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5" windowWidth="20730" windowHeight="11580" activeTab="4"/>
  </bookViews>
  <sheets>
    <sheet name="RE" sheetId="2" r:id="rId1"/>
    <sheet name="suppl items" sheetId="11" r:id="rId2"/>
    <sheet name="RE (2)" sheetId="12" r:id="rId3"/>
    <sheet name="ABSTRACT" sheetId="3" r:id="rId4"/>
    <sheet name="seignorage " sheetId="13" r:id="rId5"/>
    <sheet name="Sheet2" sheetId="1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s>
  <definedNames>
    <definedName name="\P" localSheetId="4">#REF!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2" hidden="1">'RE (2)'!$O$5:$O$515</definedName>
    <definedName name="_G120907" localSheetId="4">[25]Data!#REF!</definedName>
    <definedName name="_G120907">[25]Data!#REF!</definedName>
    <definedName name="_hab1" localSheetId="4">#REF!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4">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4">Scheduled_Payment+Extra_Payment</definedName>
    <definedName name="new_111">Scheduled_Payment+Extra_Payment</definedName>
    <definedName name="newdata" localSheetId="4">#REF!</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4" hidden="1">{#N/A,#N/A,FALSE,"no"}</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RE!$B$2:$N$654</definedName>
    <definedName name="_xlnm.Print_Area" localSheetId="2">'RE (2)'!$B$2:$N$523</definedName>
    <definedName name="_xlnm.Print_Area" localSheetId="4">'seignorage '!$B$1:$T$17</definedName>
    <definedName name="_xlnm.Print_Area" localSheetId="1">'suppl items'!$B$3:$F$92</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4">'seignorage '!$1:$3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4">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localSheetId="4" hidden="1">{#N/A,#N/A,FALSE,"no"}</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45621"/>
</workbook>
</file>

<file path=xl/calcChain.xml><?xml version="1.0" encoding="utf-8"?>
<calcChain xmlns="http://schemas.openxmlformats.org/spreadsheetml/2006/main">
  <c r="M38" i="13" l="1"/>
  <c r="M37" i="13"/>
  <c r="M36" i="13"/>
  <c r="M35" i="13"/>
  <c r="M34" i="13"/>
  <c r="M32" i="13"/>
  <c r="M31" i="13"/>
  <c r="M29" i="13"/>
  <c r="M28" i="13"/>
  <c r="K37" i="13"/>
  <c r="K36" i="13"/>
  <c r="K35" i="13"/>
  <c r="K34" i="13"/>
  <c r="K33" i="13"/>
  <c r="K32" i="13"/>
  <c r="K31" i="13"/>
  <c r="K30" i="13"/>
  <c r="K28" i="13"/>
  <c r="I37" i="13" l="1"/>
  <c r="I36" i="13"/>
  <c r="I35" i="13"/>
  <c r="I34" i="13"/>
  <c r="I33" i="13"/>
  <c r="I32" i="13"/>
  <c r="I31" i="13"/>
  <c r="I30" i="13"/>
  <c r="R17" i="13" l="1"/>
  <c r="Q17" i="13"/>
  <c r="P17" i="13"/>
  <c r="S17" i="13" s="1"/>
  <c r="R16" i="13"/>
  <c r="Q16" i="13"/>
  <c r="P16" i="13"/>
  <c r="S16" i="13" s="1"/>
  <c r="R15" i="13"/>
  <c r="Q15" i="13"/>
  <c r="P15" i="13"/>
  <c r="S15" i="13" s="1"/>
  <c r="R14" i="13"/>
  <c r="Q14" i="13"/>
  <c r="P14" i="13"/>
  <c r="S14" i="13" s="1"/>
  <c r="R13" i="13"/>
  <c r="Q13" i="13"/>
  <c r="P13" i="13"/>
  <c r="S13" i="13" s="1"/>
  <c r="R12" i="13"/>
  <c r="Q12" i="13"/>
  <c r="P12" i="13"/>
  <c r="S12" i="13" s="1"/>
  <c r="P11" i="13"/>
  <c r="S11" i="13" s="1"/>
  <c r="R11" i="13"/>
  <c r="Q11" i="13"/>
  <c r="T11" i="13" s="1"/>
  <c r="P10" i="13"/>
  <c r="S10" i="13" s="1"/>
  <c r="R10" i="13"/>
  <c r="Q10" i="13"/>
  <c r="P9" i="13"/>
  <c r="S9" i="13" s="1"/>
  <c r="R9" i="13"/>
  <c r="Q9" i="13"/>
  <c r="T9" i="13" s="1"/>
  <c r="R8" i="13"/>
  <c r="Q8" i="13"/>
  <c r="P8" i="13"/>
  <c r="S8" i="13" s="1"/>
  <c r="R7" i="13"/>
  <c r="Q7" i="13"/>
  <c r="P7" i="13"/>
  <c r="S7" i="13" s="1"/>
  <c r="R6" i="13"/>
  <c r="Q6" i="13"/>
  <c r="P6" i="13"/>
  <c r="S6" i="13" s="1"/>
  <c r="R5" i="13"/>
  <c r="Q5" i="13"/>
  <c r="P5" i="13"/>
  <c r="S5" i="13" s="1"/>
  <c r="R4" i="13"/>
  <c r="Q4" i="13"/>
  <c r="P4" i="13"/>
  <c r="S4" i="13" s="1"/>
  <c r="T15" i="13" l="1"/>
  <c r="T17" i="13"/>
  <c r="T12" i="13"/>
  <c r="T13" i="13"/>
  <c r="T5" i="13"/>
  <c r="T7" i="13"/>
  <c r="T4" i="13"/>
  <c r="T6" i="13"/>
  <c r="T8" i="13"/>
  <c r="T10" i="13"/>
  <c r="T14" i="13"/>
  <c r="T16" i="13"/>
  <c r="Q434" i="12" l="1"/>
  <c r="R434" i="12" s="1"/>
  <c r="L514" i="12" l="1"/>
  <c r="M514" i="12"/>
  <c r="L515" i="12"/>
  <c r="M515" i="12"/>
  <c r="L499" i="12"/>
  <c r="L500" i="12"/>
  <c r="L501" i="12"/>
  <c r="L502" i="12"/>
  <c r="L488" i="12"/>
  <c r="L503" i="12"/>
  <c r="L504" i="12"/>
  <c r="L498" i="12"/>
  <c r="M499" i="12"/>
  <c r="M500" i="12"/>
  <c r="M501" i="12"/>
  <c r="M502" i="12"/>
  <c r="M488" i="12"/>
  <c r="M503" i="12"/>
  <c r="M504" i="12"/>
  <c r="M498" i="12"/>
  <c r="M479" i="12"/>
  <c r="M478" i="12"/>
  <c r="K495" i="12"/>
  <c r="M495" i="12" s="1"/>
  <c r="L479" i="12"/>
  <c r="L478" i="12"/>
  <c r="K481" i="12"/>
  <c r="L481" i="12" s="1"/>
  <c r="K482" i="12"/>
  <c r="L482" i="12" s="1"/>
  <c r="K483" i="12"/>
  <c r="L483" i="12" s="1"/>
  <c r="K484" i="12"/>
  <c r="L484" i="12" s="1"/>
  <c r="K485" i="12"/>
  <c r="L485" i="12" s="1"/>
  <c r="K486" i="12"/>
  <c r="L486" i="12" s="1"/>
  <c r="K487" i="12"/>
  <c r="L487" i="12" s="1"/>
  <c r="K489" i="12"/>
  <c r="L489" i="12" s="1"/>
  <c r="K490" i="12"/>
  <c r="L490" i="12" s="1"/>
  <c r="K491" i="12"/>
  <c r="L491" i="12" s="1"/>
  <c r="K492" i="12"/>
  <c r="L492" i="12" s="1"/>
  <c r="K480" i="12"/>
  <c r="L480" i="12" s="1"/>
  <c r="M480" i="12" l="1"/>
  <c r="M481" i="12"/>
  <c r="L495" i="12"/>
  <c r="M482" i="12"/>
  <c r="M492" i="12"/>
  <c r="M489" i="12"/>
  <c r="M487" i="12"/>
  <c r="M486" i="12"/>
  <c r="M485" i="12"/>
  <c r="M490" i="12"/>
  <c r="M484" i="12"/>
  <c r="M491" i="12"/>
  <c r="M483" i="12"/>
  <c r="G517" i="12" l="1"/>
  <c r="L505" i="12" l="1"/>
  <c r="M505" i="12"/>
  <c r="K505" i="12"/>
  <c r="L496" i="12"/>
  <c r="M496" i="12"/>
  <c r="K496" i="12"/>
  <c r="L493" i="12"/>
  <c r="M493" i="12"/>
  <c r="K493" i="12"/>
  <c r="K474" i="12"/>
  <c r="K475" i="12"/>
  <c r="K473" i="12"/>
  <c r="K467" i="12"/>
  <c r="L467" i="12" s="1"/>
  <c r="K468" i="12"/>
  <c r="M468" i="12" s="1"/>
  <c r="K469" i="12"/>
  <c r="M469" i="12" s="1"/>
  <c r="K470" i="12"/>
  <c r="M470" i="12" s="1"/>
  <c r="K435" i="12"/>
  <c r="M435" i="12" s="1"/>
  <c r="K436" i="12"/>
  <c r="M436" i="12" s="1"/>
  <c r="K437" i="12"/>
  <c r="L437" i="12" s="1"/>
  <c r="K438" i="12"/>
  <c r="M438" i="12" s="1"/>
  <c r="K439" i="12"/>
  <c r="M439" i="12" s="1"/>
  <c r="K440" i="12"/>
  <c r="M440" i="12" s="1"/>
  <c r="K441" i="12"/>
  <c r="M441" i="12" s="1"/>
  <c r="K442" i="12"/>
  <c r="M442" i="12" s="1"/>
  <c r="K443" i="12"/>
  <c r="M443" i="12" s="1"/>
  <c r="K444" i="12"/>
  <c r="M444" i="12" s="1"/>
  <c r="K445" i="12"/>
  <c r="M445" i="12" s="1"/>
  <c r="K446" i="12"/>
  <c r="M446" i="12" s="1"/>
  <c r="K447" i="12"/>
  <c r="M447" i="12" s="1"/>
  <c r="K448" i="12"/>
  <c r="M448" i="12" s="1"/>
  <c r="K449" i="12"/>
  <c r="M449" i="12" s="1"/>
  <c r="K450" i="12"/>
  <c r="M450" i="12" s="1"/>
  <c r="K451" i="12"/>
  <c r="M451" i="12" s="1"/>
  <c r="K452" i="12"/>
  <c r="M452" i="12" s="1"/>
  <c r="K453" i="12"/>
  <c r="M453" i="12" s="1"/>
  <c r="K454" i="12"/>
  <c r="M454" i="12" s="1"/>
  <c r="K455" i="12"/>
  <c r="M455" i="12" s="1"/>
  <c r="K456" i="12"/>
  <c r="M456" i="12" s="1"/>
  <c r="K457" i="12"/>
  <c r="M457" i="12" s="1"/>
  <c r="K458" i="12"/>
  <c r="M458" i="12" s="1"/>
  <c r="K459" i="12"/>
  <c r="M459" i="12" s="1"/>
  <c r="K460" i="12"/>
  <c r="M460" i="12" s="1"/>
  <c r="K461" i="12"/>
  <c r="M461" i="12" s="1"/>
  <c r="K462" i="12"/>
  <c r="M462" i="12" s="1"/>
  <c r="K463" i="12"/>
  <c r="M463" i="12" s="1"/>
  <c r="K464" i="12"/>
  <c r="M464" i="12" s="1"/>
  <c r="K465" i="12"/>
  <c r="M465" i="12" s="1"/>
  <c r="K466" i="12"/>
  <c r="M466" i="12" s="1"/>
  <c r="L474" i="12" l="1"/>
  <c r="M474" i="12"/>
  <c r="L475" i="12"/>
  <c r="M475" i="12"/>
  <c r="M473" i="12"/>
  <c r="L459" i="12"/>
  <c r="L450" i="12"/>
  <c r="L449" i="12"/>
  <c r="L448" i="12"/>
  <c r="L447" i="12"/>
  <c r="L438" i="12"/>
  <c r="M437" i="12"/>
  <c r="L436" i="12"/>
  <c r="L435" i="12"/>
  <c r="L462" i="12"/>
  <c r="L461" i="12"/>
  <c r="K476" i="12"/>
  <c r="L460" i="12"/>
  <c r="L470" i="12"/>
  <c r="L458" i="12"/>
  <c r="L446" i="12"/>
  <c r="L469" i="12"/>
  <c r="L457" i="12"/>
  <c r="L445" i="12"/>
  <c r="L468" i="12"/>
  <c r="L456" i="12"/>
  <c r="L444" i="12"/>
  <c r="L455" i="12"/>
  <c r="L443" i="12"/>
  <c r="M467" i="12"/>
  <c r="L466" i="12"/>
  <c r="L454" i="12"/>
  <c r="L442" i="12"/>
  <c r="L473" i="12"/>
  <c r="L465" i="12"/>
  <c r="L453" i="12"/>
  <c r="L441" i="12"/>
  <c r="L464" i="12"/>
  <c r="L452" i="12"/>
  <c r="L440" i="12"/>
  <c r="L463" i="12"/>
  <c r="L451" i="12"/>
  <c r="L439" i="12"/>
  <c r="K420" i="12"/>
  <c r="M420" i="12" s="1"/>
  <c r="K421" i="12"/>
  <c r="M421" i="12" s="1"/>
  <c r="K422" i="12"/>
  <c r="M422" i="12" s="1"/>
  <c r="K423" i="12"/>
  <c r="M423" i="12" s="1"/>
  <c r="K424" i="12"/>
  <c r="M424" i="12" s="1"/>
  <c r="K425" i="12"/>
  <c r="M425" i="12" s="1"/>
  <c r="K426" i="12"/>
  <c r="M426" i="12" s="1"/>
  <c r="K427" i="12"/>
  <c r="M427" i="12" s="1"/>
  <c r="K428" i="12"/>
  <c r="M428" i="12" s="1"/>
  <c r="K429" i="12"/>
  <c r="M429" i="12" s="1"/>
  <c r="K430" i="12"/>
  <c r="M430" i="12" s="1"/>
  <c r="K431" i="12"/>
  <c r="M431" i="12" s="1"/>
  <c r="K419" i="12"/>
  <c r="K513" i="12"/>
  <c r="I513" i="12"/>
  <c r="K512" i="12"/>
  <c r="I512" i="12"/>
  <c r="K511" i="12"/>
  <c r="I511" i="12"/>
  <c r="K510" i="12"/>
  <c r="I510" i="12"/>
  <c r="K509" i="12"/>
  <c r="I509" i="12"/>
  <c r="K508" i="12"/>
  <c r="I508" i="12"/>
  <c r="K507" i="12"/>
  <c r="I507" i="12"/>
  <c r="J414" i="12"/>
  <c r="I414" i="12"/>
  <c r="H414" i="12"/>
  <c r="G414" i="12"/>
  <c r="J412" i="12"/>
  <c r="I412" i="12"/>
  <c r="H412" i="12"/>
  <c r="G412" i="12"/>
  <c r="J410" i="12"/>
  <c r="I410" i="12"/>
  <c r="H410" i="12"/>
  <c r="G410" i="12"/>
  <c r="J408" i="12"/>
  <c r="J409" i="12" s="1"/>
  <c r="K409" i="12" s="1"/>
  <c r="I408" i="12"/>
  <c r="I409" i="12" s="1"/>
  <c r="H408" i="12"/>
  <c r="G408" i="12"/>
  <c r="J406" i="12"/>
  <c r="I406" i="12"/>
  <c r="H406" i="12"/>
  <c r="G406" i="12"/>
  <c r="J404" i="12"/>
  <c r="I404" i="12"/>
  <c r="H404" i="12"/>
  <c r="G404" i="12"/>
  <c r="J402" i="12"/>
  <c r="J403" i="12" s="1"/>
  <c r="K403" i="12" s="1"/>
  <c r="I402" i="12"/>
  <c r="H402" i="12"/>
  <c r="G402" i="12"/>
  <c r="J400" i="12"/>
  <c r="J401" i="12" s="1"/>
  <c r="K401" i="12" s="1"/>
  <c r="L401" i="12" s="1"/>
  <c r="I400" i="12"/>
  <c r="H400" i="12"/>
  <c r="G400" i="12"/>
  <c r="J398" i="12"/>
  <c r="J399" i="12" s="1"/>
  <c r="K399" i="12" s="1"/>
  <c r="I398" i="12"/>
  <c r="H398" i="12"/>
  <c r="G398" i="12"/>
  <c r="J396" i="12"/>
  <c r="J397" i="12" s="1"/>
  <c r="K397" i="12" s="1"/>
  <c r="I396" i="12"/>
  <c r="H396" i="12"/>
  <c r="G396" i="12"/>
  <c r="J394" i="12"/>
  <c r="J395" i="12" s="1"/>
  <c r="K395" i="12" s="1"/>
  <c r="I394" i="12"/>
  <c r="H394" i="12"/>
  <c r="G394" i="12"/>
  <c r="J392" i="12"/>
  <c r="I392" i="12"/>
  <c r="H392" i="12"/>
  <c r="G392" i="12"/>
  <c r="J390" i="12"/>
  <c r="I390" i="12"/>
  <c r="H390" i="12"/>
  <c r="G390" i="12"/>
  <c r="J388" i="12"/>
  <c r="I388" i="12"/>
  <c r="H388" i="12"/>
  <c r="G388" i="12"/>
  <c r="J387" i="12"/>
  <c r="K387" i="12" s="1"/>
  <c r="M387" i="12" s="1"/>
  <c r="J386" i="12"/>
  <c r="I386" i="12"/>
  <c r="H386" i="12"/>
  <c r="G386" i="12"/>
  <c r="J385" i="12"/>
  <c r="K385" i="12" s="1"/>
  <c r="J384" i="12"/>
  <c r="K384" i="12" s="1"/>
  <c r="I384" i="12"/>
  <c r="G384" i="12"/>
  <c r="J382" i="12"/>
  <c r="I382" i="12"/>
  <c r="H382" i="12"/>
  <c r="G382" i="12"/>
  <c r="K379" i="12"/>
  <c r="M379" i="12" s="1"/>
  <c r="J378" i="12"/>
  <c r="K378" i="12" s="1"/>
  <c r="I378" i="12"/>
  <c r="G378" i="12"/>
  <c r="K377" i="12"/>
  <c r="M377" i="12" s="1"/>
  <c r="J376" i="12"/>
  <c r="K376" i="12" s="1"/>
  <c r="I376" i="12"/>
  <c r="G376" i="12"/>
  <c r="K375" i="12"/>
  <c r="M375" i="12" s="1"/>
  <c r="J374" i="12"/>
  <c r="K374" i="12" s="1"/>
  <c r="I374" i="12"/>
  <c r="G374" i="12"/>
  <c r="J372" i="12"/>
  <c r="K372" i="12" s="1"/>
  <c r="I372" i="12"/>
  <c r="G372" i="12"/>
  <c r="J370" i="12"/>
  <c r="K370" i="12" s="1"/>
  <c r="I370" i="12"/>
  <c r="G370" i="12"/>
  <c r="K369" i="12"/>
  <c r="M369" i="12" s="1"/>
  <c r="J368" i="12"/>
  <c r="K368" i="12" s="1"/>
  <c r="I368" i="12"/>
  <c r="G368" i="12"/>
  <c r="J366" i="12"/>
  <c r="K366" i="12" s="1"/>
  <c r="I366" i="12"/>
  <c r="G366" i="12"/>
  <c r="J364" i="12"/>
  <c r="K364" i="12" s="1"/>
  <c r="I364" i="12"/>
  <c r="G364" i="12"/>
  <c r="J362" i="12"/>
  <c r="K362" i="12" s="1"/>
  <c r="I362" i="12"/>
  <c r="G362" i="12"/>
  <c r="J360" i="12"/>
  <c r="K360" i="12" s="1"/>
  <c r="I360" i="12"/>
  <c r="G360" i="12"/>
  <c r="K359" i="12"/>
  <c r="M359" i="12" s="1"/>
  <c r="J358" i="12"/>
  <c r="K358" i="12" s="1"/>
  <c r="I358" i="12"/>
  <c r="G358" i="12"/>
  <c r="J356" i="12"/>
  <c r="K356" i="12" s="1"/>
  <c r="I356" i="12"/>
  <c r="G356" i="12"/>
  <c r="J354" i="12"/>
  <c r="K354" i="12" s="1"/>
  <c r="I354" i="12"/>
  <c r="G354" i="12"/>
  <c r="J352" i="12"/>
  <c r="K352" i="12" s="1"/>
  <c r="I352" i="12"/>
  <c r="G352" i="12"/>
  <c r="J350" i="12"/>
  <c r="K350" i="12" s="1"/>
  <c r="I350" i="12"/>
  <c r="G350" i="12"/>
  <c r="K349" i="12"/>
  <c r="M349" i="12" s="1"/>
  <c r="J348" i="12"/>
  <c r="K348" i="12" s="1"/>
  <c r="I348" i="12"/>
  <c r="G348" i="12"/>
  <c r="J346" i="12"/>
  <c r="K346" i="12" s="1"/>
  <c r="I346" i="12"/>
  <c r="G346" i="12"/>
  <c r="K345" i="12"/>
  <c r="M345" i="12" s="1"/>
  <c r="J344" i="12"/>
  <c r="K344" i="12" s="1"/>
  <c r="I344" i="12"/>
  <c r="G344" i="12"/>
  <c r="K343" i="12"/>
  <c r="M343" i="12" s="1"/>
  <c r="J342" i="12"/>
  <c r="K342" i="12" s="1"/>
  <c r="I342" i="12"/>
  <c r="G342" i="12"/>
  <c r="J340" i="12"/>
  <c r="K340" i="12" s="1"/>
  <c r="I340" i="12"/>
  <c r="G340" i="12"/>
  <c r="J338" i="12"/>
  <c r="K338" i="12" s="1"/>
  <c r="I338" i="12"/>
  <c r="G338" i="12"/>
  <c r="J336" i="12"/>
  <c r="K336" i="12" s="1"/>
  <c r="I336" i="12"/>
  <c r="G336" i="12"/>
  <c r="J334" i="12"/>
  <c r="K334" i="12" s="1"/>
  <c r="I334" i="12"/>
  <c r="G334" i="12"/>
  <c r="J332" i="12"/>
  <c r="K332" i="12" s="1"/>
  <c r="I332" i="12"/>
  <c r="G332" i="12"/>
  <c r="J330" i="12"/>
  <c r="K330" i="12" s="1"/>
  <c r="I330" i="12"/>
  <c r="G330" i="12"/>
  <c r="J328" i="12"/>
  <c r="K328" i="12" s="1"/>
  <c r="I328" i="12"/>
  <c r="G328" i="12"/>
  <c r="J326" i="12"/>
  <c r="K326" i="12" s="1"/>
  <c r="I326" i="12"/>
  <c r="G326" i="12"/>
  <c r="J324" i="12"/>
  <c r="K324" i="12" s="1"/>
  <c r="I324" i="12"/>
  <c r="G324" i="12"/>
  <c r="K323" i="12"/>
  <c r="J322" i="12"/>
  <c r="K322" i="12" s="1"/>
  <c r="I322" i="12"/>
  <c r="G322" i="12"/>
  <c r="J320" i="12"/>
  <c r="K320" i="12" s="1"/>
  <c r="I320" i="12"/>
  <c r="G320" i="12"/>
  <c r="J318" i="12"/>
  <c r="K318" i="12" s="1"/>
  <c r="I318" i="12"/>
  <c r="G318" i="12"/>
  <c r="J316" i="12"/>
  <c r="K316" i="12" s="1"/>
  <c r="I316" i="12"/>
  <c r="G316" i="12"/>
  <c r="K315" i="12"/>
  <c r="M315" i="12" s="1"/>
  <c r="J314" i="12"/>
  <c r="K314" i="12" s="1"/>
  <c r="I314" i="12"/>
  <c r="G314" i="12"/>
  <c r="J310" i="12"/>
  <c r="K310" i="12" s="1"/>
  <c r="I310" i="12"/>
  <c r="G310" i="12"/>
  <c r="J308" i="12"/>
  <c r="I308" i="12"/>
  <c r="H308" i="12"/>
  <c r="G308" i="12"/>
  <c r="J306" i="12"/>
  <c r="I306" i="12"/>
  <c r="H306" i="12"/>
  <c r="G306" i="12"/>
  <c r="J304" i="12"/>
  <c r="I304" i="12"/>
  <c r="H304" i="12"/>
  <c r="G304" i="12"/>
  <c r="J298" i="12"/>
  <c r="I298" i="12"/>
  <c r="H298" i="12"/>
  <c r="G298" i="12"/>
  <c r="J296" i="12"/>
  <c r="I296" i="12"/>
  <c r="H296" i="12"/>
  <c r="G296" i="12"/>
  <c r="J302" i="12"/>
  <c r="I302" i="12"/>
  <c r="H302" i="12"/>
  <c r="G302" i="12"/>
  <c r="J294" i="12"/>
  <c r="I294" i="12"/>
  <c r="H294" i="12"/>
  <c r="G294" i="12"/>
  <c r="J292" i="12"/>
  <c r="I292" i="12"/>
  <c r="H292" i="12"/>
  <c r="G292" i="12"/>
  <c r="J288" i="12"/>
  <c r="I288" i="12"/>
  <c r="H288" i="12"/>
  <c r="G288" i="12"/>
  <c r="J286" i="12"/>
  <c r="I286" i="12"/>
  <c r="H286" i="12"/>
  <c r="G286" i="12"/>
  <c r="J284" i="12"/>
  <c r="I284" i="12"/>
  <c r="H284" i="12"/>
  <c r="G284" i="12"/>
  <c r="K283" i="12"/>
  <c r="L283" i="12" s="1"/>
  <c r="J282" i="12"/>
  <c r="K282" i="12" s="1"/>
  <c r="I282" i="12"/>
  <c r="G282" i="12"/>
  <c r="J280" i="12"/>
  <c r="K280" i="12" s="1"/>
  <c r="I280" i="12"/>
  <c r="G280" i="12"/>
  <c r="J278" i="12"/>
  <c r="K278" i="12" s="1"/>
  <c r="I278" i="12"/>
  <c r="G278" i="12"/>
  <c r="J276" i="12"/>
  <c r="K276" i="12" s="1"/>
  <c r="I276" i="12"/>
  <c r="G276" i="12"/>
  <c r="J274" i="12"/>
  <c r="K274" i="12" s="1"/>
  <c r="I274" i="12"/>
  <c r="G274" i="12"/>
  <c r="K273" i="12"/>
  <c r="M273" i="12" s="1"/>
  <c r="J272" i="12"/>
  <c r="K272" i="12" s="1"/>
  <c r="I272" i="12"/>
  <c r="G272" i="12"/>
  <c r="J270" i="12"/>
  <c r="K270" i="12" s="1"/>
  <c r="I270" i="12"/>
  <c r="G270" i="12"/>
  <c r="K269" i="12"/>
  <c r="L269" i="12" s="1"/>
  <c r="J268" i="12"/>
  <c r="K268" i="12" s="1"/>
  <c r="I268" i="12"/>
  <c r="G268" i="12"/>
  <c r="J266" i="12"/>
  <c r="K266" i="12" s="1"/>
  <c r="I266" i="12"/>
  <c r="G266" i="12"/>
  <c r="Q264" i="12"/>
  <c r="J264" i="12"/>
  <c r="I264" i="12"/>
  <c r="H264" i="12"/>
  <c r="G264" i="12"/>
  <c r="J262" i="12"/>
  <c r="I262" i="12"/>
  <c r="H262" i="12"/>
  <c r="G262" i="12"/>
  <c r="J260" i="12"/>
  <c r="I260" i="12"/>
  <c r="H260" i="12"/>
  <c r="G260" i="12"/>
  <c r="K259" i="12"/>
  <c r="J258" i="12"/>
  <c r="K258" i="12" s="1"/>
  <c r="I258" i="12"/>
  <c r="G258" i="12"/>
  <c r="J256" i="12"/>
  <c r="K256" i="12" s="1"/>
  <c r="I256" i="12"/>
  <c r="G256" i="12"/>
  <c r="K255" i="12"/>
  <c r="L255" i="12" s="1"/>
  <c r="J254" i="12"/>
  <c r="K254" i="12" s="1"/>
  <c r="I254" i="12"/>
  <c r="G254" i="12"/>
  <c r="J252" i="12"/>
  <c r="K252" i="12" s="1"/>
  <c r="I252" i="12"/>
  <c r="G252" i="12"/>
  <c r="J250" i="12"/>
  <c r="K250" i="12" s="1"/>
  <c r="I250" i="12"/>
  <c r="G250" i="12"/>
  <c r="K249" i="12"/>
  <c r="J248" i="12"/>
  <c r="K248" i="12" s="1"/>
  <c r="I248" i="12"/>
  <c r="G248" i="12"/>
  <c r="J246" i="12"/>
  <c r="K246" i="12" s="1"/>
  <c r="I246" i="12"/>
  <c r="G246" i="12"/>
  <c r="J244" i="12"/>
  <c r="K244" i="12" s="1"/>
  <c r="I244" i="12"/>
  <c r="G244" i="12"/>
  <c r="J242" i="12"/>
  <c r="K242" i="12" s="1"/>
  <c r="I242" i="12"/>
  <c r="G242" i="12"/>
  <c r="K241" i="12"/>
  <c r="M241" i="12" s="1"/>
  <c r="J240" i="12"/>
  <c r="K240" i="12" s="1"/>
  <c r="I240" i="12"/>
  <c r="G240" i="12"/>
  <c r="J238" i="12"/>
  <c r="K238" i="12" s="1"/>
  <c r="I238" i="12"/>
  <c r="G238" i="12"/>
  <c r="J236" i="12"/>
  <c r="K236" i="12" s="1"/>
  <c r="I236" i="12"/>
  <c r="G236" i="12"/>
  <c r="J234" i="12"/>
  <c r="K234" i="12" s="1"/>
  <c r="I234" i="12"/>
  <c r="G234" i="12"/>
  <c r="J232" i="12"/>
  <c r="K232" i="12" s="1"/>
  <c r="I232" i="12"/>
  <c r="G232" i="12"/>
  <c r="J230" i="12"/>
  <c r="K230" i="12" s="1"/>
  <c r="I230" i="12"/>
  <c r="G230" i="12"/>
  <c r="K229" i="12"/>
  <c r="M229" i="12" s="1"/>
  <c r="J228" i="12"/>
  <c r="K228" i="12" s="1"/>
  <c r="I228" i="12"/>
  <c r="G228" i="12"/>
  <c r="J226" i="12"/>
  <c r="K226" i="12" s="1"/>
  <c r="I226" i="12"/>
  <c r="G226" i="12"/>
  <c r="K225" i="12"/>
  <c r="M225" i="12" s="1"/>
  <c r="J224" i="12"/>
  <c r="K224" i="12" s="1"/>
  <c r="I224" i="12"/>
  <c r="G224" i="12"/>
  <c r="K223" i="12"/>
  <c r="M223" i="12" s="1"/>
  <c r="S222" i="12"/>
  <c r="J222" i="12"/>
  <c r="K222" i="12" s="1"/>
  <c r="I222" i="12"/>
  <c r="G222" i="12"/>
  <c r="K221" i="12"/>
  <c r="M221" i="12" s="1"/>
  <c r="J220" i="12"/>
  <c r="K220" i="12" s="1"/>
  <c r="I220" i="12"/>
  <c r="G220" i="12"/>
  <c r="K219" i="12"/>
  <c r="M219" i="12" s="1"/>
  <c r="J218" i="12"/>
  <c r="K218" i="12" s="1"/>
  <c r="I218" i="12"/>
  <c r="G218" i="12"/>
  <c r="J216" i="12"/>
  <c r="K216" i="12" s="1"/>
  <c r="I216" i="12"/>
  <c r="G216" i="12"/>
  <c r="J214" i="12"/>
  <c r="K214" i="12" s="1"/>
  <c r="I214" i="12"/>
  <c r="G214" i="12"/>
  <c r="J212" i="12"/>
  <c r="I212" i="12"/>
  <c r="H212" i="12"/>
  <c r="G212" i="12"/>
  <c r="J210" i="12"/>
  <c r="K210" i="12" s="1"/>
  <c r="I210" i="12"/>
  <c r="G210" i="12"/>
  <c r="K209" i="12"/>
  <c r="M209" i="12" s="1"/>
  <c r="J208" i="12"/>
  <c r="K208" i="12" s="1"/>
  <c r="I208" i="12"/>
  <c r="G208" i="12"/>
  <c r="K207" i="12"/>
  <c r="M207" i="12" s="1"/>
  <c r="J206" i="12"/>
  <c r="K206" i="12" s="1"/>
  <c r="I206" i="12"/>
  <c r="G206" i="12"/>
  <c r="K205" i="12"/>
  <c r="M205" i="12" s="1"/>
  <c r="J204" i="12"/>
  <c r="K204" i="12" s="1"/>
  <c r="I204" i="12"/>
  <c r="G204" i="12"/>
  <c r="K203" i="12"/>
  <c r="M203" i="12" s="1"/>
  <c r="J202" i="12"/>
  <c r="K202" i="12" s="1"/>
  <c r="I202" i="12"/>
  <c r="G202" i="12"/>
  <c r="J198" i="12"/>
  <c r="K198" i="12" s="1"/>
  <c r="I198" i="12"/>
  <c r="G198" i="12"/>
  <c r="J196" i="12"/>
  <c r="K196" i="12" s="1"/>
  <c r="I196" i="12"/>
  <c r="G196" i="12"/>
  <c r="J194" i="12"/>
  <c r="K194" i="12" s="1"/>
  <c r="I194" i="12"/>
  <c r="G194" i="12"/>
  <c r="J192" i="12"/>
  <c r="K192" i="12" s="1"/>
  <c r="I192" i="12"/>
  <c r="G192" i="12"/>
  <c r="J190" i="12"/>
  <c r="K190" i="12" s="1"/>
  <c r="I190" i="12"/>
  <c r="G190" i="12"/>
  <c r="J188" i="12"/>
  <c r="K188" i="12" s="1"/>
  <c r="I188" i="12"/>
  <c r="G188" i="12"/>
  <c r="J186" i="12"/>
  <c r="K186" i="12" s="1"/>
  <c r="I186" i="12"/>
  <c r="G186" i="12"/>
  <c r="J184" i="12"/>
  <c r="K184" i="12" s="1"/>
  <c r="I184" i="12"/>
  <c r="G184" i="12"/>
  <c r="J182" i="12"/>
  <c r="K182" i="12" s="1"/>
  <c r="I182" i="12"/>
  <c r="G182" i="12"/>
  <c r="J180" i="12"/>
  <c r="K180" i="12" s="1"/>
  <c r="I180" i="12"/>
  <c r="G180" i="12"/>
  <c r="J178" i="12"/>
  <c r="K178" i="12" s="1"/>
  <c r="I178" i="12"/>
  <c r="G178" i="12"/>
  <c r="J176" i="12"/>
  <c r="K176" i="12" s="1"/>
  <c r="I176" i="12"/>
  <c r="G176" i="12"/>
  <c r="J174" i="12"/>
  <c r="K174" i="12" s="1"/>
  <c r="I174" i="12"/>
  <c r="G174" i="12"/>
  <c r="J172" i="12"/>
  <c r="K172" i="12" s="1"/>
  <c r="I172" i="12"/>
  <c r="G172" i="12"/>
  <c r="AC171" i="12"/>
  <c r="K434" i="12"/>
  <c r="J168" i="12"/>
  <c r="K168" i="12" s="1"/>
  <c r="I168" i="12"/>
  <c r="G168" i="12"/>
  <c r="J166" i="12"/>
  <c r="K166" i="12" s="1"/>
  <c r="I166" i="12"/>
  <c r="G166" i="12"/>
  <c r="J164" i="12"/>
  <c r="K164" i="12" s="1"/>
  <c r="I164" i="12"/>
  <c r="G164" i="12"/>
  <c r="J162" i="12"/>
  <c r="K162" i="12" s="1"/>
  <c r="I162" i="12"/>
  <c r="G162" i="12"/>
  <c r="J160" i="12"/>
  <c r="K160" i="12" s="1"/>
  <c r="I160" i="12"/>
  <c r="G160" i="12"/>
  <c r="K159" i="12"/>
  <c r="M159" i="12" s="1"/>
  <c r="J158" i="12"/>
  <c r="K158" i="12" s="1"/>
  <c r="I158" i="12"/>
  <c r="G158" i="12"/>
  <c r="J156" i="12"/>
  <c r="K156" i="12" s="1"/>
  <c r="I156" i="12"/>
  <c r="G156" i="12"/>
  <c r="J154" i="12"/>
  <c r="K154" i="12" s="1"/>
  <c r="I154" i="12"/>
  <c r="G154" i="12"/>
  <c r="J152" i="12"/>
  <c r="K152" i="12" s="1"/>
  <c r="I152" i="12"/>
  <c r="G152" i="12"/>
  <c r="J150" i="12"/>
  <c r="K150" i="12" s="1"/>
  <c r="I150" i="12"/>
  <c r="G150" i="12"/>
  <c r="J148" i="12"/>
  <c r="K148" i="12" s="1"/>
  <c r="I148" i="12"/>
  <c r="G148" i="12"/>
  <c r="J146" i="12"/>
  <c r="K146" i="12" s="1"/>
  <c r="I146" i="12"/>
  <c r="G146" i="12"/>
  <c r="J144" i="12"/>
  <c r="K144" i="12" s="1"/>
  <c r="I144" i="12"/>
  <c r="G144" i="12"/>
  <c r="K143" i="12"/>
  <c r="M143" i="12" s="1"/>
  <c r="J142" i="12"/>
  <c r="K142" i="12" s="1"/>
  <c r="I142" i="12"/>
  <c r="G142" i="12"/>
  <c r="J140" i="12"/>
  <c r="K140" i="12" s="1"/>
  <c r="I140" i="12"/>
  <c r="G140" i="12"/>
  <c r="J138" i="12"/>
  <c r="K138" i="12" s="1"/>
  <c r="I138" i="12"/>
  <c r="G138" i="12"/>
  <c r="K137" i="12"/>
  <c r="M137" i="12" s="1"/>
  <c r="S136" i="12"/>
  <c r="J136" i="12"/>
  <c r="K136" i="12" s="1"/>
  <c r="I136" i="12"/>
  <c r="G136" i="12"/>
  <c r="J134" i="12"/>
  <c r="K134" i="12" s="1"/>
  <c r="I134" i="12"/>
  <c r="G134" i="12"/>
  <c r="J132" i="12"/>
  <c r="K132" i="12" s="1"/>
  <c r="I132" i="12"/>
  <c r="G132" i="12"/>
  <c r="J130" i="12"/>
  <c r="K130" i="12" s="1"/>
  <c r="I130" i="12"/>
  <c r="G130" i="12"/>
  <c r="J128" i="12"/>
  <c r="K128" i="12" s="1"/>
  <c r="I128" i="12"/>
  <c r="G128" i="12"/>
  <c r="J126" i="12"/>
  <c r="K126" i="12" s="1"/>
  <c r="I126" i="12"/>
  <c r="G126" i="12"/>
  <c r="J124" i="12"/>
  <c r="K124" i="12" s="1"/>
  <c r="I124" i="12"/>
  <c r="G124" i="12"/>
  <c r="J122" i="12"/>
  <c r="K122" i="12" s="1"/>
  <c r="I122" i="12"/>
  <c r="G122" i="12"/>
  <c r="J120" i="12"/>
  <c r="I120" i="12"/>
  <c r="H120" i="12"/>
  <c r="G120" i="12"/>
  <c r="J118" i="12"/>
  <c r="K118" i="12" s="1"/>
  <c r="I118" i="12"/>
  <c r="G118" i="12"/>
  <c r="J116" i="12"/>
  <c r="K116" i="12" s="1"/>
  <c r="I116" i="12"/>
  <c r="G116" i="12"/>
  <c r="J114" i="12"/>
  <c r="K114" i="12" s="1"/>
  <c r="I114" i="12"/>
  <c r="G114" i="12"/>
  <c r="K113" i="12"/>
  <c r="L113" i="12" s="1"/>
  <c r="J112" i="12"/>
  <c r="K112" i="12" s="1"/>
  <c r="I112" i="12"/>
  <c r="G112" i="12"/>
  <c r="J110" i="12"/>
  <c r="K110" i="12" s="1"/>
  <c r="I110" i="12"/>
  <c r="G110" i="12"/>
  <c r="J108" i="12"/>
  <c r="K108" i="12" s="1"/>
  <c r="I108" i="12"/>
  <c r="G108" i="12"/>
  <c r="J106" i="12"/>
  <c r="K106" i="12" s="1"/>
  <c r="I106" i="12"/>
  <c r="G106" i="12"/>
  <c r="J104" i="12"/>
  <c r="I104" i="12"/>
  <c r="H104" i="12"/>
  <c r="G104" i="12"/>
  <c r="J100" i="12"/>
  <c r="I100" i="12"/>
  <c r="H100" i="12"/>
  <c r="G100" i="12"/>
  <c r="J98" i="12"/>
  <c r="I98" i="12"/>
  <c r="H98" i="12"/>
  <c r="G98" i="12"/>
  <c r="J96" i="12"/>
  <c r="I96" i="12"/>
  <c r="H96" i="12"/>
  <c r="G96" i="12"/>
  <c r="J94" i="12"/>
  <c r="I94" i="12"/>
  <c r="H94" i="12"/>
  <c r="G94" i="12"/>
  <c r="J92" i="12"/>
  <c r="I92" i="12"/>
  <c r="H92" i="12"/>
  <c r="G92" i="12"/>
  <c r="J90" i="12"/>
  <c r="I90" i="12"/>
  <c r="H90" i="12"/>
  <c r="G90" i="12"/>
  <c r="J88" i="12"/>
  <c r="I88" i="12"/>
  <c r="H88" i="12"/>
  <c r="G88" i="12"/>
  <c r="J86" i="12"/>
  <c r="K86" i="12" s="1"/>
  <c r="I86" i="12"/>
  <c r="G86" i="12"/>
  <c r="J84" i="12"/>
  <c r="K84" i="12" s="1"/>
  <c r="I84" i="12"/>
  <c r="G84" i="12"/>
  <c r="J82" i="12"/>
  <c r="I82" i="12"/>
  <c r="H82" i="12"/>
  <c r="G82" i="12"/>
  <c r="J80" i="12"/>
  <c r="K80" i="12" s="1"/>
  <c r="I80" i="12"/>
  <c r="G80" i="12"/>
  <c r="J78" i="12"/>
  <c r="I78" i="12"/>
  <c r="H78" i="12"/>
  <c r="G78" i="12"/>
  <c r="J76" i="12"/>
  <c r="I76" i="12"/>
  <c r="H76" i="12"/>
  <c r="G76" i="12"/>
  <c r="J74" i="12"/>
  <c r="I74" i="12"/>
  <c r="H74" i="12"/>
  <c r="G74" i="12"/>
  <c r="J72" i="12"/>
  <c r="I72" i="12"/>
  <c r="H72" i="12"/>
  <c r="G72" i="12"/>
  <c r="J70" i="12"/>
  <c r="I70" i="12"/>
  <c r="H70" i="12"/>
  <c r="G70" i="12"/>
  <c r="J68" i="12"/>
  <c r="I68" i="12"/>
  <c r="H68" i="12"/>
  <c r="G68" i="12"/>
  <c r="J66" i="12"/>
  <c r="I66" i="12"/>
  <c r="H66" i="12"/>
  <c r="G66" i="12"/>
  <c r="J64" i="12"/>
  <c r="I64" i="12"/>
  <c r="H64" i="12"/>
  <c r="G64" i="12"/>
  <c r="J62" i="12"/>
  <c r="I62" i="12"/>
  <c r="H62" i="12"/>
  <c r="G62" i="12"/>
  <c r="J60" i="12"/>
  <c r="I60" i="12"/>
  <c r="H60" i="12"/>
  <c r="G60" i="12"/>
  <c r="J58" i="12"/>
  <c r="I58" i="12"/>
  <c r="H58" i="12"/>
  <c r="G58" i="12"/>
  <c r="J56" i="12"/>
  <c r="I56" i="12"/>
  <c r="H56" i="12"/>
  <c r="G56" i="12"/>
  <c r="J54" i="12"/>
  <c r="I54" i="12"/>
  <c r="H54" i="12"/>
  <c r="G54" i="12"/>
  <c r="J52" i="12"/>
  <c r="I52" i="12"/>
  <c r="H52" i="12"/>
  <c r="G52" i="12"/>
  <c r="J50" i="12"/>
  <c r="I50" i="12"/>
  <c r="H50" i="12"/>
  <c r="G50" i="12"/>
  <c r="J48" i="12"/>
  <c r="I48" i="12"/>
  <c r="H48" i="12"/>
  <c r="G48" i="12"/>
  <c r="J46" i="12"/>
  <c r="I46" i="12"/>
  <c r="H46" i="12"/>
  <c r="G46" i="12"/>
  <c r="J44" i="12"/>
  <c r="I44" i="12"/>
  <c r="H44" i="12"/>
  <c r="G44" i="12"/>
  <c r="J42" i="12"/>
  <c r="I42" i="12"/>
  <c r="H42" i="12"/>
  <c r="G42" i="12"/>
  <c r="J40" i="12"/>
  <c r="I40" i="12"/>
  <c r="H40" i="12"/>
  <c r="G40" i="12"/>
  <c r="J38" i="12"/>
  <c r="I38" i="12"/>
  <c r="H38" i="12"/>
  <c r="G38" i="12"/>
  <c r="J36" i="12"/>
  <c r="I36" i="12"/>
  <c r="H36" i="12"/>
  <c r="G36" i="12"/>
  <c r="J34" i="12"/>
  <c r="I34" i="12"/>
  <c r="H34" i="12"/>
  <c r="G34" i="12"/>
  <c r="J32" i="12"/>
  <c r="I32" i="12"/>
  <c r="H32" i="12"/>
  <c r="G32" i="12"/>
  <c r="J30" i="12"/>
  <c r="I30" i="12"/>
  <c r="H30" i="12"/>
  <c r="G30" i="12"/>
  <c r="J28" i="12"/>
  <c r="I28" i="12"/>
  <c r="H28" i="12"/>
  <c r="G28" i="12"/>
  <c r="J26" i="12"/>
  <c r="I26" i="12"/>
  <c r="H26" i="12"/>
  <c r="G26" i="12"/>
  <c r="J24" i="12"/>
  <c r="I24" i="12"/>
  <c r="H24" i="12"/>
  <c r="G24" i="12"/>
  <c r="J22" i="12"/>
  <c r="I22" i="12"/>
  <c r="H22" i="12"/>
  <c r="G22" i="12"/>
  <c r="J20" i="12"/>
  <c r="I20" i="12"/>
  <c r="H20" i="12"/>
  <c r="G20" i="12"/>
  <c r="J18" i="12"/>
  <c r="I18" i="12"/>
  <c r="H18" i="12"/>
  <c r="G18" i="12"/>
  <c r="J16" i="12"/>
  <c r="I16" i="12"/>
  <c r="H16" i="12"/>
  <c r="G16" i="12"/>
  <c r="J14" i="12"/>
  <c r="I14" i="12"/>
  <c r="H14" i="12"/>
  <c r="G14" i="12"/>
  <c r="J12" i="12"/>
  <c r="K12" i="12" s="1"/>
  <c r="I12" i="12"/>
  <c r="G12" i="12"/>
  <c r="J10" i="12"/>
  <c r="I10" i="12"/>
  <c r="H10" i="12"/>
  <c r="G10" i="12"/>
  <c r="J8" i="12"/>
  <c r="I8" i="12"/>
  <c r="H8" i="12"/>
  <c r="G8" i="12"/>
  <c r="J6" i="12"/>
  <c r="I6" i="12"/>
  <c r="H6" i="12"/>
  <c r="G6" i="12"/>
  <c r="L513" i="12" l="1"/>
  <c r="M513" i="12"/>
  <c r="M512" i="12"/>
  <c r="L512" i="12"/>
  <c r="M507" i="12"/>
  <c r="L507" i="12"/>
  <c r="L508" i="12"/>
  <c r="M508" i="12"/>
  <c r="L509" i="12"/>
  <c r="M509" i="12"/>
  <c r="L510" i="12"/>
  <c r="M510" i="12"/>
  <c r="L511" i="12"/>
  <c r="M511" i="12"/>
  <c r="M476" i="12"/>
  <c r="L434" i="12"/>
  <c r="L476" i="12"/>
  <c r="Q6" i="12"/>
  <c r="D5" i="3" s="1"/>
  <c r="L350" i="12"/>
  <c r="K516" i="12"/>
  <c r="M419" i="12"/>
  <c r="K432" i="12"/>
  <c r="L358" i="12"/>
  <c r="K471" i="12"/>
  <c r="K380" i="12"/>
  <c r="G417" i="12"/>
  <c r="G518" i="12" s="1"/>
  <c r="L431" i="12"/>
  <c r="L430" i="12"/>
  <c r="L428" i="12"/>
  <c r="L429" i="12"/>
  <c r="L427" i="12"/>
  <c r="L426" i="12"/>
  <c r="L425" i="12"/>
  <c r="L424" i="12"/>
  <c r="L423" i="12"/>
  <c r="K200" i="12"/>
  <c r="L422" i="12"/>
  <c r="M146" i="12"/>
  <c r="L419" i="12"/>
  <c r="L421" i="12"/>
  <c r="L420" i="12"/>
  <c r="K32" i="12"/>
  <c r="M32" i="12" s="1"/>
  <c r="L150" i="12"/>
  <c r="M376" i="12"/>
  <c r="M384" i="12"/>
  <c r="K286" i="12"/>
  <c r="M286" i="12" s="1"/>
  <c r="K298" i="12"/>
  <c r="M298" i="12" s="1"/>
  <c r="K406" i="12"/>
  <c r="M406" i="12" s="1"/>
  <c r="L370" i="12"/>
  <c r="K64" i="12"/>
  <c r="L64" i="12" s="1"/>
  <c r="M204" i="12"/>
  <c r="K34" i="12"/>
  <c r="L34" i="12" s="1"/>
  <c r="L206" i="12"/>
  <c r="L122" i="12"/>
  <c r="L178" i="12"/>
  <c r="K408" i="12"/>
  <c r="L408" i="12" s="1"/>
  <c r="L192" i="12"/>
  <c r="M346" i="12"/>
  <c r="M116" i="12"/>
  <c r="K88" i="12"/>
  <c r="L88" i="12" s="1"/>
  <c r="K92" i="12"/>
  <c r="L92" i="12" s="1"/>
  <c r="L184" i="12"/>
  <c r="L148" i="12"/>
  <c r="M362" i="12"/>
  <c r="M106" i="12"/>
  <c r="K10" i="12"/>
  <c r="L10" i="12" s="1"/>
  <c r="L86" i="12"/>
  <c r="K16" i="12"/>
  <c r="L16" i="12" s="1"/>
  <c r="L242" i="12"/>
  <c r="L374" i="12"/>
  <c r="K42" i="12"/>
  <c r="L42" i="12" s="1"/>
  <c r="M360" i="12"/>
  <c r="L218" i="12"/>
  <c r="L246" i="12"/>
  <c r="L356" i="12"/>
  <c r="K30" i="12"/>
  <c r="M30" i="12" s="1"/>
  <c r="K54" i="12"/>
  <c r="M54" i="12" s="1"/>
  <c r="L220" i="12"/>
  <c r="M322" i="12"/>
  <c r="K394" i="12"/>
  <c r="M394" i="12" s="1"/>
  <c r="L132" i="12"/>
  <c r="L198" i="12"/>
  <c r="K284" i="12"/>
  <c r="M284" i="12" s="1"/>
  <c r="L338" i="12"/>
  <c r="K26" i="12"/>
  <c r="M26" i="12" s="1"/>
  <c r="M156" i="12"/>
  <c r="M166" i="12"/>
  <c r="K390" i="12"/>
  <c r="M390" i="12" s="1"/>
  <c r="K396" i="12"/>
  <c r="M396" i="12" s="1"/>
  <c r="K414" i="12"/>
  <c r="M414" i="12" s="1"/>
  <c r="L344" i="12"/>
  <c r="L366" i="12"/>
  <c r="K8" i="12"/>
  <c r="L8" i="12" s="1"/>
  <c r="K18" i="12"/>
  <c r="L18" i="12" s="1"/>
  <c r="K410" i="12"/>
  <c r="M410" i="12" s="1"/>
  <c r="L144" i="12"/>
  <c r="L164" i="12"/>
  <c r="L196" i="12"/>
  <c r="M202" i="12"/>
  <c r="M254" i="12"/>
  <c r="L280" i="12"/>
  <c r="L134" i="12"/>
  <c r="L118" i="12"/>
  <c r="M356" i="12"/>
  <c r="M152" i="12"/>
  <c r="L226" i="12"/>
  <c r="L334" i="12"/>
  <c r="L342" i="12"/>
  <c r="K36" i="12"/>
  <c r="L36" i="12" s="1"/>
  <c r="L142" i="12"/>
  <c r="K302" i="12"/>
  <c r="M258" i="12"/>
  <c r="K20" i="12"/>
  <c r="M20" i="12" s="1"/>
  <c r="L203" i="12"/>
  <c r="L276" i="12"/>
  <c r="K296" i="12"/>
  <c r="M296" i="12" s="1"/>
  <c r="K306" i="12"/>
  <c r="L306" i="12" s="1"/>
  <c r="L160" i="12"/>
  <c r="K14" i="12"/>
  <c r="L14" i="12" s="1"/>
  <c r="M144" i="12"/>
  <c r="M242" i="12"/>
  <c r="M280" i="12"/>
  <c r="K74" i="12"/>
  <c r="M74" i="12" s="1"/>
  <c r="M154" i="12"/>
  <c r="L172" i="12"/>
  <c r="M256" i="12"/>
  <c r="M336" i="12"/>
  <c r="L354" i="12"/>
  <c r="L84" i="12"/>
  <c r="L128" i="12"/>
  <c r="L273" i="12"/>
  <c r="L343" i="12"/>
  <c r="M370" i="12"/>
  <c r="M210" i="12"/>
  <c r="M216" i="12"/>
  <c r="L222" i="12"/>
  <c r="K262" i="12"/>
  <c r="L262" i="12" s="1"/>
  <c r="K98" i="12"/>
  <c r="L98" i="12" s="1"/>
  <c r="M244" i="12"/>
  <c r="M268" i="12"/>
  <c r="M282" i="12"/>
  <c r="M401" i="12"/>
  <c r="L330" i="12"/>
  <c r="M276" i="12"/>
  <c r="K288" i="12"/>
  <c r="L288" i="12" s="1"/>
  <c r="M318" i="12"/>
  <c r="M372" i="12"/>
  <c r="L136" i="12"/>
  <c r="L190" i="12"/>
  <c r="L230" i="12"/>
  <c r="L238" i="12"/>
  <c r="M246" i="12"/>
  <c r="K264" i="12"/>
  <c r="L264" i="12" s="1"/>
  <c r="M324" i="12"/>
  <c r="M113" i="12"/>
  <c r="L258" i="12"/>
  <c r="K100" i="12"/>
  <c r="L100" i="12" s="1"/>
  <c r="K120" i="12"/>
  <c r="M120" i="12" s="1"/>
  <c r="M198" i="12"/>
  <c r="M374" i="12"/>
  <c r="L162" i="12"/>
  <c r="M232" i="12"/>
  <c r="M248" i="12"/>
  <c r="K292" i="12"/>
  <c r="K304" i="12"/>
  <c r="L304" i="12" s="1"/>
  <c r="L310" i="12"/>
  <c r="L326" i="12"/>
  <c r="K404" i="12"/>
  <c r="L404" i="12" s="1"/>
  <c r="L266" i="12"/>
  <c r="M266" i="12"/>
  <c r="M150" i="12"/>
  <c r="M192" i="12"/>
  <c r="M226" i="12"/>
  <c r="L352" i="12"/>
  <c r="M352" i="12"/>
  <c r="M124" i="12"/>
  <c r="M136" i="12"/>
  <c r="L208" i="12"/>
  <c r="L223" i="12"/>
  <c r="L318" i="12"/>
  <c r="M344" i="12"/>
  <c r="L349" i="12"/>
  <c r="M354" i="12"/>
  <c r="K382" i="12"/>
  <c r="K388" i="12"/>
  <c r="L388" i="12" s="1"/>
  <c r="M434" i="12"/>
  <c r="K402" i="12"/>
  <c r="K38" i="12"/>
  <c r="L38" i="12" s="1"/>
  <c r="K44" i="12"/>
  <c r="L44" i="12" s="1"/>
  <c r="K60" i="12"/>
  <c r="L60" i="12" s="1"/>
  <c r="K68" i="12"/>
  <c r="L68" i="12" s="1"/>
  <c r="K90" i="12"/>
  <c r="M90" i="12" s="1"/>
  <c r="K96" i="12"/>
  <c r="L96" i="12" s="1"/>
  <c r="L152" i="12"/>
  <c r="M158" i="12"/>
  <c r="L176" i="12"/>
  <c r="L182" i="12"/>
  <c r="L188" i="12"/>
  <c r="M250" i="12"/>
  <c r="L272" i="12"/>
  <c r="M358" i="12"/>
  <c r="K104" i="12"/>
  <c r="L209" i="12"/>
  <c r="L214" i="12"/>
  <c r="M224" i="12"/>
  <c r="L241" i="12"/>
  <c r="M252" i="12"/>
  <c r="L332" i="12"/>
  <c r="M350" i="12"/>
  <c r="K6" i="12"/>
  <c r="L216" i="12"/>
  <c r="L234" i="12"/>
  <c r="M278" i="12"/>
  <c r="K294" i="12"/>
  <c r="L294" i="12" s="1"/>
  <c r="L372" i="12"/>
  <c r="L377" i="12"/>
  <c r="K66" i="12"/>
  <c r="M66" i="12" s="1"/>
  <c r="M134" i="12"/>
  <c r="M148" i="12"/>
  <c r="L174" i="12"/>
  <c r="L180" i="12"/>
  <c r="L186" i="12"/>
  <c r="M274" i="12"/>
  <c r="M378" i="12"/>
  <c r="L143" i="12"/>
  <c r="M194" i="12"/>
  <c r="L207" i="12"/>
  <c r="L221" i="12"/>
  <c r="L225" i="12"/>
  <c r="M269" i="12"/>
  <c r="M283" i="12"/>
  <c r="L140" i="12"/>
  <c r="M222" i="12"/>
  <c r="M270" i="12"/>
  <c r="L322" i="12"/>
  <c r="K28" i="12"/>
  <c r="L28" i="12" s="1"/>
  <c r="K40" i="12"/>
  <c r="M40" i="12" s="1"/>
  <c r="K62" i="12"/>
  <c r="M62" i="12" s="1"/>
  <c r="K82" i="12"/>
  <c r="L82" i="12" s="1"/>
  <c r="M108" i="12"/>
  <c r="M126" i="12"/>
  <c r="K212" i="12"/>
  <c r="M212" i="12" s="1"/>
  <c r="L336" i="12"/>
  <c r="M348" i="12"/>
  <c r="K56" i="12"/>
  <c r="L56" i="12" s="1"/>
  <c r="M114" i="12"/>
  <c r="M138" i="12"/>
  <c r="L154" i="12"/>
  <c r="M196" i="12"/>
  <c r="K260" i="12"/>
  <c r="L260" i="12" s="1"/>
  <c r="K308" i="12"/>
  <c r="M308" i="12" s="1"/>
  <c r="K392" i="12"/>
  <c r="L392" i="12" s="1"/>
  <c r="K412" i="12"/>
  <c r="L412" i="12" s="1"/>
  <c r="M80" i="12"/>
  <c r="L80" i="12"/>
  <c r="M112" i="12"/>
  <c r="L112" i="12"/>
  <c r="M240" i="12"/>
  <c r="L240" i="12"/>
  <c r="L130" i="12"/>
  <c r="M130" i="12"/>
  <c r="M399" i="12"/>
  <c r="L399" i="12"/>
  <c r="M110" i="12"/>
  <c r="L110" i="12"/>
  <c r="L168" i="12"/>
  <c r="M168" i="12"/>
  <c r="M12" i="12"/>
  <c r="L12" i="12"/>
  <c r="M180" i="12"/>
  <c r="M122" i="12"/>
  <c r="M132" i="12"/>
  <c r="M140" i="12"/>
  <c r="L146" i="12"/>
  <c r="M160" i="12"/>
  <c r="M206" i="12"/>
  <c r="M214" i="12"/>
  <c r="K94" i="12"/>
  <c r="L94" i="12" s="1"/>
  <c r="L158" i="12"/>
  <c r="L166" i="12"/>
  <c r="M228" i="12"/>
  <c r="L228" i="12"/>
  <c r="L254" i="12"/>
  <c r="L268" i="12"/>
  <c r="L282" i="12"/>
  <c r="M320" i="12"/>
  <c r="L320" i="12"/>
  <c r="M364" i="12"/>
  <c r="L364" i="12"/>
  <c r="M164" i="12"/>
  <c r="M118" i="12"/>
  <c r="M176" i="12"/>
  <c r="M188" i="12"/>
  <c r="M128" i="12"/>
  <c r="K50" i="12"/>
  <c r="L50" i="12" s="1"/>
  <c r="K52" i="12"/>
  <c r="L52" i="12" s="1"/>
  <c r="L106" i="12"/>
  <c r="L116" i="12"/>
  <c r="L156" i="12"/>
  <c r="L244" i="12"/>
  <c r="M255" i="12"/>
  <c r="L278" i="12"/>
  <c r="M332" i="12"/>
  <c r="K78" i="12"/>
  <c r="L78" i="12" s="1"/>
  <c r="L126" i="12"/>
  <c r="M162" i="12"/>
  <c r="M174" i="12"/>
  <c r="M186" i="12"/>
  <c r="L202" i="12"/>
  <c r="L204" i="12"/>
  <c r="M220" i="12"/>
  <c r="L224" i="12"/>
  <c r="M314" i="12"/>
  <c r="L314" i="12"/>
  <c r="K70" i="12"/>
  <c r="K72" i="12"/>
  <c r="L72" i="12" s="1"/>
  <c r="L114" i="12"/>
  <c r="L138" i="12"/>
  <c r="L210" i="12"/>
  <c r="L250" i="12"/>
  <c r="L274" i="12"/>
  <c r="M340" i="12"/>
  <c r="L340" i="12"/>
  <c r="M403" i="12"/>
  <c r="L403" i="12"/>
  <c r="M409" i="12"/>
  <c r="L409" i="12"/>
  <c r="M397" i="12"/>
  <c r="L397" i="12"/>
  <c r="K46" i="12"/>
  <c r="L46" i="12" s="1"/>
  <c r="K76" i="12"/>
  <c r="L76" i="12" s="1"/>
  <c r="M172" i="12"/>
  <c r="M184" i="12"/>
  <c r="M230" i="12"/>
  <c r="M316" i="12"/>
  <c r="L316" i="12"/>
  <c r="M395" i="12"/>
  <c r="L395" i="12"/>
  <c r="M178" i="12"/>
  <c r="L248" i="12"/>
  <c r="K58" i="12"/>
  <c r="L58" i="12" s="1"/>
  <c r="L108" i="12"/>
  <c r="L124" i="12"/>
  <c r="M218" i="12"/>
  <c r="M236" i="12"/>
  <c r="L236" i="12"/>
  <c r="L270" i="12"/>
  <c r="M328" i="12"/>
  <c r="L328" i="12"/>
  <c r="L360" i="12"/>
  <c r="M368" i="12"/>
  <c r="L368" i="12"/>
  <c r="M385" i="12"/>
  <c r="L385" i="12"/>
  <c r="M182" i="12"/>
  <c r="M323" i="12"/>
  <c r="L323" i="12"/>
  <c r="M190" i="12"/>
  <c r="K48" i="12"/>
  <c r="L48" i="12" s="1"/>
  <c r="K24" i="12"/>
  <c r="K22" i="12"/>
  <c r="M84" i="12"/>
  <c r="M208" i="12"/>
  <c r="L378" i="12"/>
  <c r="K386" i="12"/>
  <c r="L386" i="12" s="1"/>
  <c r="M338" i="12"/>
  <c r="M334" i="12"/>
  <c r="L362" i="12"/>
  <c r="L194" i="12"/>
  <c r="M259" i="12"/>
  <c r="L259" i="12"/>
  <c r="L324" i="12"/>
  <c r="M330" i="12"/>
  <c r="L346" i="12"/>
  <c r="L387" i="12"/>
  <c r="L375" i="12"/>
  <c r="L384" i="12"/>
  <c r="K400" i="12"/>
  <c r="L252" i="12"/>
  <c r="M326" i="12"/>
  <c r="L219" i="12"/>
  <c r="L232" i="12"/>
  <c r="M238" i="12"/>
  <c r="K398" i="12"/>
  <c r="M249" i="12"/>
  <c r="L249" i="12"/>
  <c r="L256" i="12"/>
  <c r="L348" i="12"/>
  <c r="L369" i="12"/>
  <c r="L137" i="12"/>
  <c r="L159" i="12"/>
  <c r="L205" i="12"/>
  <c r="L229" i="12"/>
  <c r="M234" i="12"/>
  <c r="M272" i="12"/>
  <c r="L315" i="12"/>
  <c r="L376" i="12"/>
  <c r="M86" i="12"/>
  <c r="M142" i="12"/>
  <c r="M310" i="12"/>
  <c r="M342" i="12"/>
  <c r="M366" i="12"/>
  <c r="L345" i="12"/>
  <c r="L359" i="12"/>
  <c r="L379" i="12"/>
  <c r="K503" i="2"/>
  <c r="L503" i="2" s="1"/>
  <c r="K504" i="2"/>
  <c r="L504" i="2" s="1"/>
  <c r="K505" i="2"/>
  <c r="L505" i="2" s="1"/>
  <c r="K506" i="2"/>
  <c r="L506" i="2" s="1"/>
  <c r="K507" i="2"/>
  <c r="L507" i="2" s="1"/>
  <c r="K508" i="2"/>
  <c r="L508" i="2" s="1"/>
  <c r="K502" i="2"/>
  <c r="L502" i="2" s="1"/>
  <c r="I503" i="2"/>
  <c r="I504" i="2"/>
  <c r="I505" i="2"/>
  <c r="I506" i="2"/>
  <c r="I507" i="2"/>
  <c r="I508" i="2"/>
  <c r="I502" i="2"/>
  <c r="J472" i="2"/>
  <c r="K472" i="2" s="1"/>
  <c r="L32" i="12" l="1"/>
  <c r="L471" i="12"/>
  <c r="M516" i="12"/>
  <c r="M432" i="12"/>
  <c r="R6" i="12"/>
  <c r="E5" i="3" s="1"/>
  <c r="M471" i="12"/>
  <c r="L516" i="12"/>
  <c r="L432" i="12"/>
  <c r="L302" i="12"/>
  <c r="K312" i="12"/>
  <c r="L380" i="12"/>
  <c r="M380" i="12"/>
  <c r="L292" i="12"/>
  <c r="K300" i="12"/>
  <c r="M382" i="12"/>
  <c r="K416" i="12"/>
  <c r="K517" i="12"/>
  <c r="M98" i="12"/>
  <c r="K290" i="12"/>
  <c r="L200" i="12"/>
  <c r="L104" i="12"/>
  <c r="K170" i="12"/>
  <c r="L6" i="12"/>
  <c r="K102" i="12"/>
  <c r="M200" i="12"/>
  <c r="L286" i="12"/>
  <c r="L298" i="12"/>
  <c r="M64" i="12"/>
  <c r="M8" i="12"/>
  <c r="M16" i="12"/>
  <c r="L414" i="12"/>
  <c r="L20" i="12"/>
  <c r="L390" i="12"/>
  <c r="L382" i="12"/>
  <c r="L410" i="12"/>
  <c r="L394" i="12"/>
  <c r="L406" i="12"/>
  <c r="M388" i="12"/>
  <c r="M288" i="12"/>
  <c r="M292" i="12"/>
  <c r="L26" i="12"/>
  <c r="M42" i="12"/>
  <c r="M18" i="12"/>
  <c r="M34" i="12"/>
  <c r="M88" i="12"/>
  <c r="M92" i="12"/>
  <c r="L120" i="12"/>
  <c r="M408" i="12"/>
  <c r="M294" i="12"/>
  <c r="M96" i="12"/>
  <c r="L296" i="12"/>
  <c r="M68" i="12"/>
  <c r="M302" i="12"/>
  <c r="L30" i="12"/>
  <c r="M14" i="12"/>
  <c r="M10" i="12"/>
  <c r="M60" i="12"/>
  <c r="M262" i="12"/>
  <c r="L54" i="12"/>
  <c r="M412" i="12"/>
  <c r="M404" i="12"/>
  <c r="L90" i="12"/>
  <c r="M264" i="12"/>
  <c r="L396" i="12"/>
  <c r="M104" i="12"/>
  <c r="L62" i="12"/>
  <c r="M100" i="12"/>
  <c r="M36" i="12"/>
  <c r="L284" i="12"/>
  <c r="M306" i="12"/>
  <c r="L212" i="12"/>
  <c r="M28" i="12"/>
  <c r="L40" i="12"/>
  <c r="L74" i="12"/>
  <c r="M392" i="12"/>
  <c r="M72" i="12"/>
  <c r="L66" i="12"/>
  <c r="M304" i="12"/>
  <c r="L402" i="12"/>
  <c r="M402" i="12"/>
  <c r="M94" i="12"/>
  <c r="M260" i="12"/>
  <c r="M6" i="12"/>
  <c r="M38" i="12"/>
  <c r="M82" i="12"/>
  <c r="M56" i="12"/>
  <c r="L308" i="12"/>
  <c r="M58" i="12"/>
  <c r="M44" i="12"/>
  <c r="L22" i="12"/>
  <c r="M22" i="12"/>
  <c r="M76" i="12"/>
  <c r="M48" i="12"/>
  <c r="L24" i="12"/>
  <c r="M24" i="12"/>
  <c r="M70" i="12"/>
  <c r="L70" i="12"/>
  <c r="M398" i="12"/>
  <c r="L398" i="12"/>
  <c r="M46" i="12"/>
  <c r="M52" i="12"/>
  <c r="M386" i="12"/>
  <c r="M400" i="12"/>
  <c r="L400" i="12"/>
  <c r="M50" i="12"/>
  <c r="M78" i="12"/>
  <c r="M472" i="2"/>
  <c r="L472" i="2"/>
  <c r="J470" i="2"/>
  <c r="K470" i="2" s="1"/>
  <c r="M517" i="12" l="1"/>
  <c r="L517" i="12"/>
  <c r="T6" i="12"/>
  <c r="G5" i="3" s="1"/>
  <c r="S6" i="12"/>
  <c r="F5" i="3" s="1"/>
  <c r="M170" i="12"/>
  <c r="M300" i="12"/>
  <c r="M312" i="12"/>
  <c r="K417" i="12"/>
  <c r="K518" i="12" s="1"/>
  <c r="K519" i="12" s="1"/>
  <c r="M416" i="12"/>
  <c r="L290" i="12"/>
  <c r="L300" i="12"/>
  <c r="L416" i="12"/>
  <c r="L312" i="12"/>
  <c r="M290" i="12"/>
  <c r="M102" i="12"/>
  <c r="L102" i="12"/>
  <c r="L170" i="12"/>
  <c r="M470" i="2"/>
  <c r="L470" i="2"/>
  <c r="H123" i="2"/>
  <c r="H139" i="2"/>
  <c r="L417" i="12" l="1"/>
  <c r="L518" i="12" s="1"/>
  <c r="M417" i="12"/>
  <c r="M518" i="12" s="1"/>
  <c r="K435" i="2"/>
  <c r="M435" i="2" s="1"/>
  <c r="K433" i="2"/>
  <c r="M433" i="2" s="1"/>
  <c r="K431" i="2"/>
  <c r="L431" i="2" s="1"/>
  <c r="K425" i="2"/>
  <c r="M425" i="2" s="1"/>
  <c r="K415" i="2"/>
  <c r="M415" i="2" s="1"/>
  <c r="K405" i="2"/>
  <c r="M405" i="2" s="1"/>
  <c r="K401" i="2"/>
  <c r="M401" i="2" s="1"/>
  <c r="K399" i="2"/>
  <c r="M399" i="2" s="1"/>
  <c r="K379" i="2"/>
  <c r="M379" i="2" s="1"/>
  <c r="K371" i="2"/>
  <c r="M371" i="2" s="1"/>
  <c r="K345" i="2"/>
  <c r="M345" i="2" s="1"/>
  <c r="K335" i="2"/>
  <c r="M335" i="2" s="1"/>
  <c r="K331" i="2"/>
  <c r="M331" i="2" s="1"/>
  <c r="K321" i="2"/>
  <c r="M321" i="2" s="1"/>
  <c r="K317" i="2"/>
  <c r="M317" i="2" s="1"/>
  <c r="K311" i="2"/>
  <c r="M311" i="2" s="1"/>
  <c r="K303" i="2"/>
  <c r="M303" i="2" s="1"/>
  <c r="K291" i="2"/>
  <c r="M291" i="2" s="1"/>
  <c r="K287" i="2"/>
  <c r="M287" i="2" s="1"/>
  <c r="K285" i="2"/>
  <c r="M285" i="2" s="1"/>
  <c r="S284" i="2"/>
  <c r="K283" i="2"/>
  <c r="L283" i="2" s="1"/>
  <c r="K281" i="2"/>
  <c r="L281" i="2" s="1"/>
  <c r="K271" i="2"/>
  <c r="L271" i="2" s="1"/>
  <c r="K269" i="2"/>
  <c r="M269" i="2" s="1"/>
  <c r="K267" i="2"/>
  <c r="M267" i="2" s="1"/>
  <c r="K265" i="2"/>
  <c r="M265" i="2" s="1"/>
  <c r="K178" i="2"/>
  <c r="L178" i="2" s="1"/>
  <c r="I177" i="2"/>
  <c r="K162" i="2"/>
  <c r="L162" i="2" s="1"/>
  <c r="K156" i="2"/>
  <c r="L156" i="2" s="1"/>
  <c r="S155" i="2"/>
  <c r="K132" i="2"/>
  <c r="L132" i="2" s="1"/>
  <c r="H274" i="2"/>
  <c r="M431" i="2" l="1"/>
  <c r="L435" i="2"/>
  <c r="L433" i="2"/>
  <c r="L425" i="2"/>
  <c r="L415" i="2"/>
  <c r="L405" i="2"/>
  <c r="L401" i="2"/>
  <c r="L399" i="2"/>
  <c r="L379" i="2"/>
  <c r="L371" i="2"/>
  <c r="L345" i="2"/>
  <c r="L335" i="2"/>
  <c r="L331" i="2"/>
  <c r="L321" i="2"/>
  <c r="L317" i="2"/>
  <c r="L311" i="2"/>
  <c r="L303" i="2"/>
  <c r="L291" i="2"/>
  <c r="L287" i="2"/>
  <c r="L285" i="2"/>
  <c r="M283" i="2"/>
  <c r="M281" i="2"/>
  <c r="M271" i="2"/>
  <c r="L269" i="2"/>
  <c r="L267" i="2"/>
  <c r="L265" i="2"/>
  <c r="M162" i="2"/>
  <c r="M178" i="2"/>
  <c r="M156" i="2"/>
  <c r="M132" i="2"/>
  <c r="U89" i="2"/>
  <c r="T89" i="2"/>
  <c r="K190" i="2"/>
  <c r="Q326" i="2"/>
  <c r="AC227" i="2"/>
  <c r="G8" i="2"/>
  <c r="G10" i="2"/>
  <c r="G12" i="2"/>
  <c r="G14" i="2"/>
  <c r="G16" i="2"/>
  <c r="G18" i="2"/>
  <c r="G20" i="2"/>
  <c r="G22" i="2"/>
  <c r="G24" i="2"/>
  <c r="G26" i="2"/>
  <c r="G28" i="2"/>
  <c r="G30" i="2"/>
  <c r="G32" i="2"/>
  <c r="G34" i="2"/>
  <c r="G36" i="2"/>
  <c r="G38" i="2"/>
  <c r="G40" i="2"/>
  <c r="G42" i="2"/>
  <c r="G44" i="2"/>
  <c r="G46" i="2"/>
  <c r="G48" i="2"/>
  <c r="G50" i="2"/>
  <c r="G52" i="2"/>
  <c r="G54" i="2"/>
  <c r="G56" i="2"/>
  <c r="G58" i="2"/>
  <c r="G60" i="2"/>
  <c r="G62" i="2"/>
  <c r="G64" i="2"/>
  <c r="G66" i="2"/>
  <c r="G68" i="2"/>
  <c r="G70" i="2"/>
  <c r="G72" i="2"/>
  <c r="G74" i="2"/>
  <c r="G76" i="2"/>
  <c r="G78" i="2"/>
  <c r="G80" i="2"/>
  <c r="G82" i="2"/>
  <c r="G84" i="2"/>
  <c r="G86" i="2"/>
  <c r="G88" i="2"/>
  <c r="G90" i="2"/>
  <c r="G92" i="2"/>
  <c r="G94" i="2"/>
  <c r="G96" i="2"/>
  <c r="G98" i="2"/>
  <c r="G100" i="2"/>
  <c r="G123" i="2"/>
  <c r="G125" i="2"/>
  <c r="G127" i="2"/>
  <c r="G129" i="2"/>
  <c r="G131" i="2"/>
  <c r="G133" i="2"/>
  <c r="G135" i="2"/>
  <c r="G137" i="2"/>
  <c r="G139" i="2"/>
  <c r="G141" i="2"/>
  <c r="G143" i="2"/>
  <c r="G145" i="2"/>
  <c r="G147" i="2"/>
  <c r="G149" i="2"/>
  <c r="G151" i="2"/>
  <c r="G153" i="2"/>
  <c r="G155" i="2"/>
  <c r="G157" i="2"/>
  <c r="G159" i="2"/>
  <c r="G161" i="2"/>
  <c r="G163" i="2"/>
  <c r="G165" i="2"/>
  <c r="G167" i="2"/>
  <c r="G169" i="2"/>
  <c r="G229" i="2"/>
  <c r="G231" i="2"/>
  <c r="G233" i="2"/>
  <c r="G235" i="2"/>
  <c r="G237" i="2"/>
  <c r="G239" i="2"/>
  <c r="G241" i="2"/>
  <c r="G243" i="2"/>
  <c r="G245" i="2"/>
  <c r="G247" i="2"/>
  <c r="G249" i="2"/>
  <c r="G251" i="2"/>
  <c r="G253" i="2"/>
  <c r="G255" i="2"/>
  <c r="G171" i="2"/>
  <c r="G173" i="2"/>
  <c r="G175" i="2"/>
  <c r="G177" i="2"/>
  <c r="G179" i="2"/>
  <c r="G181" i="2"/>
  <c r="G183" i="2"/>
  <c r="G185" i="2"/>
  <c r="G187" i="2"/>
  <c r="G264" i="2"/>
  <c r="G266" i="2"/>
  <c r="G268" i="2"/>
  <c r="G270" i="2"/>
  <c r="G272" i="2"/>
  <c r="G274" i="2"/>
  <c r="G276" i="2"/>
  <c r="G278" i="2"/>
  <c r="G280" i="2"/>
  <c r="G282" i="2"/>
  <c r="G284" i="2"/>
  <c r="G286" i="2"/>
  <c r="G288" i="2"/>
  <c r="G290" i="2"/>
  <c r="G292" i="2"/>
  <c r="G294" i="2"/>
  <c r="G296" i="2"/>
  <c r="G298" i="2"/>
  <c r="G300" i="2"/>
  <c r="G302" i="2"/>
  <c r="G304" i="2"/>
  <c r="G306" i="2"/>
  <c r="G308" i="2"/>
  <c r="G310" i="2"/>
  <c r="G312" i="2"/>
  <c r="G314" i="2"/>
  <c r="G316" i="2"/>
  <c r="G318" i="2"/>
  <c r="G320" i="2"/>
  <c r="G322" i="2"/>
  <c r="G324" i="2"/>
  <c r="G326" i="2"/>
  <c r="G328" i="2"/>
  <c r="G330" i="2"/>
  <c r="G332" i="2"/>
  <c r="G334" i="2"/>
  <c r="G336" i="2"/>
  <c r="G338" i="2"/>
  <c r="G340" i="2"/>
  <c r="G342" i="2"/>
  <c r="G344" i="2"/>
  <c r="G346" i="2"/>
  <c r="G348" i="2"/>
  <c r="G350" i="2"/>
  <c r="G352" i="2"/>
  <c r="G354" i="2"/>
  <c r="G356" i="2"/>
  <c r="G358" i="2"/>
  <c r="G360" i="2"/>
  <c r="G362" i="2"/>
  <c r="G364" i="2"/>
  <c r="G366" i="2"/>
  <c r="G368" i="2"/>
  <c r="G370" i="2"/>
  <c r="G372" i="2"/>
  <c r="G374" i="2"/>
  <c r="G376" i="2"/>
  <c r="G378" i="2"/>
  <c r="G380" i="2"/>
  <c r="G382" i="2"/>
  <c r="G384" i="2"/>
  <c r="G386" i="2"/>
  <c r="G388" i="2"/>
  <c r="G390" i="2"/>
  <c r="G392" i="2"/>
  <c r="G394" i="2"/>
  <c r="G396" i="2"/>
  <c r="G398" i="2"/>
  <c r="G400" i="2"/>
  <c r="G402" i="2"/>
  <c r="G404" i="2"/>
  <c r="G406" i="2"/>
  <c r="G408" i="2"/>
  <c r="G410" i="2"/>
  <c r="G412" i="2"/>
  <c r="G414" i="2"/>
  <c r="G416" i="2"/>
  <c r="G418" i="2"/>
  <c r="G420" i="2"/>
  <c r="G422" i="2"/>
  <c r="G424" i="2"/>
  <c r="G426" i="2"/>
  <c r="G428" i="2"/>
  <c r="G430" i="2"/>
  <c r="G432" i="2"/>
  <c r="G434" i="2"/>
  <c r="G467" i="2"/>
  <c r="G469" i="2"/>
  <c r="G471" i="2"/>
  <c r="G473" i="2"/>
  <c r="G475" i="2"/>
  <c r="G477" i="2"/>
  <c r="G479" i="2"/>
  <c r="G481" i="2"/>
  <c r="G483" i="2"/>
  <c r="G485" i="2"/>
  <c r="G487" i="2"/>
  <c r="G489" i="2"/>
  <c r="G491" i="2"/>
  <c r="G493" i="2"/>
  <c r="G495" i="2"/>
  <c r="G497" i="2"/>
  <c r="G499" i="2"/>
  <c r="G6" i="2"/>
  <c r="H6" i="2"/>
  <c r="I6" i="2"/>
  <c r="J6" i="2"/>
  <c r="T6" i="2"/>
  <c r="J499" i="2"/>
  <c r="J402" i="2"/>
  <c r="K402" i="2" s="1"/>
  <c r="J161" i="2"/>
  <c r="K161" i="2" s="1"/>
  <c r="I491" i="2"/>
  <c r="I469" i="2"/>
  <c r="I420" i="2"/>
  <c r="I354" i="2"/>
  <c r="I322" i="2"/>
  <c r="I316" i="2"/>
  <c r="I304" i="2"/>
  <c r="I58" i="2"/>
  <c r="I499" i="2"/>
  <c r="I497" i="2"/>
  <c r="I495" i="2"/>
  <c r="I493" i="2"/>
  <c r="I494" i="2" s="1"/>
  <c r="I489" i="2"/>
  <c r="I487" i="2"/>
  <c r="I485" i="2"/>
  <c r="I483" i="2"/>
  <c r="I481" i="2"/>
  <c r="I479" i="2"/>
  <c r="I477" i="2"/>
  <c r="I475" i="2"/>
  <c r="I473" i="2"/>
  <c r="I471" i="2"/>
  <c r="I467" i="2"/>
  <c r="I434" i="2"/>
  <c r="I432" i="2"/>
  <c r="I430" i="2"/>
  <c r="I428" i="2"/>
  <c r="I426" i="2"/>
  <c r="I424" i="2"/>
  <c r="I422" i="2"/>
  <c r="I418" i="2"/>
  <c r="I416" i="2"/>
  <c r="I414" i="2"/>
  <c r="I412" i="2"/>
  <c r="I410" i="2"/>
  <c r="I408" i="2"/>
  <c r="I406" i="2"/>
  <c r="I404" i="2"/>
  <c r="I402" i="2"/>
  <c r="I400" i="2"/>
  <c r="I398" i="2"/>
  <c r="I396" i="2"/>
  <c r="I394" i="2"/>
  <c r="I392" i="2"/>
  <c r="I390" i="2"/>
  <c r="I388" i="2"/>
  <c r="I386" i="2"/>
  <c r="I384" i="2"/>
  <c r="I382" i="2"/>
  <c r="I380" i="2"/>
  <c r="I378" i="2"/>
  <c r="I376" i="2"/>
  <c r="I374" i="2"/>
  <c r="I372" i="2"/>
  <c r="I370" i="2"/>
  <c r="I368" i="2"/>
  <c r="I366" i="2"/>
  <c r="I364" i="2"/>
  <c r="I362" i="2"/>
  <c r="I360" i="2"/>
  <c r="I358" i="2"/>
  <c r="I356" i="2"/>
  <c r="I352" i="2"/>
  <c r="I350" i="2"/>
  <c r="I348" i="2"/>
  <c r="I346" i="2"/>
  <c r="I344" i="2"/>
  <c r="I342" i="2"/>
  <c r="I340" i="2"/>
  <c r="I338" i="2"/>
  <c r="I336" i="2"/>
  <c r="I334" i="2"/>
  <c r="I332" i="2"/>
  <c r="I330" i="2"/>
  <c r="I328" i="2"/>
  <c r="I326" i="2"/>
  <c r="I324" i="2"/>
  <c r="I320" i="2"/>
  <c r="I318" i="2"/>
  <c r="I314" i="2"/>
  <c r="I312" i="2"/>
  <c r="I310" i="2"/>
  <c r="I308" i="2"/>
  <c r="I306" i="2"/>
  <c r="I302" i="2"/>
  <c r="I300" i="2"/>
  <c r="I298" i="2"/>
  <c r="I296" i="2"/>
  <c r="I294" i="2"/>
  <c r="I292" i="2"/>
  <c r="I290" i="2"/>
  <c r="I288" i="2"/>
  <c r="I286" i="2"/>
  <c r="I284" i="2"/>
  <c r="I282" i="2"/>
  <c r="I280" i="2"/>
  <c r="I278" i="2"/>
  <c r="I276" i="2"/>
  <c r="I274" i="2"/>
  <c r="I272" i="2"/>
  <c r="I270" i="2"/>
  <c r="I268" i="2"/>
  <c r="I266" i="2"/>
  <c r="I264" i="2"/>
  <c r="I187" i="2"/>
  <c r="I185" i="2"/>
  <c r="I183" i="2"/>
  <c r="I181" i="2"/>
  <c r="I179" i="2"/>
  <c r="I175" i="2"/>
  <c r="I173" i="2"/>
  <c r="I171" i="2"/>
  <c r="I255" i="2"/>
  <c r="I253" i="2"/>
  <c r="I251" i="2"/>
  <c r="I249" i="2"/>
  <c r="I247" i="2"/>
  <c r="I245" i="2"/>
  <c r="I243" i="2"/>
  <c r="I241" i="2"/>
  <c r="I239" i="2"/>
  <c r="I237" i="2"/>
  <c r="I235" i="2"/>
  <c r="I233" i="2"/>
  <c r="I231" i="2"/>
  <c r="I229" i="2"/>
  <c r="I169" i="2"/>
  <c r="I167" i="2"/>
  <c r="I165" i="2"/>
  <c r="I163" i="2"/>
  <c r="I161" i="2"/>
  <c r="I159" i="2"/>
  <c r="I157" i="2"/>
  <c r="I155" i="2"/>
  <c r="I153" i="2"/>
  <c r="I151" i="2"/>
  <c r="I149" i="2"/>
  <c r="I147" i="2"/>
  <c r="I145" i="2"/>
  <c r="I143" i="2"/>
  <c r="I141" i="2"/>
  <c r="I139" i="2"/>
  <c r="I137" i="2"/>
  <c r="I135" i="2"/>
  <c r="I133" i="2"/>
  <c r="I131" i="2"/>
  <c r="I129" i="2"/>
  <c r="I127" i="2"/>
  <c r="I125" i="2"/>
  <c r="I123" i="2"/>
  <c r="I100" i="2"/>
  <c r="I98" i="2"/>
  <c r="I96" i="2"/>
  <c r="I94" i="2"/>
  <c r="I92" i="2"/>
  <c r="I90" i="2"/>
  <c r="I88" i="2"/>
  <c r="I86" i="2"/>
  <c r="I84" i="2"/>
  <c r="I82" i="2"/>
  <c r="I80" i="2"/>
  <c r="I78" i="2"/>
  <c r="I76" i="2"/>
  <c r="I74" i="2"/>
  <c r="I72" i="2"/>
  <c r="I70" i="2"/>
  <c r="I68" i="2"/>
  <c r="I66" i="2"/>
  <c r="I64" i="2"/>
  <c r="I62" i="2"/>
  <c r="I60" i="2"/>
  <c r="I56" i="2"/>
  <c r="I54" i="2"/>
  <c r="I52" i="2"/>
  <c r="I50" i="2"/>
  <c r="I48" i="2"/>
  <c r="I46" i="2"/>
  <c r="I44" i="2"/>
  <c r="I42" i="2"/>
  <c r="I40" i="2"/>
  <c r="I38" i="2"/>
  <c r="I36" i="2"/>
  <c r="I34" i="2"/>
  <c r="I32" i="2"/>
  <c r="I30" i="2"/>
  <c r="I28" i="2"/>
  <c r="I26" i="2"/>
  <c r="I24" i="2"/>
  <c r="I22" i="2"/>
  <c r="I20" i="2"/>
  <c r="I18" i="2"/>
  <c r="I16" i="2"/>
  <c r="I14" i="2"/>
  <c r="I12" i="2"/>
  <c r="I10" i="2"/>
  <c r="I8" i="2"/>
  <c r="V89" i="2" l="1"/>
  <c r="L190" i="2"/>
  <c r="M190" i="2"/>
  <c r="L161" i="2"/>
  <c r="L402" i="2"/>
  <c r="M402" i="2"/>
  <c r="M161" i="2"/>
  <c r="K6" i="2"/>
  <c r="U6" i="2"/>
  <c r="V6" i="2" s="1"/>
  <c r="M6" i="2" l="1"/>
  <c r="L6" i="2"/>
  <c r="V624" i="2" l="1"/>
  <c r="U624" i="2"/>
  <c r="M624" i="2"/>
  <c r="V614" i="2"/>
  <c r="U614" i="2"/>
  <c r="M614" i="2"/>
  <c r="V613" i="2"/>
  <c r="U613" i="2"/>
  <c r="M613" i="2"/>
  <c r="S557" i="2"/>
  <c r="V557" i="2" s="1"/>
  <c r="S556" i="2"/>
  <c r="S555" i="2"/>
  <c r="V555" i="2" s="1"/>
  <c r="S554" i="2"/>
  <c r="V554" i="2" s="1"/>
  <c r="M554" i="2"/>
  <c r="S553" i="2"/>
  <c r="V553" i="2" s="1"/>
  <c r="S552" i="2"/>
  <c r="V552" i="2" s="1"/>
  <c r="S548" i="2"/>
  <c r="S546" i="2"/>
  <c r="V546" i="2" s="1"/>
  <c r="S532" i="2"/>
  <c r="V532" i="2" s="1"/>
  <c r="T269" i="2"/>
  <c r="H499" i="2"/>
  <c r="T264" i="2"/>
  <c r="J489" i="2"/>
  <c r="H489" i="2"/>
  <c r="J479" i="2"/>
  <c r="J480" i="2" s="1"/>
  <c r="K480" i="2" s="1"/>
  <c r="H479" i="2"/>
  <c r="T255" i="2"/>
  <c r="J469" i="2"/>
  <c r="U244" i="2"/>
  <c r="T244" i="2"/>
  <c r="J428" i="2"/>
  <c r="K428" i="2" s="1"/>
  <c r="U239" i="2"/>
  <c r="T239" i="2"/>
  <c r="J418" i="2"/>
  <c r="K418" i="2" s="1"/>
  <c r="U234" i="2"/>
  <c r="T234" i="2"/>
  <c r="J408" i="2"/>
  <c r="K408" i="2" s="1"/>
  <c r="U229" i="2"/>
  <c r="T229" i="2"/>
  <c r="J398" i="2"/>
  <c r="K398" i="2" s="1"/>
  <c r="J388" i="2"/>
  <c r="K388" i="2" s="1"/>
  <c r="U185" i="2"/>
  <c r="T185" i="2"/>
  <c r="J378" i="2"/>
  <c r="K378" i="2" s="1"/>
  <c r="U184" i="2"/>
  <c r="T184" i="2"/>
  <c r="J376" i="2"/>
  <c r="K376" i="2" s="1"/>
  <c r="U183" i="2"/>
  <c r="T183" i="2"/>
  <c r="J374" i="2"/>
  <c r="K374" i="2" s="1"/>
  <c r="U182" i="2"/>
  <c r="T182" i="2"/>
  <c r="J372" i="2"/>
  <c r="K372" i="2" s="1"/>
  <c r="U181" i="2"/>
  <c r="T181" i="2"/>
  <c r="J370" i="2"/>
  <c r="K370" i="2" s="1"/>
  <c r="U180" i="2"/>
  <c r="T180" i="2"/>
  <c r="J368" i="2"/>
  <c r="K368" i="2" s="1"/>
  <c r="T175" i="2"/>
  <c r="J358" i="2"/>
  <c r="H358" i="2"/>
  <c r="T170" i="2"/>
  <c r="J348" i="2"/>
  <c r="H348" i="2"/>
  <c r="T165" i="2"/>
  <c r="J338" i="2"/>
  <c r="T160" i="2"/>
  <c r="J328" i="2"/>
  <c r="T155" i="2"/>
  <c r="J318" i="2"/>
  <c r="T150" i="2"/>
  <c r="J308" i="2"/>
  <c r="T145" i="2"/>
  <c r="J298" i="2"/>
  <c r="T140" i="2"/>
  <c r="J288" i="2"/>
  <c r="T135" i="2"/>
  <c r="J278" i="2"/>
  <c r="T134" i="2"/>
  <c r="J276" i="2"/>
  <c r="T133" i="2"/>
  <c r="J274" i="2"/>
  <c r="T132" i="2"/>
  <c r="J272" i="2"/>
  <c r="T131" i="2"/>
  <c r="J270" i="2"/>
  <c r="T130" i="2"/>
  <c r="J268" i="2"/>
  <c r="U85" i="2"/>
  <c r="T85" i="2"/>
  <c r="J183" i="2"/>
  <c r="K183" i="2" s="1"/>
  <c r="U80" i="2"/>
  <c r="T80" i="2"/>
  <c r="J173" i="2"/>
  <c r="K173" i="2" s="1"/>
  <c r="U121" i="2"/>
  <c r="T121" i="2"/>
  <c r="J249" i="2"/>
  <c r="K249" i="2" s="1"/>
  <c r="T96" i="2"/>
  <c r="J239" i="2"/>
  <c r="U91" i="2"/>
  <c r="T91" i="2"/>
  <c r="J229" i="2"/>
  <c r="K229" i="2" s="1"/>
  <c r="T74" i="2"/>
  <c r="U69" i="2"/>
  <c r="T69" i="2"/>
  <c r="J151" i="2"/>
  <c r="K151" i="2" s="1"/>
  <c r="T64" i="2"/>
  <c r="J141" i="2"/>
  <c r="K141" i="2" s="1"/>
  <c r="U59" i="2"/>
  <c r="T59" i="2"/>
  <c r="J131" i="2"/>
  <c r="K131" i="2" s="1"/>
  <c r="T58" i="2"/>
  <c r="J129" i="2"/>
  <c r="K129" i="2" s="1"/>
  <c r="U57" i="2"/>
  <c r="T57" i="2"/>
  <c r="J127" i="2"/>
  <c r="K127" i="2" s="1"/>
  <c r="T56" i="2"/>
  <c r="J125" i="2"/>
  <c r="K125" i="2" s="1"/>
  <c r="U55" i="2"/>
  <c r="T55" i="2"/>
  <c r="J123" i="2"/>
  <c r="K123" i="2" s="1"/>
  <c r="T53" i="2"/>
  <c r="J100" i="2"/>
  <c r="H100" i="2"/>
  <c r="U100" i="2" s="1"/>
  <c r="T48" i="2"/>
  <c r="J90" i="2"/>
  <c r="H90" i="2"/>
  <c r="U43" i="2"/>
  <c r="T43" i="2"/>
  <c r="J80" i="2"/>
  <c r="K80" i="2" s="1"/>
  <c r="T38" i="2"/>
  <c r="J70" i="2"/>
  <c r="H70" i="2"/>
  <c r="T33" i="2"/>
  <c r="J60" i="2"/>
  <c r="H60" i="2"/>
  <c r="U60" i="2" s="1"/>
  <c r="T28" i="2"/>
  <c r="J50" i="2"/>
  <c r="H50" i="2"/>
  <c r="T23" i="2"/>
  <c r="J40" i="2"/>
  <c r="H40" i="2"/>
  <c r="T18" i="2"/>
  <c r="J30" i="2"/>
  <c r="H30" i="2"/>
  <c r="T13" i="2"/>
  <c r="J20" i="2"/>
  <c r="H20" i="2"/>
  <c r="T8" i="2"/>
  <c r="J10" i="2"/>
  <c r="H10" i="2"/>
  <c r="J8" i="2"/>
  <c r="J12" i="2"/>
  <c r="J14" i="2"/>
  <c r="J16" i="2"/>
  <c r="J18" i="2"/>
  <c r="J22" i="2"/>
  <c r="J24" i="2"/>
  <c r="J26" i="2"/>
  <c r="J28" i="2"/>
  <c r="J32" i="2"/>
  <c r="J34" i="2"/>
  <c r="J36" i="2"/>
  <c r="J38" i="2"/>
  <c r="J42" i="2"/>
  <c r="J44" i="2"/>
  <c r="J46" i="2"/>
  <c r="J48" i="2"/>
  <c r="J52" i="2"/>
  <c r="J54" i="2"/>
  <c r="J56" i="2"/>
  <c r="J58" i="2"/>
  <c r="J62" i="2"/>
  <c r="J64" i="2"/>
  <c r="J66" i="2"/>
  <c r="J68" i="2"/>
  <c r="J72" i="2"/>
  <c r="J74" i="2"/>
  <c r="J76" i="2"/>
  <c r="J78" i="2"/>
  <c r="J82" i="2"/>
  <c r="J84" i="2"/>
  <c r="K84" i="2" s="1"/>
  <c r="J86" i="2"/>
  <c r="K86" i="2" s="1"/>
  <c r="J88" i="2"/>
  <c r="J92" i="2"/>
  <c r="J94" i="2"/>
  <c r="J96" i="2"/>
  <c r="J98" i="2"/>
  <c r="J133" i="2"/>
  <c r="K133" i="2" s="1"/>
  <c r="J135" i="2"/>
  <c r="K135" i="2" s="1"/>
  <c r="J137" i="2"/>
  <c r="K137" i="2" s="1"/>
  <c r="J139" i="2"/>
  <c r="K139" i="2" s="1"/>
  <c r="J143" i="2"/>
  <c r="K143" i="2" s="1"/>
  <c r="J145" i="2"/>
  <c r="K145" i="2" s="1"/>
  <c r="J147" i="2"/>
  <c r="K147" i="2" s="1"/>
  <c r="J149" i="2"/>
  <c r="K149" i="2" s="1"/>
  <c r="J153" i="2"/>
  <c r="K153" i="2" s="1"/>
  <c r="J155" i="2"/>
  <c r="J157" i="2"/>
  <c r="K157" i="2" s="1"/>
  <c r="J159" i="2"/>
  <c r="K159" i="2" s="1"/>
  <c r="J163" i="2"/>
  <c r="K163" i="2" s="1"/>
  <c r="J165" i="2"/>
  <c r="K165" i="2" s="1"/>
  <c r="J167" i="2"/>
  <c r="K167" i="2" s="1"/>
  <c r="J169" i="2"/>
  <c r="K169" i="2" s="1"/>
  <c r="J231" i="2"/>
  <c r="J233" i="2"/>
  <c r="J235" i="2"/>
  <c r="J237" i="2"/>
  <c r="J241" i="2"/>
  <c r="J243" i="2"/>
  <c r="K243" i="2" s="1"/>
  <c r="J245" i="2"/>
  <c r="K245" i="2" s="1"/>
  <c r="J247" i="2"/>
  <c r="K247" i="2" s="1"/>
  <c r="J251" i="2"/>
  <c r="K251" i="2" s="1"/>
  <c r="J253" i="2"/>
  <c r="K253" i="2" s="1"/>
  <c r="J255" i="2"/>
  <c r="K255" i="2" s="1"/>
  <c r="J171" i="2"/>
  <c r="K171" i="2" s="1"/>
  <c r="J175" i="2"/>
  <c r="K175" i="2" s="1"/>
  <c r="J177" i="2"/>
  <c r="K177" i="2" s="1"/>
  <c r="J179" i="2"/>
  <c r="K179" i="2" s="1"/>
  <c r="J181" i="2"/>
  <c r="K181" i="2" s="1"/>
  <c r="J185" i="2"/>
  <c r="K185" i="2" s="1"/>
  <c r="J187" i="2"/>
  <c r="K187" i="2" s="1"/>
  <c r="J264" i="2"/>
  <c r="J266" i="2"/>
  <c r="J280" i="2"/>
  <c r="J282" i="2"/>
  <c r="J284" i="2"/>
  <c r="J286" i="2"/>
  <c r="J290" i="2"/>
  <c r="J292" i="2"/>
  <c r="J294" i="2"/>
  <c r="J296" i="2"/>
  <c r="J300" i="2"/>
  <c r="J302" i="2"/>
  <c r="J304" i="2"/>
  <c r="J306" i="2"/>
  <c r="J310" i="2"/>
  <c r="J312" i="2"/>
  <c r="J314" i="2"/>
  <c r="J316" i="2"/>
  <c r="J320" i="2"/>
  <c r="J322" i="2"/>
  <c r="J324" i="2"/>
  <c r="J326" i="2"/>
  <c r="J330" i="2"/>
  <c r="J332" i="2"/>
  <c r="J334" i="2"/>
  <c r="J336" i="2"/>
  <c r="J340" i="2"/>
  <c r="J342" i="2"/>
  <c r="J344" i="2"/>
  <c r="J346" i="2"/>
  <c r="J350" i="2"/>
  <c r="J352" i="2"/>
  <c r="J354" i="2"/>
  <c r="J356" i="2"/>
  <c r="J360" i="2"/>
  <c r="J362" i="2"/>
  <c r="J364" i="2"/>
  <c r="J366" i="2"/>
  <c r="J380" i="2"/>
  <c r="K380" i="2" s="1"/>
  <c r="J382" i="2"/>
  <c r="K382" i="2" s="1"/>
  <c r="J384" i="2"/>
  <c r="K384" i="2" s="1"/>
  <c r="J386" i="2"/>
  <c r="K386" i="2" s="1"/>
  <c r="J390" i="2"/>
  <c r="K390" i="2" s="1"/>
  <c r="J392" i="2"/>
  <c r="K392" i="2" s="1"/>
  <c r="J394" i="2"/>
  <c r="K394" i="2" s="1"/>
  <c r="J396" i="2"/>
  <c r="K396" i="2" s="1"/>
  <c r="J400" i="2"/>
  <c r="K400" i="2" s="1"/>
  <c r="J404" i="2"/>
  <c r="K404" i="2" s="1"/>
  <c r="J406" i="2"/>
  <c r="K406" i="2" s="1"/>
  <c r="J410" i="2"/>
  <c r="K410" i="2" s="1"/>
  <c r="J412" i="2"/>
  <c r="K412" i="2" s="1"/>
  <c r="J414" i="2"/>
  <c r="K414" i="2" s="1"/>
  <c r="J416" i="2"/>
  <c r="K416" i="2" s="1"/>
  <c r="J420" i="2"/>
  <c r="K420" i="2" s="1"/>
  <c r="J422" i="2"/>
  <c r="K422" i="2" s="1"/>
  <c r="J424" i="2"/>
  <c r="K424" i="2" s="1"/>
  <c r="J426" i="2"/>
  <c r="K426" i="2" s="1"/>
  <c r="J430" i="2"/>
  <c r="K430" i="2" s="1"/>
  <c r="J432" i="2"/>
  <c r="K432" i="2" s="1"/>
  <c r="J434" i="2"/>
  <c r="K434" i="2" s="1"/>
  <c r="J467" i="2"/>
  <c r="J471" i="2"/>
  <c r="J473" i="2"/>
  <c r="J475" i="2"/>
  <c r="J477" i="2"/>
  <c r="J481" i="2"/>
  <c r="J482" i="2" s="1"/>
  <c r="K482" i="2" s="1"/>
  <c r="J483" i="2"/>
  <c r="J484" i="2" s="1"/>
  <c r="K484" i="2" s="1"/>
  <c r="J485" i="2"/>
  <c r="J486" i="2" s="1"/>
  <c r="K486" i="2" s="1"/>
  <c r="J487" i="2"/>
  <c r="J488" i="2" s="1"/>
  <c r="K488" i="2" s="1"/>
  <c r="J491" i="2"/>
  <c r="J493" i="2"/>
  <c r="J494" i="2" s="1"/>
  <c r="K494" i="2" s="1"/>
  <c r="J495" i="2"/>
  <c r="J497" i="2"/>
  <c r="V654" i="2"/>
  <c r="U654" i="2"/>
  <c r="V626" i="2"/>
  <c r="U626" i="2"/>
  <c r="M626" i="2"/>
  <c r="V625" i="2"/>
  <c r="U625" i="2"/>
  <c r="M625" i="2"/>
  <c r="V623" i="2"/>
  <c r="U623" i="2"/>
  <c r="M623" i="2"/>
  <c r="V622" i="2"/>
  <c r="U622" i="2"/>
  <c r="M622" i="2"/>
  <c r="V620" i="2"/>
  <c r="U620" i="2"/>
  <c r="M620" i="2"/>
  <c r="V618" i="2"/>
  <c r="U618" i="2"/>
  <c r="M618" i="2"/>
  <c r="V616" i="2"/>
  <c r="U616" i="2"/>
  <c r="M616" i="2"/>
  <c r="V597" i="2"/>
  <c r="U597" i="2"/>
  <c r="M597" i="2"/>
  <c r="V595" i="2"/>
  <c r="U595" i="2"/>
  <c r="M595" i="2"/>
  <c r="V593" i="2"/>
  <c r="U593" i="2"/>
  <c r="M593" i="2"/>
  <c r="V591" i="2"/>
  <c r="U591" i="2"/>
  <c r="M591" i="2"/>
  <c r="V589" i="2"/>
  <c r="U589" i="2"/>
  <c r="M589" i="2"/>
  <c r="V572" i="2"/>
  <c r="U572" i="2"/>
  <c r="M572" i="2"/>
  <c r="M571" i="2"/>
  <c r="V570" i="2"/>
  <c r="U570" i="2"/>
  <c r="M570" i="2"/>
  <c r="V569" i="2"/>
  <c r="U569" i="2"/>
  <c r="M569" i="2"/>
  <c r="V567" i="2"/>
  <c r="U567" i="2"/>
  <c r="M567" i="2"/>
  <c r="V566" i="2"/>
  <c r="U566" i="2"/>
  <c r="M566" i="2"/>
  <c r="V563" i="2"/>
  <c r="U563" i="2"/>
  <c r="M563" i="2"/>
  <c r="V562" i="2"/>
  <c r="U562" i="2"/>
  <c r="M562" i="2"/>
  <c r="V561" i="2"/>
  <c r="U561" i="2"/>
  <c r="M561" i="2"/>
  <c r="V560" i="2"/>
  <c r="U560" i="2"/>
  <c r="M560" i="2"/>
  <c r="V559" i="2"/>
  <c r="U559" i="2"/>
  <c r="M559" i="2"/>
  <c r="M557" i="2"/>
  <c r="V556" i="2"/>
  <c r="M556" i="2"/>
  <c r="M555" i="2"/>
  <c r="M553" i="2"/>
  <c r="M552" i="2"/>
  <c r="V549" i="2"/>
  <c r="U549" i="2"/>
  <c r="M549" i="2"/>
  <c r="V548" i="2"/>
  <c r="M548" i="2"/>
  <c r="M546" i="2"/>
  <c r="V543" i="2"/>
  <c r="U543" i="2"/>
  <c r="M543" i="2"/>
  <c r="V542" i="2"/>
  <c r="U542" i="2"/>
  <c r="M542" i="2"/>
  <c r="V541" i="2"/>
  <c r="U541" i="2"/>
  <c r="M541" i="2"/>
  <c r="V540" i="2"/>
  <c r="U540" i="2"/>
  <c r="M540" i="2"/>
  <c r="V539" i="2"/>
  <c r="U539" i="2"/>
  <c r="M539" i="2"/>
  <c r="V538" i="2"/>
  <c r="U538" i="2"/>
  <c r="M538" i="2"/>
  <c r="V537" i="2"/>
  <c r="U537" i="2"/>
  <c r="M537" i="2"/>
  <c r="V536" i="2"/>
  <c r="U536" i="2"/>
  <c r="M536" i="2"/>
  <c r="V535" i="2"/>
  <c r="U535" i="2"/>
  <c r="M535" i="2"/>
  <c r="M532" i="2"/>
  <c r="V531" i="2"/>
  <c r="U531" i="2"/>
  <c r="T531" i="2"/>
  <c r="M531" i="2"/>
  <c r="T268" i="2"/>
  <c r="H497" i="2"/>
  <c r="T267" i="2"/>
  <c r="H495" i="2"/>
  <c r="T266" i="2"/>
  <c r="H493" i="2"/>
  <c r="T265" i="2"/>
  <c r="H491" i="2"/>
  <c r="T263" i="2"/>
  <c r="H487" i="2"/>
  <c r="T262" i="2"/>
  <c r="H485" i="2"/>
  <c r="T261" i="2"/>
  <c r="H483" i="2"/>
  <c r="T260" i="2"/>
  <c r="H481" i="2"/>
  <c r="T259" i="2"/>
  <c r="H477" i="2"/>
  <c r="T258" i="2"/>
  <c r="H475" i="2"/>
  <c r="T257" i="2"/>
  <c r="H473" i="2"/>
  <c r="T256" i="2"/>
  <c r="H471" i="2"/>
  <c r="T254" i="2"/>
  <c r="H467" i="2"/>
  <c r="U247" i="2"/>
  <c r="T247" i="2"/>
  <c r="U246" i="2"/>
  <c r="T246" i="2"/>
  <c r="U245" i="2"/>
  <c r="T245" i="2"/>
  <c r="U243" i="2"/>
  <c r="T243" i="2"/>
  <c r="U242" i="2"/>
  <c r="T242" i="2"/>
  <c r="U241" i="2"/>
  <c r="T241" i="2"/>
  <c r="U240" i="2"/>
  <c r="T240" i="2"/>
  <c r="U238" i="2"/>
  <c r="T238" i="2"/>
  <c r="U237" i="2"/>
  <c r="T237" i="2"/>
  <c r="U236" i="2"/>
  <c r="T236" i="2"/>
  <c r="U235" i="2"/>
  <c r="T235" i="2"/>
  <c r="U233" i="2"/>
  <c r="T233" i="2"/>
  <c r="U232" i="2"/>
  <c r="T232" i="2"/>
  <c r="U231" i="2"/>
  <c r="T231" i="2"/>
  <c r="U230" i="2"/>
  <c r="T230" i="2"/>
  <c r="U228" i="2"/>
  <c r="T228" i="2"/>
  <c r="U227" i="2"/>
  <c r="T227" i="2"/>
  <c r="U190" i="2"/>
  <c r="T190" i="2"/>
  <c r="U189" i="2"/>
  <c r="T189" i="2"/>
  <c r="U188" i="2"/>
  <c r="T188" i="2"/>
  <c r="U187" i="2"/>
  <c r="T187" i="2"/>
  <c r="U186" i="2"/>
  <c r="T186" i="2"/>
  <c r="T179" i="2"/>
  <c r="H366" i="2"/>
  <c r="T178" i="2"/>
  <c r="H364" i="2"/>
  <c r="T177" i="2"/>
  <c r="H362" i="2"/>
  <c r="T176" i="2"/>
  <c r="H360" i="2"/>
  <c r="T174" i="2"/>
  <c r="H356" i="2"/>
  <c r="T173" i="2"/>
  <c r="H354" i="2"/>
  <c r="T172" i="2"/>
  <c r="H352" i="2"/>
  <c r="T171" i="2"/>
  <c r="H350" i="2"/>
  <c r="T169" i="2"/>
  <c r="H346" i="2"/>
  <c r="T168" i="2"/>
  <c r="T167" i="2"/>
  <c r="T166" i="2"/>
  <c r="T164" i="2"/>
  <c r="T163" i="2"/>
  <c r="T162" i="2"/>
  <c r="T161" i="2"/>
  <c r="T159" i="2"/>
  <c r="H326" i="2"/>
  <c r="T158" i="2"/>
  <c r="H324" i="2"/>
  <c r="T157" i="2"/>
  <c r="H322" i="2"/>
  <c r="T156" i="2"/>
  <c r="T154" i="2"/>
  <c r="T153" i="2"/>
  <c r="T152" i="2"/>
  <c r="T151" i="2"/>
  <c r="T149" i="2"/>
  <c r="T148" i="2"/>
  <c r="T147" i="2"/>
  <c r="T146" i="2"/>
  <c r="T144" i="2"/>
  <c r="T143" i="2"/>
  <c r="T142" i="2"/>
  <c r="T141" i="2"/>
  <c r="T139" i="2"/>
  <c r="T138" i="2"/>
  <c r="T137" i="2"/>
  <c r="T136" i="2"/>
  <c r="T129" i="2"/>
  <c r="T128" i="2"/>
  <c r="U87" i="2"/>
  <c r="T87" i="2"/>
  <c r="U86" i="2"/>
  <c r="T86" i="2"/>
  <c r="U84" i="2"/>
  <c r="T84" i="2"/>
  <c r="U83" i="2"/>
  <c r="T83" i="2"/>
  <c r="T82" i="2"/>
  <c r="U81" i="2"/>
  <c r="T81" i="2"/>
  <c r="U79" i="2"/>
  <c r="T79" i="2"/>
  <c r="U123" i="2"/>
  <c r="T123" i="2"/>
  <c r="U122" i="2"/>
  <c r="T122" i="2"/>
  <c r="T100" i="2"/>
  <c r="U99" i="2"/>
  <c r="T99" i="2"/>
  <c r="T98" i="2"/>
  <c r="T97" i="2"/>
  <c r="T95" i="2"/>
  <c r="T94" i="2"/>
  <c r="T93" i="2"/>
  <c r="T92" i="2"/>
  <c r="T78" i="2"/>
  <c r="U77" i="2"/>
  <c r="T77" i="2"/>
  <c r="T76" i="2"/>
  <c r="U75" i="2"/>
  <c r="T75" i="2"/>
  <c r="U73" i="2"/>
  <c r="T73" i="2"/>
  <c r="T72" i="2"/>
  <c r="T71" i="2"/>
  <c r="U70" i="2"/>
  <c r="T70" i="2"/>
  <c r="T68" i="2"/>
  <c r="U67" i="2"/>
  <c r="T67" i="2"/>
  <c r="T66" i="2"/>
  <c r="U65" i="2"/>
  <c r="T65" i="2"/>
  <c r="U63" i="2"/>
  <c r="T63" i="2"/>
  <c r="T62" i="2"/>
  <c r="U61" i="2"/>
  <c r="T61" i="2"/>
  <c r="T60" i="2"/>
  <c r="T52" i="2"/>
  <c r="H98" i="2"/>
  <c r="U98" i="2" s="1"/>
  <c r="T51" i="2"/>
  <c r="H96" i="2"/>
  <c r="T50" i="2"/>
  <c r="H94" i="2"/>
  <c r="T49" i="2"/>
  <c r="H92" i="2"/>
  <c r="T47" i="2"/>
  <c r="H88" i="2"/>
  <c r="T46" i="2"/>
  <c r="U45" i="2"/>
  <c r="T45" i="2"/>
  <c r="T44" i="2"/>
  <c r="H82" i="2"/>
  <c r="U82" i="2" s="1"/>
  <c r="T42" i="2"/>
  <c r="H78" i="2"/>
  <c r="U78" i="2" s="1"/>
  <c r="T41" i="2"/>
  <c r="H76" i="2"/>
  <c r="U76" i="2" s="1"/>
  <c r="T40" i="2"/>
  <c r="H74" i="2"/>
  <c r="U74" i="2" s="1"/>
  <c r="T39" i="2"/>
  <c r="H72" i="2"/>
  <c r="U72" i="2" s="1"/>
  <c r="T37" i="2"/>
  <c r="H68" i="2"/>
  <c r="U68" i="2" s="1"/>
  <c r="T36" i="2"/>
  <c r="H66" i="2"/>
  <c r="U66" i="2" s="1"/>
  <c r="T35" i="2"/>
  <c r="H64" i="2"/>
  <c r="U64" i="2" s="1"/>
  <c r="T34" i="2"/>
  <c r="H62" i="2"/>
  <c r="U62" i="2" s="1"/>
  <c r="T32" i="2"/>
  <c r="H58" i="2"/>
  <c r="U58" i="2" s="1"/>
  <c r="T31" i="2"/>
  <c r="H56" i="2"/>
  <c r="U56" i="2" s="1"/>
  <c r="T30" i="2"/>
  <c r="H54" i="2"/>
  <c r="T29" i="2"/>
  <c r="H52" i="2"/>
  <c r="T27" i="2"/>
  <c r="H48" i="2"/>
  <c r="T26" i="2"/>
  <c r="H46" i="2"/>
  <c r="U46" i="2" s="1"/>
  <c r="T25" i="2"/>
  <c r="H44" i="2"/>
  <c r="T24" i="2"/>
  <c r="H42" i="2"/>
  <c r="T22" i="2"/>
  <c r="H38" i="2"/>
  <c r="T21" i="2"/>
  <c r="H36" i="2"/>
  <c r="T20" i="2"/>
  <c r="H34" i="2"/>
  <c r="T19" i="2"/>
  <c r="H32" i="2"/>
  <c r="T17" i="2"/>
  <c r="H28" i="2"/>
  <c r="T16" i="2"/>
  <c r="H26" i="2"/>
  <c r="T15" i="2"/>
  <c r="H24" i="2"/>
  <c r="T14" i="2"/>
  <c r="H22" i="2"/>
  <c r="T12" i="2"/>
  <c r="H18" i="2"/>
  <c r="T11" i="2"/>
  <c r="H16" i="2"/>
  <c r="T10" i="2"/>
  <c r="H14" i="2"/>
  <c r="T9" i="2"/>
  <c r="T7" i="2"/>
  <c r="H8" i="2"/>
  <c r="M494" i="2" l="1"/>
  <c r="L494" i="2"/>
  <c r="L488" i="2"/>
  <c r="M488" i="2"/>
  <c r="M486" i="2"/>
  <c r="L486" i="2"/>
  <c r="M484" i="2"/>
  <c r="L484" i="2"/>
  <c r="M482" i="2"/>
  <c r="L482" i="2"/>
  <c r="M480" i="2"/>
  <c r="L480" i="2"/>
  <c r="L137" i="2"/>
  <c r="M137" i="2"/>
  <c r="L414" i="2"/>
  <c r="M414" i="2"/>
  <c r="L382" i="2"/>
  <c r="M382" i="2"/>
  <c r="L253" i="2"/>
  <c r="M253" i="2"/>
  <c r="L165" i="2"/>
  <c r="M165" i="2"/>
  <c r="L135" i="2"/>
  <c r="M135" i="2"/>
  <c r="L80" i="2"/>
  <c r="M80" i="2"/>
  <c r="L125" i="2"/>
  <c r="M125" i="2"/>
  <c r="L141" i="2"/>
  <c r="M141" i="2"/>
  <c r="L372" i="2"/>
  <c r="M372" i="2"/>
  <c r="L388" i="2"/>
  <c r="M388" i="2"/>
  <c r="L428" i="2"/>
  <c r="M428" i="2"/>
  <c r="L255" i="2"/>
  <c r="M255" i="2"/>
  <c r="L412" i="2"/>
  <c r="M412" i="2"/>
  <c r="L380" i="2"/>
  <c r="M380" i="2"/>
  <c r="L251" i="2"/>
  <c r="M251" i="2"/>
  <c r="L163" i="2"/>
  <c r="M163" i="2"/>
  <c r="L133" i="2"/>
  <c r="M133" i="2"/>
  <c r="L410" i="2"/>
  <c r="M410" i="2"/>
  <c r="L247" i="2"/>
  <c r="M247" i="2"/>
  <c r="L159" i="2"/>
  <c r="M159" i="2"/>
  <c r="L406" i="2"/>
  <c r="M406" i="2"/>
  <c r="L245" i="2"/>
  <c r="M245" i="2"/>
  <c r="L157" i="2"/>
  <c r="M157" i="2"/>
  <c r="L127" i="2"/>
  <c r="M127" i="2"/>
  <c r="L151" i="2"/>
  <c r="M151" i="2"/>
  <c r="L249" i="2"/>
  <c r="M249" i="2"/>
  <c r="L374" i="2"/>
  <c r="M374" i="2"/>
  <c r="L398" i="2"/>
  <c r="M398" i="2"/>
  <c r="L434" i="2"/>
  <c r="M434" i="2"/>
  <c r="L404" i="2"/>
  <c r="M404" i="2"/>
  <c r="L187" i="2"/>
  <c r="M187" i="2"/>
  <c r="L243" i="2"/>
  <c r="M243" i="2"/>
  <c r="L384" i="2"/>
  <c r="M384" i="2"/>
  <c r="L432" i="2"/>
  <c r="M432" i="2"/>
  <c r="L400" i="2"/>
  <c r="M400" i="2"/>
  <c r="L185" i="2"/>
  <c r="M185" i="2"/>
  <c r="L153" i="2"/>
  <c r="M153" i="2"/>
  <c r="L416" i="2"/>
  <c r="M416" i="2"/>
  <c r="L430" i="2"/>
  <c r="M430" i="2"/>
  <c r="L396" i="2"/>
  <c r="M396" i="2"/>
  <c r="L181" i="2"/>
  <c r="M181" i="2"/>
  <c r="L149" i="2"/>
  <c r="M149" i="2"/>
  <c r="L129" i="2"/>
  <c r="M129" i="2"/>
  <c r="L173" i="2"/>
  <c r="M173" i="2"/>
  <c r="L368" i="2"/>
  <c r="M368" i="2"/>
  <c r="L376" i="2"/>
  <c r="M376" i="2"/>
  <c r="L408" i="2"/>
  <c r="M408" i="2"/>
  <c r="L426" i="2"/>
  <c r="M426" i="2"/>
  <c r="L394" i="2"/>
  <c r="M394" i="2"/>
  <c r="L179" i="2"/>
  <c r="M179" i="2"/>
  <c r="L147" i="2"/>
  <c r="M147" i="2"/>
  <c r="L86" i="2"/>
  <c r="M86" i="2"/>
  <c r="L424" i="2"/>
  <c r="M424" i="2"/>
  <c r="L392" i="2"/>
  <c r="M392" i="2"/>
  <c r="L177" i="2"/>
  <c r="M177" i="2"/>
  <c r="L145" i="2"/>
  <c r="M145" i="2"/>
  <c r="L84" i="2"/>
  <c r="M84" i="2"/>
  <c r="L422" i="2"/>
  <c r="M422" i="2"/>
  <c r="L390" i="2"/>
  <c r="M390" i="2"/>
  <c r="L175" i="2"/>
  <c r="M175" i="2"/>
  <c r="L143" i="2"/>
  <c r="M143" i="2"/>
  <c r="L123" i="2"/>
  <c r="M123" i="2"/>
  <c r="L131" i="2"/>
  <c r="M131" i="2"/>
  <c r="L229" i="2"/>
  <c r="M229" i="2"/>
  <c r="L183" i="2"/>
  <c r="M183" i="2"/>
  <c r="L370" i="2"/>
  <c r="M370" i="2"/>
  <c r="L378" i="2"/>
  <c r="M378" i="2"/>
  <c r="L418" i="2"/>
  <c r="M418" i="2"/>
  <c r="L167" i="2"/>
  <c r="M167" i="2"/>
  <c r="L420" i="2"/>
  <c r="M420" i="2"/>
  <c r="L386" i="2"/>
  <c r="M386" i="2"/>
  <c r="L171" i="2"/>
  <c r="M171" i="2"/>
  <c r="L169" i="2"/>
  <c r="M169" i="2"/>
  <c r="L139" i="2"/>
  <c r="M139" i="2"/>
  <c r="K314" i="2"/>
  <c r="U23" i="2"/>
  <c r="V23" i="2" s="1"/>
  <c r="K40" i="2"/>
  <c r="K499" i="2"/>
  <c r="K286" i="2"/>
  <c r="U147" i="2"/>
  <c r="V147" i="2" s="1"/>
  <c r="K302" i="2"/>
  <c r="U154" i="2"/>
  <c r="V154" i="2" s="1"/>
  <c r="K316" i="2"/>
  <c r="U162" i="2"/>
  <c r="V162" i="2" s="1"/>
  <c r="K332" i="2"/>
  <c r="K346" i="2"/>
  <c r="K362" i="2"/>
  <c r="K268" i="2"/>
  <c r="U134" i="2"/>
  <c r="V134" i="2" s="1"/>
  <c r="K276" i="2"/>
  <c r="U150" i="2"/>
  <c r="V150" i="2" s="1"/>
  <c r="K308" i="2"/>
  <c r="U170" i="2"/>
  <c r="V170" i="2" s="1"/>
  <c r="K348" i="2"/>
  <c r="U176" i="2"/>
  <c r="V176" i="2" s="1"/>
  <c r="K360" i="2"/>
  <c r="U9" i="2"/>
  <c r="V9" i="2" s="1"/>
  <c r="K12" i="2"/>
  <c r="K26" i="2"/>
  <c r="K42" i="2"/>
  <c r="U31" i="2"/>
  <c r="V31" i="2" s="1"/>
  <c r="K56" i="2"/>
  <c r="K72" i="2"/>
  <c r="U52" i="2"/>
  <c r="V52" i="2" s="1"/>
  <c r="K98" i="2"/>
  <c r="U92" i="2"/>
  <c r="V92" i="2" s="1"/>
  <c r="K231" i="2"/>
  <c r="U260" i="2"/>
  <c r="V260" i="2" s="1"/>
  <c r="K481" i="2"/>
  <c r="U267" i="2"/>
  <c r="V267" i="2" s="1"/>
  <c r="K495" i="2"/>
  <c r="U71" i="2"/>
  <c r="V71" i="2" s="1"/>
  <c r="K155" i="2"/>
  <c r="K24" i="2"/>
  <c r="U259" i="2"/>
  <c r="V259" i="2" s="1"/>
  <c r="K477" i="2"/>
  <c r="U128" i="2"/>
  <c r="V128" i="2" s="1"/>
  <c r="K264" i="2"/>
  <c r="U141" i="2"/>
  <c r="V141" i="2" s="1"/>
  <c r="K290" i="2"/>
  <c r="U148" i="2"/>
  <c r="V148" i="2" s="1"/>
  <c r="K304" i="2"/>
  <c r="U156" i="2"/>
  <c r="V156" i="2" s="1"/>
  <c r="K320" i="2"/>
  <c r="K334" i="2"/>
  <c r="U171" i="2"/>
  <c r="V171" i="2" s="1"/>
  <c r="K350" i="2"/>
  <c r="U178" i="2"/>
  <c r="V178" i="2" s="1"/>
  <c r="K364" i="2"/>
  <c r="U8" i="2"/>
  <c r="V8" i="2" s="1"/>
  <c r="K10" i="2"/>
  <c r="K50" i="2"/>
  <c r="U255" i="2"/>
  <c r="V255" i="2" s="1"/>
  <c r="K469" i="2"/>
  <c r="U10" i="2"/>
  <c r="V10" i="2" s="1"/>
  <c r="K14" i="2"/>
  <c r="K28" i="2"/>
  <c r="U25" i="2"/>
  <c r="V25" i="2" s="1"/>
  <c r="K44" i="2"/>
  <c r="U32" i="2"/>
  <c r="V32" i="2" s="1"/>
  <c r="K58" i="2"/>
  <c r="K74" i="2"/>
  <c r="K233" i="2"/>
  <c r="U254" i="2"/>
  <c r="V254" i="2" s="1"/>
  <c r="K467" i="2"/>
  <c r="U261" i="2"/>
  <c r="V261" i="2" s="1"/>
  <c r="K483" i="2"/>
  <c r="U268" i="2"/>
  <c r="V268" i="2" s="1"/>
  <c r="K497" i="2"/>
  <c r="K90" i="2"/>
  <c r="U131" i="2"/>
  <c r="V131" i="2" s="1"/>
  <c r="K270" i="2"/>
  <c r="K278" i="2"/>
  <c r="K318" i="2"/>
  <c r="U175" i="2"/>
  <c r="V175" i="2" s="1"/>
  <c r="K358" i="2"/>
  <c r="U7" i="2"/>
  <c r="V7" i="2" s="1"/>
  <c r="K8" i="2"/>
  <c r="K266" i="2"/>
  <c r="U142" i="2"/>
  <c r="V142" i="2" s="1"/>
  <c r="K292" i="2"/>
  <c r="K306" i="2"/>
  <c r="U157" i="2"/>
  <c r="V157" i="2" s="1"/>
  <c r="K322" i="2"/>
  <c r="U164" i="2"/>
  <c r="V164" i="2" s="1"/>
  <c r="K336" i="2"/>
  <c r="U172" i="2"/>
  <c r="V172" i="2" s="1"/>
  <c r="K352" i="2"/>
  <c r="K366" i="2"/>
  <c r="K300" i="2"/>
  <c r="U22" i="2"/>
  <c r="V22" i="2" s="1"/>
  <c r="K38" i="2"/>
  <c r="U19" i="2"/>
  <c r="V19" i="2" s="1"/>
  <c r="K32" i="2"/>
  <c r="U26" i="2"/>
  <c r="V26" i="2" s="1"/>
  <c r="K46" i="2"/>
  <c r="U34" i="2"/>
  <c r="V34" i="2" s="1"/>
  <c r="K62" i="2"/>
  <c r="K76" i="2"/>
  <c r="U47" i="2"/>
  <c r="V47" i="2" s="1"/>
  <c r="K88" i="2"/>
  <c r="U94" i="2"/>
  <c r="V94" i="2" s="1"/>
  <c r="K235" i="2"/>
  <c r="U256" i="2"/>
  <c r="V256" i="2" s="1"/>
  <c r="K471" i="2"/>
  <c r="K485" i="2"/>
  <c r="U13" i="2"/>
  <c r="V13" i="2" s="1"/>
  <c r="K20" i="2"/>
  <c r="U33" i="2"/>
  <c r="K60" i="2"/>
  <c r="K479" i="2"/>
  <c r="K330" i="2"/>
  <c r="K54" i="2"/>
  <c r="U136" i="2"/>
  <c r="V136" i="2" s="1"/>
  <c r="K280" i="2"/>
  <c r="U143" i="2"/>
  <c r="V143" i="2" s="1"/>
  <c r="K294" i="2"/>
  <c r="K310" i="2"/>
  <c r="U158" i="2"/>
  <c r="V158" i="2" s="1"/>
  <c r="K324" i="2"/>
  <c r="U166" i="2"/>
  <c r="V166" i="2" s="1"/>
  <c r="K340" i="2"/>
  <c r="K354" i="2"/>
  <c r="U53" i="2"/>
  <c r="V53" i="2" s="1"/>
  <c r="K100" i="2"/>
  <c r="U132" i="2"/>
  <c r="V132" i="2" s="1"/>
  <c r="K272" i="2"/>
  <c r="U140" i="2"/>
  <c r="V140" i="2" s="1"/>
  <c r="K288" i="2"/>
  <c r="U160" i="2"/>
  <c r="V160" i="2" s="1"/>
  <c r="K328" i="2"/>
  <c r="U37" i="2"/>
  <c r="V37" i="2" s="1"/>
  <c r="K68" i="2"/>
  <c r="K16" i="2"/>
  <c r="K18" i="2"/>
  <c r="U20" i="2"/>
  <c r="V20" i="2" s="1"/>
  <c r="K34" i="2"/>
  <c r="K48" i="2"/>
  <c r="K64" i="2"/>
  <c r="K78" i="2"/>
  <c r="U49" i="2"/>
  <c r="V49" i="2" s="1"/>
  <c r="K92" i="2"/>
  <c r="K237" i="2"/>
  <c r="U257" i="2"/>
  <c r="V257" i="2" s="1"/>
  <c r="K473" i="2"/>
  <c r="U263" i="2"/>
  <c r="V263" i="2" s="1"/>
  <c r="K487" i="2"/>
  <c r="U138" i="2"/>
  <c r="V138" i="2" s="1"/>
  <c r="K284" i="2"/>
  <c r="K96" i="2"/>
  <c r="U266" i="2"/>
  <c r="V266" i="2" s="1"/>
  <c r="K493" i="2"/>
  <c r="U137" i="2"/>
  <c r="V137" i="2" s="1"/>
  <c r="K282" i="2"/>
  <c r="K296" i="2"/>
  <c r="U152" i="2"/>
  <c r="V152" i="2" s="1"/>
  <c r="K312" i="2"/>
  <c r="U159" i="2"/>
  <c r="V159" i="2" s="1"/>
  <c r="K326" i="2"/>
  <c r="U167" i="2"/>
  <c r="V167" i="2" s="1"/>
  <c r="K342" i="2"/>
  <c r="K356" i="2"/>
  <c r="K30" i="2"/>
  <c r="U38" i="2"/>
  <c r="V38" i="2" s="1"/>
  <c r="K70" i="2"/>
  <c r="U264" i="2"/>
  <c r="V264" i="2" s="1"/>
  <c r="K489" i="2"/>
  <c r="U168" i="2"/>
  <c r="V168" i="2" s="1"/>
  <c r="K344" i="2"/>
  <c r="U14" i="2"/>
  <c r="V14" i="2" s="1"/>
  <c r="K22" i="2"/>
  <c r="U21" i="2"/>
  <c r="V21" i="2" s="1"/>
  <c r="K36" i="2"/>
  <c r="K52" i="2"/>
  <c r="K66" i="2"/>
  <c r="K82" i="2"/>
  <c r="U50" i="2"/>
  <c r="V50" i="2" s="1"/>
  <c r="K94" i="2"/>
  <c r="U97" i="2"/>
  <c r="V97" i="2" s="1"/>
  <c r="K241" i="2"/>
  <c r="U258" i="2"/>
  <c r="V258" i="2" s="1"/>
  <c r="K475" i="2"/>
  <c r="U265" i="2"/>
  <c r="V265" i="2" s="1"/>
  <c r="K491" i="2"/>
  <c r="U96" i="2"/>
  <c r="V96" i="2" s="1"/>
  <c r="K239" i="2"/>
  <c r="U133" i="2"/>
  <c r="V133" i="2" s="1"/>
  <c r="K274" i="2"/>
  <c r="K298" i="2"/>
  <c r="U165" i="2"/>
  <c r="V165" i="2" s="1"/>
  <c r="K338" i="2"/>
  <c r="V69" i="2"/>
  <c r="V644" i="2"/>
  <c r="V181" i="2"/>
  <c r="V229" i="2"/>
  <c r="U48" i="2"/>
  <c r="V48" i="2" s="1"/>
  <c r="V56" i="2"/>
  <c r="V59" i="2"/>
  <c r="U155" i="2"/>
  <c r="V155" i="2" s="1"/>
  <c r="V185" i="2"/>
  <c r="V57" i="2"/>
  <c r="V64" i="2"/>
  <c r="V180" i="2"/>
  <c r="V91" i="2"/>
  <c r="V80" i="2"/>
  <c r="V244" i="2"/>
  <c r="V43" i="2"/>
  <c r="V55" i="2"/>
  <c r="V58" i="2"/>
  <c r="V182" i="2"/>
  <c r="U28" i="2"/>
  <c r="V28" i="2" s="1"/>
  <c r="V183" i="2"/>
  <c r="V74" i="2"/>
  <c r="V121" i="2"/>
  <c r="V72" i="2"/>
  <c r="V190" i="2"/>
  <c r="U18" i="2"/>
  <c r="V18" i="2" s="1"/>
  <c r="V234" i="2"/>
  <c r="U269" i="2"/>
  <c r="V269" i="2" s="1"/>
  <c r="U644" i="2"/>
  <c r="V246" i="2"/>
  <c r="V85" i="2"/>
  <c r="U145" i="2"/>
  <c r="V145" i="2" s="1"/>
  <c r="V239" i="2"/>
  <c r="V184" i="2"/>
  <c r="U130" i="2"/>
  <c r="V130" i="2" s="1"/>
  <c r="V33" i="2"/>
  <c r="U135" i="2"/>
  <c r="V135" i="2" s="1"/>
  <c r="V242" i="2"/>
  <c r="U554" i="2"/>
  <c r="V233" i="2"/>
  <c r="V78" i="2"/>
  <c r="V63" i="2"/>
  <c r="V237" i="2"/>
  <c r="U36" i="2"/>
  <c r="V36" i="2" s="1"/>
  <c r="V60" i="2"/>
  <c r="U146" i="2"/>
  <c r="V146" i="2" s="1"/>
  <c r="V45" i="2"/>
  <c r="U30" i="2"/>
  <c r="V30" i="2" s="1"/>
  <c r="U41" i="2"/>
  <c r="V41" i="2" s="1"/>
  <c r="V75" i="2"/>
  <c r="V99" i="2"/>
  <c r="V235" i="2"/>
  <c r="V243" i="2"/>
  <c r="U548" i="2"/>
  <c r="U95" i="2"/>
  <c r="V95" i="2" s="1"/>
  <c r="V62" i="2"/>
  <c r="V66" i="2"/>
  <c r="V70" i="2"/>
  <c r="V100" i="2"/>
  <c r="V228" i="2"/>
  <c r="V67" i="2"/>
  <c r="V245" i="2"/>
  <c r="V68" i="2"/>
  <c r="U151" i="2"/>
  <c r="V151" i="2" s="1"/>
  <c r="V79" i="2"/>
  <c r="V83" i="2"/>
  <c r="V87" i="2"/>
  <c r="V188" i="2"/>
  <c r="V230" i="2"/>
  <c r="U556" i="2"/>
  <c r="V46" i="2"/>
  <c r="U532" i="2"/>
  <c r="U42" i="2"/>
  <c r="V42" i="2" s="1"/>
  <c r="U51" i="2"/>
  <c r="V51" i="2" s="1"/>
  <c r="V98" i="2"/>
  <c r="V122" i="2"/>
  <c r="V61" i="2"/>
  <c r="V65" i="2"/>
  <c r="V73" i="2"/>
  <c r="V227" i="2"/>
  <c r="V231" i="2"/>
  <c r="U144" i="2"/>
  <c r="V144" i="2" s="1"/>
  <c r="V81" i="2"/>
  <c r="V240" i="2"/>
  <c r="U35" i="2"/>
  <c r="V35" i="2" s="1"/>
  <c r="U40" i="2"/>
  <c r="V40" i="2" s="1"/>
  <c r="U179" i="2"/>
  <c r="V179" i="2" s="1"/>
  <c r="U11" i="2"/>
  <c r="U16" i="2"/>
  <c r="V77" i="2"/>
  <c r="U93" i="2"/>
  <c r="V93" i="2" s="1"/>
  <c r="V187" i="2"/>
  <c r="U24" i="2"/>
  <c r="V24" i="2" s="1"/>
  <c r="V232" i="2"/>
  <c r="U553" i="2"/>
  <c r="V84" i="2"/>
  <c r="U163" i="2"/>
  <c r="V163" i="2" s="1"/>
  <c r="V236" i="2"/>
  <c r="U546" i="2"/>
  <c r="U12" i="2"/>
  <c r="U17" i="2"/>
  <c r="U29" i="2"/>
  <c r="V29" i="2" s="1"/>
  <c r="V247" i="2"/>
  <c r="U557" i="2"/>
  <c r="U129" i="2"/>
  <c r="V129" i="2" s="1"/>
  <c r="U177" i="2"/>
  <c r="V177" i="2" s="1"/>
  <c r="U169" i="2"/>
  <c r="V169" i="2" s="1"/>
  <c r="U174" i="2"/>
  <c r="V174" i="2" s="1"/>
  <c r="V189" i="2"/>
  <c r="V241" i="2"/>
  <c r="V123" i="2"/>
  <c r="V82" i="2"/>
  <c r="V86" i="2"/>
  <c r="V76" i="2"/>
  <c r="U139" i="2"/>
  <c r="V139" i="2" s="1"/>
  <c r="V186" i="2"/>
  <c r="V238" i="2"/>
  <c r="U153" i="2"/>
  <c r="V153" i="2" s="1"/>
  <c r="V599" i="2"/>
  <c r="U15" i="2"/>
  <c r="U27" i="2"/>
  <c r="V27" i="2" s="1"/>
  <c r="U39" i="2"/>
  <c r="V39" i="2" s="1"/>
  <c r="U44" i="2"/>
  <c r="V44" i="2" s="1"/>
  <c r="U149" i="2"/>
  <c r="V149" i="2" s="1"/>
  <c r="U161" i="2"/>
  <c r="V161" i="2" s="1"/>
  <c r="U173" i="2"/>
  <c r="V173" i="2" s="1"/>
  <c r="U262" i="2"/>
  <c r="V262" i="2" s="1"/>
  <c r="U552" i="2"/>
  <c r="U555" i="2"/>
  <c r="L328" i="2" l="1"/>
  <c r="M328" i="2"/>
  <c r="L270" i="2"/>
  <c r="M270" i="2"/>
  <c r="L94" i="2"/>
  <c r="M94" i="2"/>
  <c r="L282" i="2"/>
  <c r="M282" i="2"/>
  <c r="L92" i="2"/>
  <c r="M92" i="2"/>
  <c r="L310" i="2"/>
  <c r="M310" i="2"/>
  <c r="L44" i="2"/>
  <c r="M44" i="2"/>
  <c r="L350" i="2"/>
  <c r="M350" i="2"/>
  <c r="L72" i="2"/>
  <c r="M72" i="2"/>
  <c r="L286" i="2"/>
  <c r="M286" i="2"/>
  <c r="L296" i="2"/>
  <c r="M296" i="2"/>
  <c r="L46" i="2"/>
  <c r="M46" i="2"/>
  <c r="L308" i="2"/>
  <c r="M308" i="2"/>
  <c r="L298" i="2"/>
  <c r="M298" i="2"/>
  <c r="L70" i="2"/>
  <c r="M70" i="2"/>
  <c r="L288" i="2"/>
  <c r="M288" i="2"/>
  <c r="L294" i="2"/>
  <c r="M294" i="2"/>
  <c r="L485" i="2"/>
  <c r="M485" i="2"/>
  <c r="L32" i="2"/>
  <c r="M32" i="2"/>
  <c r="L306" i="2"/>
  <c r="M306" i="2"/>
  <c r="L90" i="2"/>
  <c r="M90" i="2"/>
  <c r="L24" i="2"/>
  <c r="M24" i="2"/>
  <c r="L56" i="2"/>
  <c r="M56" i="2"/>
  <c r="L276" i="2"/>
  <c r="M276" i="2"/>
  <c r="L499" i="2"/>
  <c r="M499" i="2"/>
  <c r="L338" i="2"/>
  <c r="M338" i="2"/>
  <c r="L274" i="2"/>
  <c r="M274" i="2"/>
  <c r="L82" i="2"/>
  <c r="M82" i="2"/>
  <c r="L493" i="2"/>
  <c r="M493" i="2"/>
  <c r="L78" i="2"/>
  <c r="M78" i="2"/>
  <c r="L471" i="2"/>
  <c r="M471" i="2"/>
  <c r="L292" i="2"/>
  <c r="M292" i="2"/>
  <c r="L497" i="2"/>
  <c r="M497" i="2"/>
  <c r="L28" i="2"/>
  <c r="M28" i="2"/>
  <c r="L334" i="2"/>
  <c r="M334" i="2"/>
  <c r="L155" i="2"/>
  <c r="M155" i="2"/>
  <c r="L40" i="2"/>
  <c r="M40" i="2"/>
  <c r="L66" i="2"/>
  <c r="M66" i="2"/>
  <c r="L30" i="2"/>
  <c r="M30" i="2"/>
  <c r="L64" i="2"/>
  <c r="M64" i="2"/>
  <c r="L272" i="2"/>
  <c r="M272" i="2"/>
  <c r="L280" i="2"/>
  <c r="M280" i="2"/>
  <c r="L38" i="2"/>
  <c r="M38" i="2"/>
  <c r="L14" i="2"/>
  <c r="M14" i="2"/>
  <c r="L320" i="2"/>
  <c r="M320" i="2"/>
  <c r="L42" i="2"/>
  <c r="M42" i="2"/>
  <c r="L268" i="2"/>
  <c r="M268" i="2"/>
  <c r="L237" i="2"/>
  <c r="M237" i="2"/>
  <c r="L239" i="2"/>
  <c r="M239" i="2"/>
  <c r="L52" i="2"/>
  <c r="M52" i="2"/>
  <c r="L356" i="2"/>
  <c r="M356" i="2"/>
  <c r="L96" i="2"/>
  <c r="M96" i="2"/>
  <c r="L48" i="2"/>
  <c r="M48" i="2"/>
  <c r="L235" i="2"/>
  <c r="M235" i="2"/>
  <c r="L266" i="2"/>
  <c r="M266" i="2"/>
  <c r="L483" i="2"/>
  <c r="M483" i="2"/>
  <c r="L495" i="2"/>
  <c r="M495" i="2"/>
  <c r="L26" i="2"/>
  <c r="M26" i="2"/>
  <c r="L362" i="2"/>
  <c r="M362" i="2"/>
  <c r="L314" i="2"/>
  <c r="M314" i="2"/>
  <c r="L20" i="2"/>
  <c r="M20" i="2"/>
  <c r="L36" i="2"/>
  <c r="M36" i="2"/>
  <c r="L342" i="2"/>
  <c r="M342" i="2"/>
  <c r="L284" i="2"/>
  <c r="M284" i="2"/>
  <c r="L34" i="2"/>
  <c r="M34" i="2"/>
  <c r="L100" i="2"/>
  <c r="M100" i="2"/>
  <c r="L54" i="2"/>
  <c r="M54" i="2"/>
  <c r="L300" i="2"/>
  <c r="M300" i="2"/>
  <c r="L8" i="2"/>
  <c r="M8" i="2"/>
  <c r="L469" i="2"/>
  <c r="M469" i="2"/>
  <c r="L304" i="2"/>
  <c r="M304" i="2"/>
  <c r="L12" i="2"/>
  <c r="M12" i="2"/>
  <c r="L346" i="2"/>
  <c r="M346" i="2"/>
  <c r="L491" i="2"/>
  <c r="M491" i="2"/>
  <c r="L330" i="2"/>
  <c r="M330" i="2"/>
  <c r="L88" i="2"/>
  <c r="M88" i="2"/>
  <c r="L366" i="2"/>
  <c r="M366" i="2"/>
  <c r="L467" i="2"/>
  <c r="M467" i="2"/>
  <c r="L481" i="2"/>
  <c r="M481" i="2"/>
  <c r="L332" i="2"/>
  <c r="M332" i="2"/>
  <c r="L22" i="2"/>
  <c r="M22" i="2"/>
  <c r="L326" i="2"/>
  <c r="M326" i="2"/>
  <c r="L487" i="2"/>
  <c r="M487" i="2"/>
  <c r="L18" i="2"/>
  <c r="M18" i="2"/>
  <c r="L354" i="2"/>
  <c r="M354" i="2"/>
  <c r="L479" i="2"/>
  <c r="M479" i="2"/>
  <c r="L352" i="2"/>
  <c r="M352" i="2"/>
  <c r="L358" i="2"/>
  <c r="M358" i="2"/>
  <c r="L50" i="2"/>
  <c r="M50" i="2"/>
  <c r="L290" i="2"/>
  <c r="M290" i="2"/>
  <c r="L360" i="2"/>
  <c r="M360" i="2"/>
  <c r="L475" i="2"/>
  <c r="M475" i="2"/>
  <c r="L16" i="2"/>
  <c r="M16" i="2"/>
  <c r="L340" i="2"/>
  <c r="M340" i="2"/>
  <c r="L76" i="2"/>
  <c r="M76" i="2"/>
  <c r="L233" i="2"/>
  <c r="M233" i="2"/>
  <c r="L10" i="2"/>
  <c r="M10" i="2"/>
  <c r="L231" i="2"/>
  <c r="M231" i="2"/>
  <c r="L316" i="2"/>
  <c r="M316" i="2"/>
  <c r="L489" i="2"/>
  <c r="M489" i="2"/>
  <c r="L322" i="2"/>
  <c r="M322" i="2"/>
  <c r="L477" i="2"/>
  <c r="M477" i="2"/>
  <c r="L344" i="2"/>
  <c r="M344" i="2"/>
  <c r="L312" i="2"/>
  <c r="M312" i="2"/>
  <c r="L473" i="2"/>
  <c r="M473" i="2"/>
  <c r="L68" i="2"/>
  <c r="M68" i="2"/>
  <c r="L60" i="2"/>
  <c r="M60" i="2"/>
  <c r="L62" i="2"/>
  <c r="M62" i="2"/>
  <c r="L336" i="2"/>
  <c r="M336" i="2"/>
  <c r="L318" i="2"/>
  <c r="M318" i="2"/>
  <c r="L74" i="2"/>
  <c r="M74" i="2"/>
  <c r="L264" i="2"/>
  <c r="M264" i="2"/>
  <c r="L348" i="2"/>
  <c r="M348" i="2"/>
  <c r="L241" i="2"/>
  <c r="M241" i="2"/>
  <c r="L324" i="2"/>
  <c r="M324" i="2"/>
  <c r="L278" i="2"/>
  <c r="M278" i="2"/>
  <c r="L58" i="2"/>
  <c r="M58" i="2"/>
  <c r="L364" i="2"/>
  <c r="M364" i="2"/>
  <c r="L98" i="2"/>
  <c r="M98" i="2"/>
  <c r="L302" i="2"/>
  <c r="M302" i="2"/>
  <c r="V12" i="2"/>
  <c r="V17" i="2"/>
  <c r="V16" i="2"/>
  <c r="V15" i="2"/>
  <c r="V11" i="2"/>
  <c r="U599" i="2"/>
  <c r="Q10" i="12" l="1"/>
  <c r="D9" i="3" s="1"/>
  <c r="R10" i="12"/>
  <c r="E9" i="3" s="1"/>
  <c r="T10" i="12"/>
  <c r="G9" i="3" s="1"/>
  <c r="S10" i="12"/>
  <c r="F9" i="3" s="1"/>
  <c r="S20" i="12"/>
  <c r="F20" i="3" s="1"/>
  <c r="Q20" i="12"/>
  <c r="D20" i="3" s="1"/>
  <c r="R20" i="12"/>
  <c r="E20" i="3" s="1"/>
  <c r="T20" i="12"/>
  <c r="G20" i="3" s="1"/>
  <c r="Q8" i="12"/>
  <c r="D7" i="3" s="1"/>
  <c r="R8" i="12"/>
  <c r="E7" i="3" s="1"/>
  <c r="S8" i="12"/>
  <c r="F7" i="3" s="1"/>
  <c r="T8" i="12"/>
  <c r="G7" i="3" s="1"/>
  <c r="Q12" i="12"/>
  <c r="D11" i="3" s="1"/>
  <c r="R12" i="12"/>
  <c r="E11" i="3" s="1"/>
  <c r="T12" i="12"/>
  <c r="G11" i="3" s="1"/>
  <c r="S12" i="12"/>
  <c r="F11" i="3" s="1"/>
  <c r="Q14" i="12"/>
  <c r="D14" i="3" s="1"/>
  <c r="R14" i="12"/>
  <c r="E14" i="3" s="1"/>
  <c r="T14" i="12"/>
  <c r="G14" i="3" s="1"/>
  <c r="S14" i="12"/>
  <c r="F14" i="3" s="1"/>
  <c r="Q16" i="12"/>
  <c r="D16" i="3" s="1"/>
  <c r="R16" i="12"/>
  <c r="E16" i="3" s="1"/>
  <c r="S16" i="12"/>
  <c r="F16" i="3" s="1"/>
  <c r="T16" i="12"/>
  <c r="G16" i="3" s="1"/>
  <c r="T18" i="12"/>
  <c r="G18" i="3" s="1"/>
  <c r="R18" i="12"/>
  <c r="E18" i="3" s="1"/>
  <c r="Q18" i="12"/>
  <c r="D18" i="3" s="1"/>
  <c r="S18" i="12"/>
  <c r="F18" i="3" s="1"/>
  <c r="S7" i="12"/>
  <c r="F6" i="3" s="1"/>
  <c r="Q7" i="12"/>
  <c r="D6" i="3" s="1"/>
  <c r="T7" i="12"/>
  <c r="G6" i="3" s="1"/>
  <c r="R7" i="12"/>
  <c r="E6" i="3" s="1"/>
  <c r="Q9" i="12"/>
  <c r="D8" i="3" s="1"/>
  <c r="R9" i="12"/>
  <c r="E8" i="3" s="1"/>
  <c r="S9" i="12"/>
  <c r="F8" i="3" s="1"/>
  <c r="T9" i="12"/>
  <c r="G8" i="3" s="1"/>
  <c r="Q11" i="12"/>
  <c r="D10" i="3" s="1"/>
  <c r="R11" i="12"/>
  <c r="E10" i="3" s="1"/>
  <c r="S11" i="12"/>
  <c r="F10" i="3" s="1"/>
  <c r="T11" i="12"/>
  <c r="G10" i="3" s="1"/>
  <c r="Q13" i="12"/>
  <c r="D12" i="3" s="1"/>
  <c r="R13" i="12"/>
  <c r="E12" i="3" s="1"/>
  <c r="T13" i="12"/>
  <c r="G12" i="3" s="1"/>
  <c r="S13" i="12"/>
  <c r="F12" i="3" s="1"/>
  <c r="Q15" i="12"/>
  <c r="D15" i="3" s="1"/>
  <c r="R15" i="12"/>
  <c r="E15" i="3" s="1"/>
  <c r="S15" i="12"/>
  <c r="F15" i="3" s="1"/>
  <c r="T15" i="12"/>
  <c r="G15" i="3" s="1"/>
  <c r="Q17" i="12"/>
  <c r="D17" i="3" s="1"/>
  <c r="R17" i="12"/>
  <c r="E17" i="3" s="1"/>
  <c r="T17" i="12"/>
  <c r="G17" i="3" s="1"/>
  <c r="S17" i="12"/>
  <c r="F17" i="3" s="1"/>
  <c r="S19" i="12"/>
  <c r="F19" i="3" s="1"/>
  <c r="R19" i="12"/>
  <c r="E19" i="3" s="1"/>
  <c r="Q19" i="12"/>
  <c r="D19" i="3" s="1"/>
  <c r="T19" i="12"/>
  <c r="G19" i="3" s="1"/>
  <c r="E13" i="3" l="1"/>
  <c r="D13" i="3"/>
  <c r="F21" i="3"/>
  <c r="E21" i="3"/>
  <c r="E22" i="3" s="1"/>
  <c r="G13" i="3"/>
  <c r="F13" i="3"/>
  <c r="G21" i="3"/>
  <c r="G22" i="3" s="1"/>
  <c r="D21" i="3"/>
  <c r="D22" i="3" s="1"/>
  <c r="F22" i="3" l="1"/>
</calcChain>
</file>

<file path=xl/sharedStrings.xml><?xml version="1.0" encoding="utf-8"?>
<sst xmlns="http://schemas.openxmlformats.org/spreadsheetml/2006/main" count="2374" uniqueCount="526">
  <si>
    <r>
      <rPr>
        <sz val="12"/>
        <rFont val="Times New Roman"/>
        <family val="1"/>
      </rP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Times New Roman"/>
        <family val="1"/>
      </rPr>
      <t xml:space="preserve">8.5 TR capacity </t>
    </r>
    <r>
      <rPr>
        <sz val="12"/>
        <rFont val="Times New Roman"/>
        <family val="1"/>
      </rPr>
      <t>At Gandhi Hospital</t>
    </r>
  </si>
  <si>
    <r>
      <rPr>
        <sz val="12"/>
        <rFont val="Times New Roman"/>
        <family val="1"/>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Times New Roman"/>
        <family val="1"/>
      </rPr>
      <t xml:space="preserve">. Liquid Line </t>
    </r>
    <r>
      <rPr>
        <sz val="12"/>
        <rFont val="Times New Roman"/>
        <family val="1"/>
      </rPr>
      <t>at Gandhi Hospital</t>
    </r>
  </si>
  <si>
    <r>
      <rPr>
        <sz val="12"/>
        <rFont val="Times New Roman"/>
        <family val="1"/>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Times New Roman"/>
        <family val="1"/>
      </rPr>
      <t xml:space="preserve">Suction Line </t>
    </r>
    <r>
      <rPr>
        <sz val="12"/>
        <rFont val="Times New Roman"/>
        <family val="1"/>
      </rPr>
      <t>at Gandhi Hospital</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</si>
  <si>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32mm Dia </t>
    </r>
    <r>
      <rPr>
        <sz val="12"/>
        <rFont val="Times New Roman"/>
        <family val="1"/>
      </rPr>
      <t>at Gandhi Hospital</t>
    </r>
  </si>
  <si>
    <r>
      <rPr>
        <sz val="12"/>
        <rFont val="Times New Roman"/>
        <family val="1"/>
      </rPr>
      <t xml:space="preserve">SITC  of  CPVC  drain  ping  with  supports,  clamps  and  9  mm  thk.  Nitrile rubber  tube  insulation  of  the  following  sizes.  Insulation  shall  have  factory laminated glass cloth. </t>
    </r>
    <r>
      <rPr>
        <b/>
        <sz val="12"/>
        <rFont val="Times New Roman"/>
        <family val="1"/>
      </rPr>
      <t xml:space="preserve">25mm Dia </t>
    </r>
    <r>
      <rPr>
        <sz val="12"/>
        <rFont val="Times New Roman"/>
        <family val="1"/>
      </rPr>
      <t>at Gandhi Hospital</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</si>
  <si>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20G - 1.0 mm </t>
    </r>
    <r>
      <rPr>
        <sz val="12"/>
        <rFont val="Times New Roman"/>
        <family val="1"/>
      </rPr>
      <t>Thick at Gandhi Hospital</t>
    </r>
  </si>
  <si>
    <r>
      <rPr>
        <sz val="12"/>
        <rFont val="Times New Roman"/>
        <family val="1"/>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Times New Roman"/>
        <family val="1"/>
      </rPr>
      <t xml:space="preserve">22G - 0.8 mm </t>
    </r>
    <r>
      <rPr>
        <sz val="12"/>
        <rFont val="Times New Roman"/>
        <family val="1"/>
      </rPr>
      <t>Thick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</si>
  <si>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32mm Thick </t>
    </r>
    <r>
      <rPr>
        <sz val="12"/>
        <rFont val="Times New Roman"/>
        <family val="1"/>
      </rPr>
      <t>for Exposed Supply Air duct and finished with UV Protective Paint.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</si>
  <si>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Exposed Return Air Duct and finished with UV Protective Paint.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</si>
  <si>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25mm Thick </t>
    </r>
    <r>
      <rPr>
        <sz val="12"/>
        <rFont val="Times New Roman"/>
        <family val="1"/>
      </rPr>
      <t>for Supply air duct running inside the building. at Gandhi Hospital</t>
    </r>
  </si>
  <si>
    <r>
      <rPr>
        <sz val="12"/>
        <rFont val="Times New Roman"/>
        <family val="1"/>
      </rPr>
      <t xml:space="preserve">Supply, laying of Class O Nitrile rubber with factory laminated Glass cloth, all joints shall be covered with self-adhesive tapes </t>
    </r>
    <r>
      <rPr>
        <b/>
        <sz val="12"/>
        <rFont val="Times New Roman"/>
        <family val="1"/>
      </rPr>
      <t xml:space="preserve">19mm Thick </t>
    </r>
    <r>
      <rPr>
        <sz val="12"/>
        <rFont val="Times New Roman"/>
        <family val="1"/>
      </rPr>
      <t>for Return air running inside the building. at Gandhi Hospital</t>
    </r>
  </si>
  <si>
    <r>
      <rPr>
        <sz val="12"/>
        <rFont val="Times New Roman"/>
        <family val="1"/>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2"/>
        <rFont val="Times New Roman"/>
        <family val="1"/>
      </rPr>
      <t xml:space="preserve">1.5 TR </t>
    </r>
    <r>
      <rPr>
        <sz val="12"/>
        <rFont val="Times New Roman"/>
        <family val="1"/>
      </rPr>
      <t>At Gandhi Hospital</t>
    </r>
  </si>
  <si>
    <r>
      <rPr>
        <sz val="12"/>
        <rFont val="Times New Roman"/>
        <family val="1"/>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2"/>
        <rFont val="Times New Roman"/>
        <family val="1"/>
      </rPr>
      <t xml:space="preserve">3.0 TR – 4 way </t>
    </r>
    <r>
      <rPr>
        <sz val="12"/>
        <rFont val="Times New Roman"/>
        <family val="1"/>
      </rPr>
      <t>At Gandhi Hospital</t>
    </r>
  </si>
  <si>
    <t>Scrub Station</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</si>
  <si>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</si>
  <si>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</si>
  <si>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Fire Alarm Panel</t>
  </si>
  <si>
    <t>sqm</t>
  </si>
  <si>
    <t>WPC Doors for Toilets</t>
  </si>
  <si>
    <t>Amount as per Agreement Quantity</t>
  </si>
  <si>
    <t>Deviation Amount</t>
  </si>
  <si>
    <t>Amount as per Executed Quantity Amount</t>
  </si>
  <si>
    <t xml:space="preserve">RO with  additional Tank (50 litre capacity) </t>
  </si>
  <si>
    <t>Steel Sink &amp; Table in Autoclave room</t>
  </si>
  <si>
    <t xml:space="preserve">Dress Hangers </t>
  </si>
  <si>
    <t xml:space="preserve">Mirrors </t>
  </si>
  <si>
    <t>Trigas Cylinder</t>
  </si>
  <si>
    <t>O2 gas Cylinder</t>
  </si>
  <si>
    <t>Double Stage Regulator for CO2 cylinder</t>
  </si>
  <si>
    <t>Double Stage Regulator for O2 Cylinder</t>
  </si>
  <si>
    <t>Double Stage Regulator for Trigas cylinder</t>
  </si>
  <si>
    <t xml:space="preserve">Sample Collection Couch </t>
  </si>
  <si>
    <t>Sample Collection Chair</t>
  </si>
  <si>
    <t xml:space="preserve">Desktop Computer </t>
  </si>
  <si>
    <t>Lab Chairs as required</t>
  </si>
  <si>
    <t>Lab Tables as required</t>
  </si>
  <si>
    <t>Patient Beds with</t>
  </si>
  <si>
    <t>Patient Bed side Table</t>
  </si>
  <si>
    <t>Server For Data Storage</t>
  </si>
  <si>
    <t>Nurse Station</t>
  </si>
  <si>
    <t>Cabinet For Medicines</t>
  </si>
  <si>
    <t>Storage Shelves</t>
  </si>
  <si>
    <t>Shoe Rack</t>
  </si>
  <si>
    <t>Sofa</t>
  </si>
  <si>
    <t>Couch / Bed</t>
  </si>
  <si>
    <t>Tv</t>
  </si>
  <si>
    <t>DVD Player</t>
  </si>
  <si>
    <t>Cabinet / Table for Samples Etc</t>
  </si>
  <si>
    <t>Supplementary Items Executed</t>
  </si>
  <si>
    <t>Additional Requirements Of  Doctor</t>
  </si>
  <si>
    <t>Additional Observations</t>
  </si>
  <si>
    <t>Split Air Conditioners</t>
  </si>
  <si>
    <t>Magazine Rack</t>
  </si>
  <si>
    <t>Signage as Required</t>
  </si>
  <si>
    <t>OT Table in Minor OT</t>
  </si>
  <si>
    <t>S</t>
  </si>
  <si>
    <t>Dismantling Reinforced Concrete</t>
  </si>
  <si>
    <t>Cum</t>
  </si>
  <si>
    <t>Dismantling UnReinforced Concrete</t>
  </si>
  <si>
    <t>Dismantling Old Cement Mortor Plaster)</t>
  </si>
  <si>
    <t>Rmt</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</si>
  <si>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</si>
  <si>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Sqm</t>
  </si>
  <si>
    <t xml:space="preserve">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t>
  </si>
  <si>
    <t>DESCRIPTION</t>
  </si>
  <si>
    <t>Ovum Aspiration Pumps at Gandhi Hospital</t>
  </si>
  <si>
    <t>No</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</si>
  <si>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</si>
  <si>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</si>
  <si>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</si>
  <si>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</si>
  <si>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</si>
  <si>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</si>
  <si>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</si>
  <si>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</si>
  <si>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</si>
  <si>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</si>
  <si>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</si>
  <si>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</si>
  <si>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</si>
  <si>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</si>
  <si>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</si>
  <si>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</si>
  <si>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</si>
  <si>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</si>
  <si>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</si>
  <si>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</si>
  <si>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</si>
  <si>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</si>
  <si>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</si>
  <si>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</si>
  <si>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</si>
  <si>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</si>
  <si>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</si>
  <si>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</si>
  <si>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</si>
  <si>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</si>
  <si>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</si>
  <si>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</si>
  <si>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</si>
  <si>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</si>
  <si>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</si>
  <si>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</si>
  <si>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</si>
  <si>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</si>
  <si>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</si>
  <si>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</si>
  <si>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</si>
  <si>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</si>
  <si>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</si>
  <si>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</si>
  <si>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</si>
  <si>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</si>
  <si>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Consumables and Media for 100 Cycles at Gandhi Hospital</t>
  </si>
  <si>
    <t>Lot</t>
  </si>
  <si>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</si>
  <si>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</si>
  <si>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</si>
  <si>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</si>
  <si>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</si>
  <si>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r>
      <rPr>
        <sz val="12"/>
        <rFont val="Times New Roman"/>
        <family val="1"/>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r>
  </si>
  <si>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</si>
  <si>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</si>
  <si>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</si>
  <si>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</si>
  <si>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r>
      <rPr>
        <sz val="12"/>
        <rFont val="Times New Roman"/>
        <family val="1"/>
      </rPr>
      <t>Supply   and   Installing   change   room   Cubicles,   at   Gandhi   Hospital. GENERAL                                                                         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r>
  </si>
  <si>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</si>
  <si>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r>
      <rPr>
        <sz val="12"/>
        <rFont val="Times New Roman"/>
        <family val="1"/>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r>
  </si>
  <si>
    <r>
      <rPr>
        <sz val="12"/>
        <rFont val="Times New Roman"/>
        <family val="1"/>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r>
  </si>
  <si>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</si>
  <si>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</si>
  <si>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</si>
  <si>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</si>
  <si>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</si>
  <si>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</si>
  <si>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</si>
  <si>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</si>
  <si>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</si>
  <si>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</si>
  <si>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</si>
  <si>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</si>
  <si>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</si>
  <si>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r>
      <rPr>
        <sz val="12"/>
        <rFont val="Times New Roman"/>
        <family val="1"/>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Gandhi Hospital</t>
    </r>
  </si>
  <si>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</si>
  <si>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</si>
  <si>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</si>
  <si>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</si>
  <si>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</si>
  <si>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</si>
  <si>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</si>
  <si>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</si>
  <si>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</si>
  <si>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</si>
  <si>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</si>
  <si>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Supply,  installation,  Testing  and  Commissioning  of  Static  Pass  Boxes  of Size  450X450mm  with  1.2mm  thick  SS  304  Mat  finish  ,  with  interlock doors, UV light On when doors closed condition. As per clean room standard and requirement. at Gandhi Hospital</t>
  </si>
  <si>
    <r>
      <rPr>
        <sz val="12"/>
        <rFont val="Times New Roman"/>
        <family val="1"/>
      </rPr>
      <t>Supply and laying of ISI 25mm outer dia medium grade with IS:9537-part 3 rigid PVC pipe concealed in wall with all required PVC / Metallic Junction Boxes including masonry work and labour charges etc.,      Makes: Sudhakar
/ Precision /Universal/ Modi / Million Plast. at Gandhi Hospital</t>
    </r>
  </si>
  <si>
    <r>
      <rPr>
        <sz val="12"/>
        <rFont val="Times New Roman"/>
        <family val="1"/>
      </rPr>
      <t>Supply and laying of ISI 25mm outer dia medium grade with IS:9537-part 3 rigid  PVC  pipe  surface  on  wall  with  all  required  PVC  /  Metallic  Junction Boxes including masonry work and labour charges etc.,      Makes: Sudhakar
/ Precision /Universal/ Modi / Million Plast. at Gandhi Hospital</t>
    </r>
  </si>
  <si>
    <r>
      <rPr>
        <sz val="12"/>
        <rFont val="Times New Roman"/>
        <family val="1"/>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r>
  </si>
  <si>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</si>
  <si>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</si>
  <si>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r>
      <rPr>
        <sz val="12"/>
        <rFont val="Times New Roman"/>
        <family val="1"/>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r>
  </si>
  <si>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</si>
  <si>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</si>
  <si>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</si>
  <si>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</si>
  <si>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</si>
  <si>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</si>
  <si>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</si>
  <si>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</si>
  <si>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r>
      <rPr>
        <sz val="12"/>
        <rFont val="Times New Roman"/>
        <family val="1"/>
      </rPr>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r>
  </si>
  <si>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</si>
  <si>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</si>
  <si>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</si>
  <si>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</si>
  <si>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</si>
  <si>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</si>
  <si>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</si>
  <si>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r>
      <rPr>
        <sz val="12"/>
        <rFont val="Times New Roman"/>
        <family val="1"/>
      </rPr>
      <t>Supply and fixing of ISI mark batten holder / slanting holder Makes : Anchor
/  Gold  Medal  Olive  /  Million  Zoom  in  lieu  of  ceiling  rose  of  light  point complete with all connections and all labour charges with 5.0W LED Lamp MAKE: OSRAM / Wipro / Crompton / Bajaj / Havells At Gandhi Hospital</t>
    </r>
  </si>
  <si>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</si>
  <si>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</si>
  <si>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</si>
  <si>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</si>
  <si>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r>
      <rPr>
        <sz val="12"/>
        <rFont val="Times New Roman"/>
        <family val="1"/>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r>
  </si>
  <si>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</si>
  <si>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</si>
  <si>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</si>
  <si>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r>
      <rPr>
        <sz val="12"/>
        <rFont val="Times New Roman"/>
        <family val="1"/>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r>
  </si>
  <si>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</si>
  <si>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</si>
  <si>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</si>
  <si>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</si>
  <si>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</si>
  <si>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</si>
  <si>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</si>
  <si>
    <r>
      <rPr>
        <sz val="12"/>
        <rFont val="Times New Roman"/>
        <family val="1"/>
      </rPr>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r>
  </si>
  <si>
    <r>
      <rPr>
        <sz val="12"/>
        <rFont val="Times New Roman"/>
        <family val="1"/>
      </rPr>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Gandhi Hospital</t>
    </r>
  </si>
  <si>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</si>
  <si>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r>
      <rPr>
        <sz val="12"/>
        <rFont val="Times New Roman"/>
        <family val="1"/>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r>
  </si>
  <si>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</si>
  <si>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</si>
  <si>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installation,  testing  and  commissioning  of  20nos  LAN  points  with cat 6 cable and with suitable network rack and 5nos of telephone points with krone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</si>
  <si>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</si>
  <si>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</si>
  <si>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</si>
  <si>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</si>
  <si>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</si>
  <si>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</si>
  <si>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</si>
  <si>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</si>
  <si>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</si>
  <si>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</si>
  <si>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r>
      <rPr>
        <sz val="12"/>
        <rFont val="Times New Roman"/>
        <family val="1"/>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</si>
  <si>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r>
      <rPr>
        <sz val="12"/>
        <rFont val="Times New Roman"/>
        <family val="1"/>
      </rPr>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r>
  </si>
  <si>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</si>
  <si>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</si>
  <si>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</si>
  <si>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</si>
  <si>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</si>
  <si>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</si>
  <si>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</si>
  <si>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</si>
  <si>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</si>
  <si>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Set</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</si>
  <si>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</si>
  <si>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</si>
  <si>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</si>
  <si>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</si>
  <si>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</si>
  <si>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</si>
  <si>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</si>
  <si>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</si>
  <si>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each</t>
  </si>
  <si>
    <r>
      <rPr>
        <sz val="12"/>
        <rFont val="Times New Roman"/>
        <family val="1"/>
      </rPr>
      <t>SITC of Oxygen Flow meter with Humidifier, CE Certified with four digit
number  as  per  enclosed  technical  specifications  -  Imported  At  Gandhi Hospital</t>
    </r>
  </si>
  <si>
    <r>
      <rPr>
        <sz val="12"/>
        <rFont val="Times New Roman"/>
        <family val="1"/>
      </rPr>
      <t xml:space="preserve">SITC  of  Nitrous  Oxide  Manifold  Emergency  for  1  Cylinder,  with  high
pressure  Regulator,  NRV,  tailpipes  etc.  </t>
    </r>
    <r>
      <rPr>
        <sz val="12"/>
        <color rgb="FFBE0000"/>
        <rFont val="Times New Roman"/>
        <family val="1"/>
      </rPr>
      <t xml:space="preserve">as  per  technical  specifications  </t>
    </r>
    <r>
      <rPr>
        <sz val="12"/>
        <rFont val="Times New Roman"/>
        <family val="1"/>
      </rPr>
      <t>At Gandhi Hospital</t>
    </r>
  </si>
  <si>
    <t>SITC  of  N20  Outlets  with  matching  probes,  as  per  HTM-2022/02-01  of UK/NFPA99C  of  USA  as  per  enclosed  technical  specifications  -  Imported At Gandhi Hospital</t>
  </si>
  <si>
    <r>
      <t xml:space="preserve">SITC of C02 Manifold for 2 Cylinders, with high pressure  Regulator, NRV, tailpipes etc. </t>
    </r>
    <r>
      <rPr>
        <sz val="12"/>
        <color rgb="FFBE0000"/>
        <rFont val="Times New Roman"/>
        <family val="1"/>
      </rPr>
      <t xml:space="preserve">as per technical specifications  </t>
    </r>
    <r>
      <rPr>
        <sz val="12"/>
        <rFont val="Times New Roman"/>
        <family val="1"/>
      </rPr>
      <t>At Gandhi Hospital</t>
    </r>
  </si>
  <si>
    <t>SITC   of   C02   Outlets   with   matching   probes,   as   per   HTM-2022102- 01ofUK/NFPA99C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</si>
  <si>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</si>
  <si>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</si>
  <si>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</si>
  <si>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</si>
  <si>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</si>
  <si>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SITC of  Touch type LCD Area Alarm and Zonal Valve box- as  per  HTM 2022/02-01/  NFPA99C  as  per  enclosed  technical  specifications  imported for Master Main Alarm including all Gases at Gandhi Hospital</t>
  </si>
  <si>
    <t>SITC  of    Medical  Line  Valve,    As  per  CE  Certified/UL  Listed,  As  per Technical Specifications- Indian 15mm 0D at Gandhi Hospital</t>
  </si>
  <si>
    <t>SITC  of    Medical  Line  Valve,    As  per  CE  Certified/UL  Listed,  As  per Technical Specifications- Indian 22mm 0D at Gandhi Hospital</t>
  </si>
  <si>
    <t>SITC  of    Medical  Line  Valve,    As  per  CE  Certified/UL  Listed,  As  per Technical Specifications- Indian 28mm 0D at Gandhi Hospital</t>
  </si>
  <si>
    <t>SITC of  Bed Head Panel - as  per  HTM  2022/02-01/  NFPA99C  as  per enclosed technical specifications  at Gandhi Hospital</t>
  </si>
  <si>
    <t>WPC Doors</t>
  </si>
  <si>
    <t>V Board Partiyions</t>
  </si>
  <si>
    <t>Plumbing</t>
  </si>
  <si>
    <t>Main Door</t>
  </si>
  <si>
    <t>MS Grills &amp; Painting</t>
  </si>
  <si>
    <t>Exhaust Fan in Autoclave Room</t>
  </si>
  <si>
    <t>Hysteroscopy Trolley</t>
  </si>
  <si>
    <t>Picture Frames</t>
  </si>
  <si>
    <t>Logo</t>
  </si>
  <si>
    <t>Main Door Signage</t>
  </si>
  <si>
    <t>Lighting For Frames</t>
  </si>
  <si>
    <t xml:space="preserve">Sofa </t>
  </si>
  <si>
    <t>Sofas in Reception as suitable</t>
  </si>
  <si>
    <t xml:space="preserve">Interior work </t>
  </si>
  <si>
    <t>As Per Sanctioned Estimate</t>
  </si>
  <si>
    <t>As Per Working Estimate</t>
  </si>
  <si>
    <t>QTY</t>
  </si>
  <si>
    <t>UNIT</t>
  </si>
  <si>
    <t>RATE</t>
  </si>
  <si>
    <t>AMOUNT RS.</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</si>
  <si>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</si>
  <si>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</si>
  <si>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EXCESS</t>
  </si>
  <si>
    <t>LESS</t>
  </si>
  <si>
    <t>REMARKS</t>
  </si>
  <si>
    <r>
      <rPr>
        <b/>
        <sz val="16"/>
        <rFont val="Times New Roman"/>
        <family val="1"/>
      </rPr>
      <t>S.
No</t>
    </r>
  </si>
  <si>
    <t>CIVIL WORKS</t>
  </si>
  <si>
    <t>PLUMBING WORKS</t>
  </si>
  <si>
    <t>EQUIPMENT</t>
  </si>
  <si>
    <t>ELECTRICAL WORKS</t>
  </si>
  <si>
    <t>MGPS</t>
  </si>
  <si>
    <t>fillter</t>
  </si>
  <si>
    <t>Only Primer</t>
  </si>
  <si>
    <t>Supplementary Items</t>
  </si>
  <si>
    <t>For AHU Pedestal</t>
  </si>
  <si>
    <t>Concealed Valves</t>
  </si>
  <si>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</si>
  <si>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</si>
  <si>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CPVC Drain Pipe</t>
  </si>
  <si>
    <t>SITC  of  Magnehelic  gauges  across  pre  and  fine  filter  at  AHUs  including mounting arrangement, SS nozzles, food grade PVC tubing, etc. At Gandhi Hospital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</si>
  <si>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</si>
  <si>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</si>
  <si>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</si>
  <si>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</si>
  <si>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</si>
  <si>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r>
      <rPr>
        <sz val="12"/>
        <rFont val="Times New Roman"/>
        <family val="1"/>
      </rPr>
      <t xml:space="preserve">Supply, installation, testing and commissioning of 16 G GI powder coated suitable  single  person  entry  air  shower  </t>
    </r>
    <r>
      <rPr>
        <sz val="12"/>
        <color rgb="FFBE0000"/>
        <rFont val="Times New Roman"/>
        <family val="1"/>
      </rPr>
      <t>as  per  Technical Specification</t>
    </r>
    <r>
      <rPr>
        <sz val="12"/>
        <rFont val="Times New Roman"/>
        <family val="1"/>
      </rPr>
      <t>s  at Gandhi Hospital</t>
    </r>
  </si>
  <si>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</si>
  <si>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AE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</si>
  <si>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</si>
  <si>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OSRAM / Wipro / Crompton / Bajaj / Havells</t>
  </si>
  <si>
    <t>Supply and Transportation of 48" ( 1200 mm) High Speed Fan Sweep Celing Fan with all accessories etc., complete. Make Havells S S 390</t>
  </si>
  <si>
    <t>Labour Charges for fixing of 48" Celing fan</t>
  </si>
  <si>
    <t>Supply and fixing of Anchor Fastner</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</si>
  <si>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</si>
  <si>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</si>
  <si>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15" Heavy Duty Exfan Make Almonard</t>
  </si>
  <si>
    <t>Dress Hangers in Change Rooms</t>
  </si>
  <si>
    <t xml:space="preserve">Mirror of size 450 X 600 mm </t>
  </si>
  <si>
    <t>Supplementary</t>
  </si>
  <si>
    <r>
      <rPr>
        <sz val="9.5"/>
        <rFont val="Arial MT"/>
        <family val="2"/>
      </rPr>
      <t>Set</t>
    </r>
  </si>
  <si>
    <r>
      <rPr>
        <sz val="9.5"/>
        <rFont val="Arial MT"/>
        <family val="2"/>
      </rPr>
      <t>Nos</t>
    </r>
  </si>
  <si>
    <r>
      <rPr>
        <sz val="9.5"/>
        <rFont val="Arial MT"/>
        <family val="2"/>
      </rPr>
      <t>Nos.</t>
    </r>
  </si>
  <si>
    <t xml:space="preserve">REVISED ESTIMATE </t>
  </si>
  <si>
    <t>Supply &amp; Installation of MS Angle for Duct Support, Cable Tray Support and Condensing Unit Stand of size 40 X 40 x 5 mm Thick.</t>
  </si>
  <si>
    <t>Supply &amp; Installation of MS Angle for Duct Support, Cable Tray Support and Condensing Unit Stand of size 25 X 25 x 5 mm Thick.</t>
  </si>
  <si>
    <t>Kg</t>
  </si>
  <si>
    <t>Supply and installation of  Canvas Connections For AHUS</t>
  </si>
  <si>
    <t xml:space="preserve">4C  x 1.5 Sqmm Copper Flexible Cable For Condensing Unit to Electrical Panel </t>
  </si>
  <si>
    <t xml:space="preserve">Supply &amp; installation of 50x6 GI flat for AHU Copper Pipe  which is laid in 300mm cable tray </t>
  </si>
  <si>
    <t>Cryo Can 11 Ltr</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</si>
  <si>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</si>
  <si>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</si>
  <si>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</si>
  <si>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r>
      <t xml:space="preserve">Supplying and fixing of 3" (75mm) Nahany trap with jali - </t>
    </r>
    <r>
      <rPr>
        <sz val="12"/>
        <color theme="1"/>
        <rFont val="Times New Roman"/>
        <family val="1"/>
      </rPr>
      <t xml:space="preserve">UPVC/SWR pipe fittings </t>
    </r>
    <r>
      <rPr>
        <b/>
        <sz val="12"/>
        <color theme="1"/>
        <rFont val="Times New Roman"/>
        <family val="1"/>
      </rPr>
      <t xml:space="preserve"> </t>
    </r>
    <r>
      <rPr>
        <sz val="12"/>
        <color theme="1"/>
        <rFont val="Times New Roman"/>
        <family val="1"/>
      </rPr>
      <t>as per site requirements with standard practice  for all floors including cost and conveyance of all materials to site, labour charges , overheads &amp; contractors profit etc., complete for finished item of work.</t>
    </r>
  </si>
  <si>
    <r>
      <t>Supplying and fixing GI pipe Medium Grade properties &amp; weight</t>
    </r>
    <r>
      <rPr>
        <sz val="12"/>
        <color theme="1"/>
        <rFont val="Times New Roman"/>
        <family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2"/>
        <color theme="1"/>
        <rFont val="Times New Roman"/>
        <family val="1"/>
      </rPr>
      <t xml:space="preserve">Tata or Zenith </t>
    </r>
    <r>
      <rPr>
        <sz val="12"/>
        <color theme="1"/>
        <rFont val="Times New Roman"/>
        <family val="1"/>
      </rPr>
      <t xml:space="preserve">make or equivalent. </t>
    </r>
  </si>
  <si>
    <r>
      <rPr>
        <b/>
        <u/>
        <sz val="11"/>
        <rFont val="Times New Roman"/>
        <family val="1"/>
      </rPr>
      <t>Fully Automatic Control Panel for Oxygen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Oxygen supply</t>
    </r>
  </si>
  <si>
    <r>
      <rPr>
        <b/>
        <u/>
        <sz val="11"/>
        <rFont val="Times New Roman"/>
        <family val="1"/>
      </rPr>
      <t xml:space="preserve">Trigas Emergency Manifold:
</t>
    </r>
    <r>
      <rPr>
        <sz val="11"/>
        <rFont val="Times New Roman"/>
        <family val="1"/>
      </rPr>
      <t xml:space="preserve">SITC of </t>
    </r>
    <r>
      <rPr>
        <b/>
        <sz val="11"/>
        <rFont val="Times New Roman"/>
        <family val="1"/>
      </rPr>
      <t xml:space="preserve">Emergency Trigas Manifold maximum for 1+1 </t>
    </r>
    <r>
      <rPr>
        <sz val="11"/>
        <rFont val="Times New Roman"/>
        <family val="1"/>
      </rPr>
      <t>D-type Gas Cylinders complete with separate NRVs, tail pipes and brass fittings for each cylinders.</t>
    </r>
  </si>
  <si>
    <r>
      <rPr>
        <b/>
        <u/>
        <sz val="11"/>
        <rFont val="Times New Roman"/>
        <family val="1"/>
      </rPr>
      <t>Fully Automatic Control Panel for Trigas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Nirous Oxide supply.</t>
    </r>
  </si>
  <si>
    <r>
      <rPr>
        <b/>
        <u/>
        <sz val="11"/>
        <rFont val="Times New Roman"/>
        <family val="1"/>
      </rPr>
      <t>Fully Automatic Control Panel for CO2 </t>
    </r>
    <r>
      <rPr>
        <b/>
        <sz val="11"/>
        <rFont val="Times New Roman"/>
        <family val="1"/>
      </rPr>
      <t xml:space="preserve"> </t>
    </r>
    <r>
      <rPr>
        <b/>
        <u/>
        <sz val="11"/>
        <rFont val="Times New Roman"/>
        <family val="1"/>
      </rPr>
      <t xml:space="preserve">System:
</t>
    </r>
    <r>
      <rPr>
        <sz val="11"/>
        <rFont val="Times New Roman"/>
        <family val="1"/>
      </rPr>
      <t>Supply, installation and commissioning of Fully Automatic control panel for unintrupted Nirous Oxide supply.</t>
    </r>
  </si>
  <si>
    <r>
      <rPr>
        <b/>
        <u/>
        <sz val="11"/>
        <rFont val="Times New Roman"/>
        <family val="1"/>
      </rPr>
      <t xml:space="preserve">CO2 Manifold
</t>
    </r>
    <r>
      <rPr>
        <sz val="11"/>
        <rFont val="Times New Roman"/>
        <family val="1"/>
      </rPr>
      <t xml:space="preserve">SITC of </t>
    </r>
    <r>
      <rPr>
        <b/>
        <sz val="11"/>
        <rFont val="Times New Roman"/>
        <family val="1"/>
      </rPr>
      <t xml:space="preserve">EmergencyCO2 Manifold maximum for 2 </t>
    </r>
    <r>
      <rPr>
        <sz val="11"/>
        <rFont val="Times New Roman"/>
        <family val="1"/>
      </rPr>
      <t>D-type Gas Cylinders complete with separate NRVs, Copper tail pipes and brass fittings for each cylinders with double stage double gauge high pressure regulator</t>
    </r>
  </si>
  <si>
    <r>
      <rPr>
        <sz val="11"/>
        <rFont val="Times New Roman"/>
        <family val="1"/>
      </rPr>
      <t xml:space="preserve">SITC of </t>
    </r>
    <r>
      <rPr>
        <b/>
        <sz val="11"/>
        <rFont val="Times New Roman"/>
        <family val="1"/>
      </rPr>
      <t xml:space="preserve">Medical Air-4 Outlet </t>
    </r>
    <r>
      <rPr>
        <sz val="11"/>
        <rFont val="Times New Roman"/>
        <family val="1"/>
      </rPr>
      <t>with matching probe as per HTM-2022/02-01 of UK/ NFPA 99C of USA as per enclosed technical Specification.</t>
    </r>
  </si>
  <si>
    <r>
      <rPr>
        <sz val="11"/>
        <rFont val="Times New Roman"/>
        <family val="1"/>
      </rPr>
      <t xml:space="preserve">12 mm Valve for 12 mm OD Pipe
</t>
    </r>
    <r>
      <rPr>
        <b/>
        <sz val="11"/>
        <rFont val="Times New Roman"/>
        <family val="1"/>
      </rPr>
      <t>Note: New item added</t>
    </r>
  </si>
  <si>
    <t>Patient Beds</t>
  </si>
  <si>
    <t>Bed side Table</t>
  </si>
  <si>
    <t>3-Bay Scrub Station</t>
  </si>
  <si>
    <t>Sample Collection Couch</t>
  </si>
  <si>
    <t>RO</t>
  </si>
  <si>
    <t>CSSD Table with Sink</t>
  </si>
  <si>
    <t>Desktop Computer</t>
  </si>
  <si>
    <t>Writing Board</t>
  </si>
  <si>
    <t>Table for Desktop Computer</t>
  </si>
  <si>
    <t>3-Seater Sofa</t>
  </si>
  <si>
    <t>O2 Gas Cylinder</t>
  </si>
  <si>
    <t>Double Stage Regulator for CO2 Cylinder</t>
  </si>
  <si>
    <t>N2O Gas Cylinder</t>
  </si>
  <si>
    <t>Steel Tables for Equipment</t>
  </si>
  <si>
    <t>Blinds for Windows</t>
  </si>
  <si>
    <t>Name Boards (Room Names)</t>
  </si>
  <si>
    <t>IVF Photos</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</si>
  <si>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</si>
  <si>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2.0 Tr Split AC at Reception</t>
  </si>
  <si>
    <r>
      <t>Supply and fixing of ornamental grill made of 25mm x 5mm MS flats</t>
    </r>
    <r>
      <rPr>
        <sz val="12"/>
        <color theme="1"/>
        <rFont val="Arial"/>
        <family val="2"/>
        <charset val="1"/>
      </rPr>
      <t xml:space="preserve"> for fixing in fan light portion and side fixed panels for door cum window as per the approved drawing including cutting the flat to required length, welding,  including cost and conveyance of all materials, labour charges etc., complete for finished otem of work.</t>
    </r>
  </si>
  <si>
    <t>V-Board Partition</t>
  </si>
  <si>
    <t>Equipment</t>
  </si>
  <si>
    <t xml:space="preserve">CIVIL </t>
  </si>
  <si>
    <t>PLUMBING</t>
  </si>
  <si>
    <t>ELECTRICAL</t>
  </si>
  <si>
    <r>
      <rPr>
        <b/>
        <sz val="12"/>
        <color theme="1"/>
        <rFont val="Times New Roman"/>
        <family val="1"/>
      </rPr>
      <t xml:space="preserve">Side Paneling  </t>
    </r>
    <r>
      <rPr>
        <sz val="12"/>
        <color theme="1"/>
        <rFont val="Times New Roman"/>
        <family val="1"/>
      </rPr>
      <t xml:space="preserve">                                                                                                              14mm thick Indoor WPC louvers providing &amp; Fixing full height said 12mm SHERA Board panneling till slab with wooden framing in line and level including fling joints and joint calls and neccesary hardware</t>
    </r>
  </si>
  <si>
    <r>
      <rPr>
        <b/>
        <sz val="12"/>
        <color theme="1"/>
        <rFont val="Times New Roman"/>
        <family val="1"/>
      </rPr>
      <t xml:space="preserve">2 WPC LOUVers Ceiling    </t>
    </r>
    <r>
      <rPr>
        <sz val="12"/>
        <color theme="1"/>
        <rFont val="Times New Roman"/>
        <family val="1"/>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</si>
  <si>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2"/>
        <color theme="1"/>
        <rFont val="Times New Roman"/>
        <family val="1"/>
      </rPr>
      <t>Providing and fixing of wooden box celling</t>
    </r>
    <r>
      <rPr>
        <sz val="12"/>
        <color theme="1"/>
        <rFont val="Times New Roman"/>
        <family val="1"/>
      </rPr>
      <t xml:space="preserve"> at the top of Reception table with Imm thick laminate with wooden framing of BWP 710 Gurjan Ply support from the top slab end to end with neccesary cutouts for lighting and hardware</t>
    </r>
  </si>
  <si>
    <r>
      <rPr>
        <b/>
        <sz val="12"/>
        <color theme="1"/>
        <rFont val="Times New Roman"/>
        <family val="1"/>
      </rPr>
      <t>Back Pannelling with laminate Finish of 1 mm thick</t>
    </r>
    <r>
      <rPr>
        <sz val="12"/>
        <color theme="1"/>
        <rFont val="Times New Roman"/>
        <family val="1"/>
      </rPr>
      <t xml:space="preserve"> Providing &amp; Fixing full height solid 12mm BWF 710 GURIAN PLY Board panneling till slab with wooden framing in line and level including the neccesary hardware and cutouts</t>
    </r>
  </si>
  <si>
    <r>
      <rPr>
        <b/>
        <sz val="12"/>
        <color theme="1"/>
        <rFont val="Times New Roman"/>
        <family val="1"/>
      </rPr>
      <t>Providing and fixing ISI marked Magnetic 25mm Block Board door shutters</t>
    </r>
    <r>
      <rPr>
        <sz val="12"/>
        <color theme="1"/>
        <rFont val="Times New Roman"/>
        <family val="1"/>
      </rPr>
      <t>, core of block board construction with frame of 1st class hard wood and fixing 1 MM laminate on both faces of shutters, including ISI marked Stainless Steel butt hinges with necessary screws and tower bait complete</t>
    </r>
  </si>
  <si>
    <r>
      <rPr>
        <b/>
        <sz val="12"/>
        <color theme="1"/>
        <rFont val="Times New Roman"/>
        <family val="1"/>
      </rPr>
      <t>Providing and fixing PVC frames</t>
    </r>
    <r>
      <rPr>
        <sz val="12"/>
        <color theme="1"/>
        <rFont val="Times New Roman"/>
        <family val="1"/>
      </rPr>
      <t xml:space="preserve"> on the walls for covering the area over DB Boxes with 12 mm PVC sheets in a box section of 60mm thick including neccesary accessories.</t>
    </r>
  </si>
  <si>
    <r>
      <t xml:space="preserve"> Providing and Fixing of </t>
    </r>
    <r>
      <rPr>
        <b/>
        <sz val="12"/>
        <color theme="1"/>
        <rFont val="Times New Roman"/>
        <family val="1"/>
      </rPr>
      <t>(25X25) mm WPC corner L-Patties</t>
    </r>
    <r>
      <rPr>
        <sz val="12"/>
        <color theme="1"/>
        <rFont val="Times New Roman"/>
        <family val="1"/>
      </rPr>
      <t xml:space="preserve"> at the topper edge of the wall tile cladding</t>
    </r>
  </si>
  <si>
    <r>
      <t xml:space="preserve">Providing and Fixing of </t>
    </r>
    <r>
      <rPr>
        <b/>
        <sz val="12"/>
        <color theme="1"/>
        <rFont val="Times New Roman"/>
        <family val="1"/>
      </rPr>
      <t>SS-ROSE GOLD corner &amp; L-Patties</t>
    </r>
    <r>
      <rPr>
        <sz val="12"/>
        <color theme="1"/>
        <rFont val="Times New Roman"/>
        <family val="1"/>
      </rPr>
      <t xml:space="preserve"> at the SIDE edge of the wall tile cladding</t>
    </r>
  </si>
  <si>
    <r>
      <t xml:space="preserve">Providing and fixing of </t>
    </r>
    <r>
      <rPr>
        <b/>
        <sz val="12"/>
        <color theme="1"/>
        <rFont val="Times New Roman"/>
        <family val="1"/>
      </rPr>
      <t>Door Frame panneling with 18mm BWP 710 Gurjan Ply and 8mm thick beeding half rounded on the both sides</t>
    </r>
    <r>
      <rPr>
        <sz val="12"/>
        <color theme="1"/>
        <rFont val="Times New Roman"/>
        <family val="1"/>
      </rPr>
      <t xml:space="preserve"> with 1mm thick laminate Finish with necessary handware and Polishing.</t>
    </r>
  </si>
  <si>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</si>
  <si>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</si>
  <si>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of Side wall decor Frame for photo hangings panneling with 18mm BWP 710 Gurjan Ply and 8mm thick beeding half rounded on the both sides with 1mm thick laminate finish with necessary hardware and Polishing.</t>
  </si>
  <si>
    <t>Wall Paper supply and fixing</t>
  </si>
  <si>
    <t>Light LOGO supply and fixing</t>
  </si>
  <si>
    <t>Blinds supply and fixing (6'x6')-1 Nos, (3'x3')-1Nos</t>
  </si>
  <si>
    <t>Main LOGO Supply and fixing (Big letter Telugu and English)</t>
  </si>
  <si>
    <r>
      <t xml:space="preserve">POINT WIRING and LIGHT FIXTURES &amp; FITTINGS                             </t>
    </r>
    <r>
      <rPr>
        <sz val="12"/>
        <color rgb="FF000000"/>
        <rFont val="Times New Roman"/>
        <family val="1"/>
      </rPr>
      <t>Providing Point wiring for Light Concealed Type with 2 x 1.0 Sq.mm. Copper. PVC Insulated wire 1.1 KV grade ISI marked in rigid ISI mark PVC conduit minimum 20mm (1.6 mm thick) dia. with necessary accessories and Pannel and Spot LED lights of Havells/Wipro company.</t>
    </r>
  </si>
  <si>
    <t>Proving and fixing Profile lights at wpc Louvers</t>
  </si>
  <si>
    <t>Proving and fixing Track lights at side wall décor frame with 4 fixtures and 2 tracks</t>
  </si>
  <si>
    <t>External Profile light at Name Plate</t>
  </si>
  <si>
    <t>UOM</t>
  </si>
  <si>
    <t>Nos.</t>
  </si>
  <si>
    <t>Rate</t>
  </si>
  <si>
    <r>
      <rPr>
        <b/>
        <sz val="12"/>
        <color theme="1"/>
        <rFont val="Times New Roman"/>
        <family val="1"/>
      </rPr>
      <t xml:space="preserve">2 WPC LOUVers Ceiling    </t>
    </r>
    <r>
      <rPr>
        <sz val="12"/>
        <color theme="1"/>
        <rFont val="Times New Roman"/>
        <family val="1"/>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</si>
  <si>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2"/>
        <color theme="1"/>
        <rFont val="Times New Roman"/>
        <family val="1"/>
      </rPr>
      <t xml:space="preserve">Side Paneling  </t>
    </r>
    <r>
      <rPr>
        <sz val="12"/>
        <color theme="1"/>
        <rFont val="Times New Roman"/>
        <family val="1"/>
      </rPr>
      <t xml:space="preserve">                                                                                                                                     14mm thick Indoor WPC louvers providing &amp; Fixing full height said 12mm SHERA Board panneling till slab with wooden framing in line and level including fling joints and joint calls and neccesary hardware</t>
    </r>
  </si>
  <si>
    <r>
      <rPr>
        <b/>
        <u/>
        <sz val="12"/>
        <rFont val="Times New Roman"/>
        <family val="1"/>
      </rPr>
      <t>Fully Automatic Control Panel for Oxygen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Oxygen supply</t>
    </r>
  </si>
  <si>
    <r>
      <rPr>
        <b/>
        <u/>
        <sz val="12"/>
        <rFont val="Times New Roman"/>
        <family val="1"/>
      </rPr>
      <t xml:space="preserve">Trigas Emergency Manifold:
</t>
    </r>
    <r>
      <rPr>
        <sz val="12"/>
        <rFont val="Times New Roman"/>
        <family val="1"/>
      </rPr>
      <t xml:space="preserve">SITC of </t>
    </r>
    <r>
      <rPr>
        <b/>
        <sz val="12"/>
        <rFont val="Times New Roman"/>
        <family val="1"/>
      </rPr>
      <t xml:space="preserve">Emergency Trigas Manifold maximum for 1+1 </t>
    </r>
    <r>
      <rPr>
        <sz val="12"/>
        <rFont val="Times New Roman"/>
        <family val="1"/>
      </rPr>
      <t>D-type Gas Cylinders complete with separate NRVs, tail pipes and brass fittings for each cylinders.</t>
    </r>
  </si>
  <si>
    <r>
      <rPr>
        <b/>
        <u/>
        <sz val="12"/>
        <rFont val="Times New Roman"/>
        <family val="1"/>
      </rPr>
      <t>Fully Automatic Control Panel for Trigas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</si>
  <si>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Fully Automatic Control Panel for CO2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</si>
  <si>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 xml:space="preserve">CO2 Manifold
</t>
    </r>
    <r>
      <rPr>
        <sz val="12"/>
        <rFont val="Times New Roman"/>
        <family val="1"/>
      </rPr>
      <t xml:space="preserve">SITC of </t>
    </r>
    <r>
      <rPr>
        <b/>
        <sz val="12"/>
        <rFont val="Times New Roman"/>
        <family val="1"/>
      </rPr>
      <t xml:space="preserve">EmergencyCO2 Manifold maximum for 2 </t>
    </r>
    <r>
      <rPr>
        <sz val="12"/>
        <rFont val="Times New Roman"/>
        <family val="1"/>
      </rPr>
      <t>D-type Gas Cylinders complete with separate NRVs, Copper tail pipes and brass fittings for each cylinders with double stage double gauge high pressure regulator</t>
    </r>
  </si>
  <si>
    <r>
      <rPr>
        <sz val="12"/>
        <rFont val="Times New Roman"/>
        <family val="1"/>
      </rPr>
      <t xml:space="preserve">SITC of </t>
    </r>
    <r>
      <rPr>
        <b/>
        <sz val="12"/>
        <rFont val="Times New Roman"/>
        <family val="1"/>
      </rPr>
      <t xml:space="preserve">Medical Air-4 Outlet </t>
    </r>
    <r>
      <rPr>
        <sz val="12"/>
        <rFont val="Times New Roman"/>
        <family val="1"/>
      </rPr>
      <t>with matching probe as per HTM-2022/02-01 of UK/ NFPA 99C of USA as per enclosed technical Specification.</t>
    </r>
  </si>
  <si>
    <r>
      <rPr>
        <sz val="12"/>
        <rFont val="Times New Roman"/>
        <family val="1"/>
      </rPr>
      <t xml:space="preserve">12 mm Valve for 12 mm OD Pipe
</t>
    </r>
    <r>
      <rPr>
        <b/>
        <sz val="12"/>
        <rFont val="Times New Roman"/>
        <family val="1"/>
      </rPr>
      <t>Note: New item added</t>
    </r>
  </si>
  <si>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at Gandhi Hospital</t>
  </si>
  <si>
    <t>S.No</t>
  </si>
  <si>
    <t>Door Closer for ABS doors</t>
  </si>
  <si>
    <t>MS Grills for windows</t>
  </si>
  <si>
    <t>Door Closer</t>
  </si>
  <si>
    <t>h'</t>
  </si>
  <si>
    <t>OT Table</t>
  </si>
  <si>
    <t>Civil Supplementary Works</t>
  </si>
  <si>
    <t>Plumbing Supplemental Works</t>
  </si>
  <si>
    <t>ELV Works</t>
  </si>
  <si>
    <t>Fire Fighting Works</t>
  </si>
  <si>
    <t>Air Conditioning Works</t>
  </si>
  <si>
    <t>Electrical Supplemental Works</t>
  </si>
  <si>
    <t>Fire Fighting Supplimental Works</t>
  </si>
  <si>
    <t>Air Coditioning Supplimental Works</t>
  </si>
  <si>
    <t>MGPS WORKs</t>
  </si>
  <si>
    <t>MGPS Supplemental Works</t>
  </si>
  <si>
    <t>Bed side stand P/C</t>
  </si>
  <si>
    <t>Bed side stand SS</t>
  </si>
  <si>
    <t>Corporate Deluxe locker</t>
  </si>
  <si>
    <t>PART-A</t>
  </si>
  <si>
    <t>PART-B</t>
  </si>
  <si>
    <t>Equipment Supplemental Works</t>
  </si>
  <si>
    <t>TOTAL (PART-A)</t>
  </si>
  <si>
    <t>TOTAL (PART-B)</t>
  </si>
  <si>
    <t>GRAND TOTAL</t>
  </si>
  <si>
    <t>TOTAL EXCESS</t>
  </si>
  <si>
    <t>E</t>
  </si>
  <si>
    <t>C</t>
  </si>
  <si>
    <t>P</t>
  </si>
  <si>
    <t>ELV</t>
  </si>
  <si>
    <t>FF</t>
  </si>
  <si>
    <t>AC</t>
  </si>
  <si>
    <t>G</t>
  </si>
  <si>
    <t>ES</t>
  </si>
  <si>
    <t>CS</t>
  </si>
  <si>
    <t>PS</t>
  </si>
  <si>
    <t>FFS</t>
  </si>
  <si>
    <t>ACS</t>
  </si>
  <si>
    <t>GS</t>
  </si>
  <si>
    <t>sanctioned amount</t>
  </si>
  <si>
    <t>workdone amount</t>
  </si>
  <si>
    <t>excess</t>
  </si>
  <si>
    <t>less</t>
  </si>
  <si>
    <t>EQP</t>
  </si>
  <si>
    <t>EQPS</t>
  </si>
  <si>
    <t>Supply and fixing of 12 Way SPN DB Horizontal with IP 43 Protection as per IS:13032 Makes: Legrand and Fixing of 1 No., of 63A FP MCB as incorner and 8 Nos 6-32 A 10KA SP MCBs Makes: Legrand-DX3 as outgoings including internal connections and labour charges for FLUSH Mounting etc., complete. (For UPS DBs)</t>
  </si>
  <si>
    <r>
      <t>Supply and fixing of ornamental grill made of 25mm x 5mm MS flats</t>
    </r>
    <r>
      <rPr>
        <sz val="12"/>
        <color theme="1"/>
        <rFont val="Times New Roman"/>
        <family val="1"/>
      </rPr>
      <t xml:space="preserve"> for fixing in fan light portion and side fixed panels for door cum window as per the approved drawing including cutting the flat to required length, welding,  including cost and conveyance of all materials, labour charges etc., complete for finished item of work.</t>
    </r>
  </si>
  <si>
    <t>As Per WorkDone Estimate</t>
  </si>
  <si>
    <t xml:space="preserve"> </t>
  </si>
  <si>
    <t>Additonal 2Year warranty 10%</t>
  </si>
  <si>
    <t>Contractor Profit 14</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</si>
  <si>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Gandhi Hospital</t>
  </si>
  <si>
    <t>Description</t>
  </si>
  <si>
    <t>As per Agreement</t>
  </si>
  <si>
    <t>As per workdone</t>
  </si>
  <si>
    <t>Excess</t>
  </si>
  <si>
    <t>Less</t>
  </si>
  <si>
    <t>Remarks</t>
  </si>
  <si>
    <t>Civil Works</t>
  </si>
  <si>
    <t>Plumbing works</t>
  </si>
  <si>
    <t>Electrical works</t>
  </si>
  <si>
    <t>ELV works</t>
  </si>
  <si>
    <t>Fire Fighting works</t>
  </si>
  <si>
    <t>Air Conditioning works</t>
  </si>
  <si>
    <t>MGPS works</t>
  </si>
  <si>
    <t>Equipment supplimental</t>
  </si>
  <si>
    <t>Civil supplimental works</t>
  </si>
  <si>
    <t>Plumbing supplimental works</t>
  </si>
  <si>
    <t>Electrical supplimental works</t>
  </si>
  <si>
    <t>Fire Fighting supplimental works</t>
  </si>
  <si>
    <t>Air Conditioning supplimental works</t>
  </si>
  <si>
    <t>MGPS supplimental works</t>
  </si>
  <si>
    <t>COMPARITIVE STATEMENT FOR GENERAL ABSTRACT</t>
  </si>
  <si>
    <t>Name of the work: Design, fabrication, establishing &amp; commissioning of In-Vitro Fertility Centers (IVFCs) along with allied services on Turnkey basis at Gandhi Hospital, Secunderabad, MGM Hospital, Warangal &amp; MGMH Petlaburj, Hyd.</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</si>
  <si>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</si>
  <si>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</si>
  <si>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</si>
  <si>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</si>
  <si>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</si>
  <si>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</si>
  <si>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</si>
  <si>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</si>
  <si>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</si>
  <si>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t>Provision towards Unforseen items and rounding off (LS)</t>
  </si>
  <si>
    <r>
      <t xml:space="preserve">Sub Total (Agreement </t>
    </r>
    <r>
      <rPr>
        <b/>
        <sz val="11"/>
        <color rgb="FF000000"/>
        <rFont val="Arial"/>
        <family val="2"/>
      </rPr>
      <t>Part-A</t>
    </r>
    <r>
      <rPr>
        <sz val="11"/>
        <color rgb="FF000000"/>
        <rFont val="Arial"/>
        <family val="2"/>
      </rPr>
      <t>)</t>
    </r>
  </si>
  <si>
    <r>
      <t xml:space="preserve">Sub Total (Supplimental </t>
    </r>
    <r>
      <rPr>
        <b/>
        <sz val="11"/>
        <color rgb="FF000000"/>
        <rFont val="Arial"/>
        <family val="2"/>
      </rPr>
      <t>Part-B</t>
    </r>
    <r>
      <rPr>
        <sz val="11"/>
        <color rgb="FF000000"/>
        <rFont val="Arial"/>
        <family val="2"/>
      </rPr>
      <t>)</t>
    </r>
  </si>
  <si>
    <t>Total (Part-A+Part-B)</t>
  </si>
  <si>
    <t>Item S.No</t>
  </si>
  <si>
    <t>Item Code</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</si>
  <si>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</si>
  <si>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</si>
  <si>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</si>
  <si>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</si>
  <si>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</si>
  <si>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</si>
  <si>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</si>
  <si>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</si>
  <si>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</si>
  <si>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</si>
  <si>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</si>
  <si>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</si>
  <si>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</si>
  <si>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</si>
  <si>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</si>
  <si>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</si>
  <si>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</si>
  <si>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IVF049</t>
  </si>
  <si>
    <t>IVF050</t>
  </si>
  <si>
    <t>IVF051</t>
  </si>
  <si>
    <t>IVF052</t>
  </si>
  <si>
    <t>IVF053</t>
  </si>
  <si>
    <t>IVF054</t>
  </si>
  <si>
    <t>IVF055</t>
  </si>
  <si>
    <t>IVF056</t>
  </si>
  <si>
    <t>IVF057</t>
  </si>
  <si>
    <t>IVF059</t>
  </si>
  <si>
    <t>IVF015</t>
  </si>
  <si>
    <t>IVF016</t>
  </si>
  <si>
    <t>IVF017</t>
  </si>
  <si>
    <t>IVF018</t>
  </si>
  <si>
    <t>Cement</t>
  </si>
  <si>
    <t xml:space="preserve">Sand </t>
  </si>
  <si>
    <t>Proportion</t>
  </si>
  <si>
    <t>V of 1 brick</t>
  </si>
  <si>
    <t>no of bricks</t>
  </si>
  <si>
    <t>v of 1 brick</t>
  </si>
  <si>
    <t>qty</t>
  </si>
  <si>
    <t>mortor qty</t>
  </si>
  <si>
    <t>dry v</t>
  </si>
  <si>
    <t>Brick Masonary</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</si>
  <si>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</si>
  <si>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Ratio</t>
  </si>
  <si>
    <t>Partition walls</t>
  </si>
  <si>
    <t>cement</t>
  </si>
  <si>
    <t>sand</t>
  </si>
  <si>
    <t>T sand qty</t>
  </si>
  <si>
    <t>Plastering 20 mm</t>
  </si>
  <si>
    <t>Plastering 12 mm</t>
  </si>
  <si>
    <t>Qty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</si>
</sst>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_ * #,##0_ ;_ * \-#,##0_ ;_ * &quot;-&quot;??_ ;_ @_ "/>
  </numFmts>
  <fonts count="44">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color rgb="FFBE0000"/>
      <name val="Times New Roman"/>
      <family val="1"/>
    </font>
    <font>
      <b/>
      <sz val="12"/>
      <name val="Times New Roman"/>
      <family val="1"/>
    </font>
    <font>
      <b/>
      <sz val="12"/>
      <color rgb="FF000000"/>
      <name val="Times New Roman"/>
      <family val="1"/>
    </font>
    <font>
      <sz val="10"/>
      <color rgb="FF000000"/>
      <name val="Times New Roman"/>
      <family val="1"/>
    </font>
    <font>
      <sz val="10"/>
      <name val="Arial"/>
      <family val="2"/>
    </font>
    <font>
      <sz val="12"/>
      <color rgb="FF000000"/>
      <name val="Times New Roman"/>
      <family val="1"/>
    </font>
    <font>
      <b/>
      <u/>
      <sz val="12"/>
      <name val="Times New Roman"/>
      <family val="1"/>
    </font>
    <font>
      <sz val="12"/>
      <color theme="1"/>
      <name val="Times New Roman"/>
      <family val="1"/>
    </font>
    <font>
      <b/>
      <u/>
      <sz val="16"/>
      <name val="Times New Roman"/>
      <family val="1"/>
    </font>
    <font>
      <sz val="16"/>
      <color rgb="FF000000"/>
      <name val="Times New Roman"/>
      <family val="1"/>
    </font>
    <font>
      <b/>
      <sz val="16"/>
      <name val="Times New Roman"/>
      <family val="1"/>
    </font>
    <font>
      <b/>
      <sz val="10"/>
      <color theme="1"/>
      <name val="Arial"/>
      <family val="2"/>
      <charset val="1"/>
    </font>
    <font>
      <b/>
      <sz val="12"/>
      <color theme="1"/>
      <name val="Arial"/>
      <family val="2"/>
      <charset val="1"/>
    </font>
    <font>
      <sz val="12"/>
      <color theme="1"/>
      <name val="Arial"/>
      <family val="2"/>
    </font>
    <font>
      <b/>
      <sz val="14"/>
      <name val="Times New Roman"/>
      <family val="1"/>
    </font>
    <font>
      <sz val="10"/>
      <color theme="1"/>
      <name val="Arial"/>
      <family val="2"/>
    </font>
    <font>
      <sz val="12"/>
      <color theme="1"/>
      <name val="Cambria"/>
      <family val="1"/>
      <scheme val="major"/>
    </font>
    <font>
      <sz val="9.5"/>
      <name val="Arial MT"/>
      <family val="2"/>
    </font>
    <font>
      <sz val="9.5"/>
      <name val="Arial MT"/>
    </font>
    <font>
      <sz val="11"/>
      <color rgb="FF000000"/>
      <name val="Times New Roman"/>
      <family val="1"/>
    </font>
    <font>
      <b/>
      <sz val="14"/>
      <color rgb="FF000000"/>
      <name val="Times New Roman"/>
      <family val="1"/>
    </font>
    <font>
      <sz val="11"/>
      <color theme="1"/>
      <name val="Cambria"/>
      <family val="1"/>
      <scheme val="major"/>
    </font>
    <font>
      <b/>
      <sz val="16"/>
      <color rgb="FF000000"/>
      <name val="Times New Roman"/>
      <family val="1"/>
    </font>
    <font>
      <b/>
      <sz val="12"/>
      <color theme="1"/>
      <name val="Times New Roman"/>
      <family val="1"/>
    </font>
    <font>
      <b/>
      <u/>
      <sz val="11"/>
      <name val="Times New Roman"/>
      <family val="1"/>
    </font>
    <font>
      <b/>
      <sz val="11"/>
      <name val="Times New Roman"/>
      <family val="1"/>
    </font>
    <font>
      <sz val="11"/>
      <name val="Times New Roman"/>
      <family val="1"/>
    </font>
    <font>
      <sz val="12"/>
      <color theme="1"/>
      <name val="Arial"/>
      <family val="2"/>
      <charset val="1"/>
    </font>
    <font>
      <b/>
      <sz val="10"/>
      <color rgb="FF000000"/>
      <name val="Times New Roman"/>
      <family val="1"/>
    </font>
    <font>
      <b/>
      <i/>
      <u/>
      <sz val="12"/>
      <name val="Times New Roman"/>
      <family val="1"/>
    </font>
    <font>
      <b/>
      <i/>
      <u/>
      <sz val="14"/>
      <name val="Times New Roman"/>
      <family val="1"/>
    </font>
    <font>
      <b/>
      <i/>
      <u/>
      <sz val="14"/>
      <color rgb="FF000000"/>
      <name val="Times New Roman"/>
      <family val="1"/>
    </font>
    <font>
      <sz val="11"/>
      <color theme="1"/>
      <name val="Arial"/>
      <family val="2"/>
    </font>
    <font>
      <b/>
      <sz val="11"/>
      <color rgb="FF000000"/>
      <name val="Arial"/>
      <family val="2"/>
    </font>
    <font>
      <sz val="11"/>
      <color rgb="FF000000"/>
      <name val="Arial"/>
      <family val="2"/>
    </font>
    <font>
      <b/>
      <u/>
      <sz val="11"/>
      <color rgb="FF000000"/>
      <name val="Arial"/>
      <family val="2"/>
    </font>
    <font>
      <b/>
      <sz val="11"/>
      <color theme="1"/>
      <name val="Calibri"/>
      <family val="2"/>
      <scheme val="minor"/>
    </font>
    <font>
      <b/>
      <sz val="12"/>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7030A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13">
    <xf numFmtId="0" fontId="0" fillId="0" borderId="0"/>
    <xf numFmtId="43" fontId="9" fillId="0" borderId="0" applyFont="0" applyFill="0" applyBorder="0" applyAlignment="0" applyProtection="0"/>
    <xf numFmtId="0" fontId="10" fillId="0" borderId="0"/>
    <xf numFmtId="0" fontId="10" fillId="0" borderId="0"/>
    <xf numFmtId="0" fontId="4" fillId="0" borderId="0"/>
    <xf numFmtId="43" fontId="4" fillId="0" borderId="0" applyFont="0" applyFill="0" applyBorder="0" applyAlignment="0" applyProtection="0"/>
    <xf numFmtId="0" fontId="10" fillId="0" borderId="0"/>
    <xf numFmtId="43" fontId="4" fillId="0" borderId="0" applyFont="0" applyFill="0" applyBorder="0" applyAlignment="0" applyProtection="0"/>
    <xf numFmtId="0" fontId="32" fillId="0" borderId="0"/>
    <xf numFmtId="0" fontId="4" fillId="0" borderId="0"/>
    <xf numFmtId="0" fontId="3" fillId="0" borderId="0"/>
    <xf numFmtId="43" fontId="3" fillId="0" borderId="0" applyFont="0" applyFill="0" applyBorder="0" applyAlignment="0" applyProtection="0"/>
    <xf numFmtId="0" fontId="3" fillId="0" borderId="0"/>
  </cellStyleXfs>
  <cellXfs count="326">
    <xf numFmtId="0" fontId="0" fillId="0" borderId="0" xfId="0"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11" fillId="0" borderId="0" xfId="0" applyFont="1" applyAlignment="1">
      <alignment horizontal="left" vertical="top"/>
    </xf>
    <xf numFmtId="0" fontId="11" fillId="0" borderId="1" xfId="0" applyFont="1" applyBorder="1" applyAlignment="1">
      <alignment horizontal="left" vertical="top" wrapText="1"/>
    </xf>
    <xf numFmtId="4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top"/>
    </xf>
    <xf numFmtId="4" fontId="11" fillId="0" borderId="1" xfId="0" applyNumberFormat="1" applyFont="1" applyBorder="1" applyAlignment="1">
      <alignment horizontal="center" vertical="center"/>
    </xf>
    <xf numFmtId="4" fontId="11" fillId="0" borderId="0" xfId="0" applyNumberFormat="1" applyFont="1" applyAlignment="1">
      <alignment horizontal="center" vertical="center"/>
    </xf>
    <xf numFmtId="0" fontId="11" fillId="0" borderId="0" xfId="0" applyFont="1" applyAlignment="1">
      <alignment horizontal="center" vertical="top"/>
    </xf>
    <xf numFmtId="0" fontId="11" fillId="0" borderId="1" xfId="0" applyFont="1" applyBorder="1" applyAlignment="1">
      <alignment horizontal="center" vertical="top"/>
    </xf>
    <xf numFmtId="4" fontId="8" fillId="0" borderId="1" xfId="0" applyNumberFormat="1" applyFont="1" applyBorder="1" applyAlignment="1">
      <alignment horizontal="center" vertical="center"/>
    </xf>
    <xf numFmtId="0" fontId="8" fillId="0" borderId="0" xfId="0" applyFont="1" applyAlignment="1">
      <alignment horizontal="left" vertical="top"/>
    </xf>
    <xf numFmtId="0" fontId="8" fillId="0" borderId="1" xfId="0" applyFont="1" applyBorder="1" applyAlignment="1">
      <alignment horizontal="center" vertical="center" wrapText="1"/>
    </xf>
    <xf numFmtId="2" fontId="11" fillId="0" borderId="1" xfId="0" applyNumberFormat="1" applyFont="1" applyBorder="1" applyAlignment="1">
      <alignment horizontal="center" vertical="center"/>
    </xf>
    <xf numFmtId="0" fontId="11" fillId="0" borderId="5" xfId="0" applyFont="1" applyBorder="1" applyAlignment="1">
      <alignment horizontal="center" vertical="top"/>
    </xf>
    <xf numFmtId="0" fontId="11" fillId="2" borderId="1" xfId="0" applyFont="1" applyFill="1" applyBorder="1" applyAlignment="1">
      <alignment horizontal="left" vertical="top"/>
    </xf>
    <xf numFmtId="0" fontId="5" fillId="3" borderId="1" xfId="0" applyFont="1" applyFill="1" applyBorder="1" applyAlignment="1">
      <alignment horizontal="left" vertical="top" wrapText="1"/>
    </xf>
    <xf numFmtId="0" fontId="7" fillId="0" borderId="1" xfId="0" applyFont="1" applyBorder="1" applyAlignment="1">
      <alignment horizontal="center" vertical="center" wrapText="1"/>
    </xf>
    <xf numFmtId="0" fontId="11" fillId="0" borderId="0" xfId="0" applyFont="1" applyAlignment="1">
      <alignment horizontal="left" vertical="top" wrapText="1"/>
    </xf>
    <xf numFmtId="0" fontId="11" fillId="0" borderId="0" xfId="0" applyFont="1" applyAlignment="1">
      <alignment horizontal="center" vertical="center"/>
    </xf>
    <xf numFmtId="43" fontId="11" fillId="0" borderId="0" xfId="0" applyNumberFormat="1" applyFont="1" applyAlignment="1">
      <alignment horizontal="center" vertical="center"/>
    </xf>
    <xf numFmtId="0" fontId="15" fillId="0" borderId="1" xfId="0" applyFont="1" applyBorder="1" applyAlignment="1">
      <alignment horizontal="center" vertical="center" wrapText="1"/>
    </xf>
    <xf numFmtId="4" fontId="11" fillId="0" borderId="1" xfId="1" applyNumberFormat="1"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4" fontId="11" fillId="2" borderId="1" xfId="1" applyNumberFormat="1" applyFont="1" applyFill="1" applyBorder="1" applyAlignment="1">
      <alignment horizontal="center" vertical="center" wrapText="1"/>
    </xf>
    <xf numFmtId="0" fontId="11" fillId="2" borderId="0" xfId="0" applyFont="1" applyFill="1" applyAlignment="1">
      <alignment horizontal="left" vertical="top"/>
    </xf>
    <xf numFmtId="0" fontId="11" fillId="4" borderId="1" xfId="0" applyFont="1" applyFill="1" applyBorder="1" applyAlignment="1">
      <alignment horizontal="left" vertical="top"/>
    </xf>
    <xf numFmtId="0" fontId="11" fillId="4" borderId="0" xfId="0" applyFont="1" applyFill="1" applyAlignment="1">
      <alignment horizontal="left" vertical="top"/>
    </xf>
    <xf numFmtId="43" fontId="11" fillId="4" borderId="0" xfId="0" applyNumberFormat="1" applyFont="1" applyFill="1" applyAlignment="1">
      <alignment horizontal="center" vertical="center"/>
    </xf>
    <xf numFmtId="0" fontId="8" fillId="4" borderId="1" xfId="0" applyFont="1" applyFill="1" applyBorder="1" applyAlignment="1">
      <alignment horizontal="left" vertical="top"/>
    </xf>
    <xf numFmtId="0" fontId="8" fillId="4" borderId="0" xfId="0" applyFont="1" applyFill="1" applyAlignment="1">
      <alignment horizontal="left" vertical="top"/>
    </xf>
    <xf numFmtId="0" fontId="11" fillId="3" borderId="1" xfId="0" applyFont="1" applyFill="1" applyBorder="1" applyAlignment="1">
      <alignment horizontal="left" vertical="top"/>
    </xf>
    <xf numFmtId="0" fontId="11" fillId="3" borderId="0" xfId="0" applyFont="1" applyFill="1" applyAlignment="1">
      <alignment horizontal="left" vertical="top"/>
    </xf>
    <xf numFmtId="43" fontId="11" fillId="3" borderId="0" xfId="0" applyNumberFormat="1" applyFont="1" applyFill="1" applyAlignment="1">
      <alignment horizontal="center" vertical="center"/>
    </xf>
    <xf numFmtId="0" fontId="8" fillId="0" borderId="5" xfId="0" applyFont="1" applyBorder="1" applyAlignment="1">
      <alignment horizontal="center" vertical="center" wrapText="1"/>
    </xf>
    <xf numFmtId="43" fontId="11" fillId="0" borderId="5" xfId="0" applyNumberFormat="1" applyFont="1" applyBorder="1" applyAlignment="1">
      <alignment horizontal="center" vertical="center"/>
    </xf>
    <xf numFmtId="0" fontId="11" fillId="0" borderId="5" xfId="0" applyFont="1" applyBorder="1" applyAlignment="1">
      <alignment horizontal="left" vertical="top"/>
    </xf>
    <xf numFmtId="0" fontId="8" fillId="0" borderId="2" xfId="0" applyFont="1" applyBorder="1" applyAlignment="1">
      <alignment horizontal="center" vertical="center" wrapText="1"/>
    </xf>
    <xf numFmtId="43" fontId="11" fillId="0" borderId="2" xfId="0" applyNumberFormat="1" applyFont="1" applyBorder="1" applyAlignment="1">
      <alignment horizontal="center" vertical="center"/>
    </xf>
    <xf numFmtId="0" fontId="12" fillId="0" borderId="6" xfId="0" applyFont="1" applyBorder="1" applyAlignment="1">
      <alignment vertical="top" wrapText="1"/>
    </xf>
    <xf numFmtId="0" fontId="11" fillId="0" borderId="6" xfId="0" applyFont="1" applyBorder="1" applyAlignment="1">
      <alignment horizontal="left" vertical="top"/>
    </xf>
    <xf numFmtId="43" fontId="11" fillId="2" borderId="5" xfId="0" applyNumberFormat="1" applyFont="1" applyFill="1" applyBorder="1" applyAlignment="1">
      <alignment horizontal="center" vertical="center"/>
    </xf>
    <xf numFmtId="43" fontId="11" fillId="2" borderId="1" xfId="0" applyNumberFormat="1" applyFont="1" applyFill="1" applyBorder="1" applyAlignment="1">
      <alignment horizontal="center" vertical="center"/>
    </xf>
    <xf numFmtId="43" fontId="11" fillId="2" borderId="2" xfId="0" applyNumberFormat="1" applyFont="1" applyFill="1" applyBorder="1" applyAlignment="1">
      <alignment horizontal="center" vertical="center"/>
    </xf>
    <xf numFmtId="0" fontId="11" fillId="6" borderId="1" xfId="0" applyFont="1" applyFill="1" applyBorder="1" applyAlignment="1">
      <alignment horizontal="left" vertical="top"/>
    </xf>
    <xf numFmtId="43" fontId="11" fillId="6" borderId="5" xfId="0" applyNumberFormat="1" applyFont="1" applyFill="1" applyBorder="1" applyAlignment="1">
      <alignment horizontal="center" vertical="center"/>
    </xf>
    <xf numFmtId="43" fontId="11" fillId="6" borderId="1" xfId="0" applyNumberFormat="1" applyFont="1" applyFill="1" applyBorder="1" applyAlignment="1">
      <alignment horizontal="center" vertical="center"/>
    </xf>
    <xf numFmtId="43" fontId="11" fillId="6" borderId="2" xfId="0" applyNumberFormat="1" applyFont="1" applyFill="1" applyBorder="1" applyAlignment="1">
      <alignment horizontal="center" vertical="center"/>
    </xf>
    <xf numFmtId="0" fontId="11" fillId="6" borderId="0" xfId="0" applyFont="1" applyFill="1" applyAlignment="1">
      <alignment horizontal="left" vertical="top"/>
    </xf>
    <xf numFmtId="0" fontId="11" fillId="7" borderId="1" xfId="0" applyFont="1" applyFill="1" applyBorder="1" applyAlignment="1">
      <alignment horizontal="left" vertical="top"/>
    </xf>
    <xf numFmtId="43" fontId="11" fillId="7" borderId="0" xfId="0" applyNumberFormat="1" applyFont="1" applyFill="1" applyAlignment="1">
      <alignment horizontal="center" vertical="center"/>
    </xf>
    <xf numFmtId="0" fontId="11" fillId="7" borderId="0" xfId="0" applyFont="1" applyFill="1" applyAlignment="1">
      <alignment horizontal="left" vertical="top"/>
    </xf>
    <xf numFmtId="43" fontId="11" fillId="4" borderId="5" xfId="0" applyNumberFormat="1" applyFont="1" applyFill="1" applyBorder="1" applyAlignment="1">
      <alignment horizontal="center" vertical="center"/>
    </xf>
    <xf numFmtId="43" fontId="11" fillId="4" borderId="1" xfId="0" applyNumberFormat="1" applyFont="1" applyFill="1" applyBorder="1" applyAlignment="1">
      <alignment horizontal="center" vertical="center"/>
    </xf>
    <xf numFmtId="43" fontId="11" fillId="4" borderId="2" xfId="0" applyNumberFormat="1" applyFont="1" applyFill="1" applyBorder="1" applyAlignment="1">
      <alignment horizontal="center" vertical="center"/>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0" borderId="1" xfId="0" applyFont="1" applyBorder="1" applyAlignment="1">
      <alignment vertical="top" wrapText="1"/>
    </xf>
    <xf numFmtId="0" fontId="11" fillId="2" borderId="1" xfId="0" applyFont="1" applyFill="1" applyBorder="1" applyAlignment="1">
      <alignment horizontal="center" vertical="top"/>
    </xf>
    <xf numFmtId="0" fontId="11" fillId="0" borderId="1" xfId="0" applyFont="1" applyBorder="1" applyAlignment="1">
      <alignment horizontal="center" vertical="top" wrapText="1"/>
    </xf>
    <xf numFmtId="1" fontId="11" fillId="0" borderId="1" xfId="0" applyNumberFormat="1" applyFont="1" applyBorder="1" applyAlignment="1">
      <alignment horizontal="center" vertical="center" wrapText="1" shrinkToFit="1"/>
    </xf>
    <xf numFmtId="4" fontId="11" fillId="0" borderId="1" xfId="0" applyNumberFormat="1" applyFont="1" applyBorder="1" applyAlignment="1">
      <alignment horizontal="center" vertical="center" wrapText="1" shrinkToFit="1"/>
    </xf>
    <xf numFmtId="4" fontId="11" fillId="0" borderId="1" xfId="0" applyNumberFormat="1" applyFont="1" applyBorder="1" applyAlignment="1">
      <alignment horizontal="center" vertical="center" wrapText="1"/>
    </xf>
    <xf numFmtId="1" fontId="11" fillId="2" borderId="1" xfId="0" applyNumberFormat="1" applyFont="1" applyFill="1" applyBorder="1" applyAlignment="1">
      <alignment horizontal="center" vertical="center" wrapText="1" shrinkToFit="1"/>
    </xf>
    <xf numFmtId="4" fontId="11" fillId="2" borderId="1" xfId="0" applyNumberFormat="1" applyFont="1" applyFill="1" applyBorder="1" applyAlignment="1">
      <alignment horizontal="center" vertical="center" wrapText="1" shrinkToFit="1"/>
    </xf>
    <xf numFmtId="4" fontId="11" fillId="2" borderId="1" xfId="0" applyNumberFormat="1" applyFont="1" applyFill="1" applyBorder="1" applyAlignment="1">
      <alignment horizontal="center" vertical="center" wrapText="1"/>
    </xf>
    <xf numFmtId="2" fontId="11" fillId="0" borderId="1" xfId="0" applyNumberFormat="1" applyFont="1" applyBorder="1" applyAlignment="1">
      <alignment horizontal="center" vertical="center" wrapText="1" shrinkToFit="1"/>
    </xf>
    <xf numFmtId="164" fontId="11" fillId="0" borderId="1" xfId="0" applyNumberFormat="1" applyFont="1" applyBorder="1" applyAlignment="1">
      <alignment horizontal="center" vertical="center" wrapText="1" shrinkToFit="1"/>
    </xf>
    <xf numFmtId="0" fontId="8" fillId="0" borderId="1" xfId="0" applyFont="1" applyBorder="1" applyAlignment="1">
      <alignment horizontal="right" vertical="top" wrapText="1"/>
    </xf>
    <xf numFmtId="2" fontId="11" fillId="0" borderId="1" xfId="0" applyNumberFormat="1" applyFont="1" applyBorder="1" applyAlignment="1">
      <alignment horizontal="left" vertical="top" wrapText="1"/>
    </xf>
    <xf numFmtId="2" fontId="7" fillId="0" borderId="1" xfId="0" applyNumberFormat="1" applyFont="1" applyBorder="1" applyAlignment="1">
      <alignment horizontal="center" vertical="center" wrapText="1"/>
    </xf>
    <xf numFmtId="2" fontId="11" fillId="0" borderId="1" xfId="0" applyNumberFormat="1" applyFont="1" applyBorder="1" applyAlignment="1">
      <alignment horizontal="center" vertical="top" wrapText="1"/>
    </xf>
    <xf numFmtId="2" fontId="11" fillId="2" borderId="1" xfId="0" applyNumberFormat="1" applyFont="1" applyFill="1" applyBorder="1" applyAlignment="1">
      <alignment horizontal="center" vertical="center" wrapText="1" shrinkToFit="1"/>
    </xf>
    <xf numFmtId="2" fontId="11" fillId="0" borderId="1" xfId="0" applyNumberFormat="1" applyFont="1" applyBorder="1" applyAlignment="1">
      <alignment horizontal="center" vertical="center" wrapText="1"/>
    </xf>
    <xf numFmtId="2" fontId="11" fillId="2" borderId="1" xfId="0" applyNumberFormat="1" applyFont="1" applyFill="1" applyBorder="1" applyAlignment="1">
      <alignment horizontal="center" vertical="center" wrapText="1"/>
    </xf>
    <xf numFmtId="2" fontId="11" fillId="0" borderId="0" xfId="0" applyNumberFormat="1" applyFont="1" applyAlignment="1">
      <alignment horizontal="left" vertical="top"/>
    </xf>
    <xf numFmtId="2" fontId="11" fillId="5" borderId="1" xfId="0" applyNumberFormat="1" applyFont="1" applyFill="1" applyBorder="1" applyAlignment="1">
      <alignment horizontal="center" vertical="center" wrapText="1" shrinkToFit="1"/>
    </xf>
    <xf numFmtId="0" fontId="20"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2" applyFont="1" applyBorder="1" applyAlignment="1">
      <alignment vertical="center" wrapText="1"/>
    </xf>
    <xf numFmtId="0" fontId="21" fillId="0" borderId="1" xfId="2" applyFont="1" applyBorder="1" applyAlignment="1">
      <alignment horizontal="center" vertical="center" wrapText="1"/>
    </xf>
    <xf numFmtId="0" fontId="18" fillId="0" borderId="1" xfId="2" applyFont="1" applyBorder="1" applyAlignment="1">
      <alignment vertical="center" wrapText="1"/>
    </xf>
    <xf numFmtId="0" fontId="12" fillId="0" borderId="7" xfId="0" applyFont="1" applyBorder="1" applyAlignment="1">
      <alignment vertical="top" wrapText="1"/>
    </xf>
    <xf numFmtId="0" fontId="7" fillId="0" borderId="5" xfId="0" applyFont="1" applyBorder="1" applyAlignment="1">
      <alignment horizontal="center" vertical="center" wrapText="1"/>
    </xf>
    <xf numFmtId="0" fontId="11" fillId="2" borderId="5" xfId="0" applyFont="1" applyFill="1" applyBorder="1" applyAlignment="1">
      <alignment horizontal="left" vertical="top"/>
    </xf>
    <xf numFmtId="0" fontId="11" fillId="0" borderId="1" xfId="0" applyFont="1" applyBorder="1" applyAlignment="1">
      <alignment horizontal="left" vertical="center" wrapText="1"/>
    </xf>
    <xf numFmtId="0" fontId="13" fillId="0" borderId="1" xfId="2" applyFont="1" applyBorder="1" applyAlignment="1">
      <alignment vertical="center" wrapText="1"/>
    </xf>
    <xf numFmtId="0" fontId="19" fillId="0" borderId="1" xfId="2" applyFont="1" applyBorder="1" applyAlignment="1">
      <alignment horizontal="center" vertical="center" wrapText="1"/>
    </xf>
    <xf numFmtId="0" fontId="13" fillId="0" borderId="1" xfId="2" applyFont="1" applyBorder="1" applyAlignment="1">
      <alignment horizontal="left" vertical="top" wrapText="1"/>
    </xf>
    <xf numFmtId="0" fontId="11" fillId="3" borderId="1" xfId="0" applyFont="1" applyFill="1" applyBorder="1" applyAlignment="1">
      <alignment horizontal="left" vertical="top" wrapText="1"/>
    </xf>
    <xf numFmtId="1" fontId="11" fillId="3" borderId="1" xfId="0" applyNumberFormat="1" applyFont="1" applyFill="1" applyBorder="1" applyAlignment="1">
      <alignment horizontal="center" vertical="center" wrapText="1" shrinkToFit="1"/>
    </xf>
    <xf numFmtId="0" fontId="5" fillId="3" borderId="1" xfId="0" applyFont="1" applyFill="1" applyBorder="1" applyAlignment="1">
      <alignment horizontal="center" vertical="center" wrapText="1"/>
    </xf>
    <xf numFmtId="4" fontId="11" fillId="3" borderId="1" xfId="1" applyNumberFormat="1" applyFont="1" applyFill="1" applyBorder="1" applyAlignment="1">
      <alignment horizontal="center" vertical="center" wrapText="1"/>
    </xf>
    <xf numFmtId="4" fontId="11" fillId="3" borderId="1" xfId="0" applyNumberFormat="1" applyFont="1" applyFill="1" applyBorder="1" applyAlignment="1">
      <alignment horizontal="center" vertical="center" wrapText="1" shrinkToFit="1"/>
    </xf>
    <xf numFmtId="2" fontId="11" fillId="3" borderId="1" xfId="0" applyNumberFormat="1" applyFont="1" applyFill="1" applyBorder="1" applyAlignment="1">
      <alignment horizontal="center" vertical="center" wrapText="1" shrinkToFit="1"/>
    </xf>
    <xf numFmtId="4" fontId="11" fillId="3" borderId="1" xfId="0" applyNumberFormat="1" applyFont="1" applyFill="1" applyBorder="1" applyAlignment="1">
      <alignment horizontal="center" vertical="center" wrapText="1"/>
    </xf>
    <xf numFmtId="0" fontId="13" fillId="0" borderId="1" xfId="0" applyFont="1" applyBorder="1" applyAlignment="1">
      <alignment vertical="top" wrapText="1"/>
    </xf>
    <xf numFmtId="0" fontId="5" fillId="0" borderId="1" xfId="0" applyFont="1" applyBorder="1" applyAlignment="1">
      <alignment vertical="center" wrapText="1"/>
    </xf>
    <xf numFmtId="0" fontId="13" fillId="0" borderId="1" xfId="0" applyFont="1" applyBorder="1" applyAlignment="1">
      <alignment vertical="center" wrapText="1"/>
    </xf>
    <xf numFmtId="0" fontId="5" fillId="0" borderId="1" xfId="3"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center"/>
    </xf>
    <xf numFmtId="0" fontId="0" fillId="0" borderId="1" xfId="0" applyBorder="1" applyAlignment="1">
      <alignment vertical="center"/>
    </xf>
    <xf numFmtId="0" fontId="27" fillId="0" borderId="1" xfId="0" applyFont="1" applyBorder="1" applyAlignment="1">
      <alignment vertical="center" wrapText="1"/>
    </xf>
    <xf numFmtId="0" fontId="22" fillId="0" borderId="1" xfId="0" applyFont="1" applyBorder="1" applyAlignment="1">
      <alignment horizontal="center" vertical="center" wrapText="1"/>
    </xf>
    <xf numFmtId="4" fontId="11" fillId="0" borderId="1" xfId="0" applyNumberFormat="1" applyFont="1" applyBorder="1" applyAlignment="1">
      <alignment horizontal="left" vertical="top" wrapText="1"/>
    </xf>
    <xf numFmtId="2" fontId="11" fillId="0" borderId="1" xfId="0" applyNumberFormat="1" applyFont="1" applyBorder="1" applyAlignment="1">
      <alignment horizontal="left" vertical="top"/>
    </xf>
    <xf numFmtId="0" fontId="26" fillId="0" borderId="1" xfId="0" applyFont="1" applyBorder="1" applyAlignment="1">
      <alignment horizontal="center" vertical="center" wrapText="1"/>
    </xf>
    <xf numFmtId="0" fontId="25" fillId="0" borderId="1" xfId="0" applyFont="1" applyBorder="1" applyAlignment="1">
      <alignment horizontal="left" vertical="top" wrapText="1"/>
    </xf>
    <xf numFmtId="0" fontId="24" fillId="0" borderId="1" xfId="0" applyFont="1" applyBorder="1" applyAlignment="1">
      <alignment horizontal="center" vertical="center" wrapText="1"/>
    </xf>
    <xf numFmtId="4" fontId="11" fillId="0" borderId="1" xfId="0" applyNumberFormat="1" applyFont="1" applyBorder="1" applyAlignment="1">
      <alignment horizontal="center" vertical="top" wrapText="1"/>
    </xf>
    <xf numFmtId="0" fontId="11" fillId="0" borderId="2" xfId="0" applyFont="1" applyBorder="1" applyAlignment="1">
      <alignment vertical="center"/>
    </xf>
    <xf numFmtId="0" fontId="13" fillId="0" borderId="1" xfId="0" applyFont="1" applyBorder="1" applyAlignment="1">
      <alignment horizontal="left" vertical="center"/>
    </xf>
    <xf numFmtId="0" fontId="11" fillId="8" borderId="1" xfId="0" applyFont="1" applyFill="1" applyBorder="1" applyAlignment="1">
      <alignment horizontal="left" vertical="top"/>
    </xf>
    <xf numFmtId="0" fontId="8" fillId="8" borderId="1" xfId="0" applyFont="1" applyFill="1" applyBorder="1" applyAlignment="1">
      <alignment horizontal="left" vertical="top" wrapText="1"/>
    </xf>
    <xf numFmtId="0" fontId="11" fillId="8" borderId="1" xfId="0" applyFont="1" applyFill="1" applyBorder="1" applyAlignment="1">
      <alignment horizontal="center" vertical="center"/>
    </xf>
    <xf numFmtId="2" fontId="11" fillId="8" borderId="1" xfId="0" applyNumberFormat="1" applyFont="1" applyFill="1" applyBorder="1" applyAlignment="1">
      <alignment horizontal="center" vertical="center"/>
    </xf>
    <xf numFmtId="1" fontId="11" fillId="8" borderId="1" xfId="0" applyNumberFormat="1" applyFont="1" applyFill="1" applyBorder="1" applyAlignment="1">
      <alignment horizontal="center" vertical="center" shrinkToFit="1"/>
    </xf>
    <xf numFmtId="0" fontId="11" fillId="8" borderId="2" xfId="0" applyFont="1" applyFill="1" applyBorder="1" applyAlignment="1">
      <alignment horizontal="center" vertical="center"/>
    </xf>
    <xf numFmtId="4" fontId="11" fillId="8" borderId="1" xfId="0" applyNumberFormat="1" applyFont="1" applyFill="1" applyBorder="1" applyAlignment="1">
      <alignment horizontal="center" vertical="center"/>
    </xf>
    <xf numFmtId="0" fontId="11" fillId="8" borderId="5" xfId="0" applyFont="1" applyFill="1" applyBorder="1" applyAlignment="1">
      <alignment horizontal="left" vertical="top"/>
    </xf>
    <xf numFmtId="0" fontId="11" fillId="8" borderId="2" xfId="0" applyFont="1" applyFill="1" applyBorder="1" applyAlignment="1">
      <alignment horizontal="left" vertical="top"/>
    </xf>
    <xf numFmtId="0" fontId="11" fillId="8" borderId="0" xfId="0" applyFont="1" applyFill="1" applyAlignment="1">
      <alignment horizontal="left" vertical="top"/>
    </xf>
    <xf numFmtId="1" fontId="11" fillId="8" borderId="1" xfId="0" applyNumberFormat="1" applyFont="1" applyFill="1" applyBorder="1" applyAlignment="1">
      <alignment horizontal="right" vertical="top" shrinkToFit="1"/>
    </xf>
    <xf numFmtId="0" fontId="5" fillId="8" borderId="1" xfId="0" applyFont="1" applyFill="1" applyBorder="1" applyAlignment="1">
      <alignment horizontal="left" vertical="top" wrapText="1"/>
    </xf>
    <xf numFmtId="2" fontId="11" fillId="8" borderId="1" xfId="0" applyNumberFormat="1" applyFont="1" applyFill="1" applyBorder="1" applyAlignment="1">
      <alignment horizontal="center" vertical="center" shrinkToFit="1"/>
    </xf>
    <xf numFmtId="1" fontId="11" fillId="8" borderId="1" xfId="0" applyNumberFormat="1" applyFont="1" applyFill="1" applyBorder="1" applyAlignment="1">
      <alignment horizontal="center" vertical="center"/>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wrapText="1"/>
    </xf>
    <xf numFmtId="43" fontId="11" fillId="8" borderId="1" xfId="1" applyFont="1" applyFill="1" applyBorder="1" applyAlignment="1">
      <alignment horizontal="center" vertical="center" wrapText="1"/>
    </xf>
    <xf numFmtId="43" fontId="11" fillId="8" borderId="5" xfId="0" applyNumberFormat="1" applyFont="1" applyFill="1" applyBorder="1" applyAlignment="1">
      <alignment horizontal="center" vertical="center"/>
    </xf>
    <xf numFmtId="43" fontId="11" fillId="8" borderId="1" xfId="0" applyNumberFormat="1" applyFont="1" applyFill="1" applyBorder="1" applyAlignment="1">
      <alignment horizontal="center" vertical="center"/>
    </xf>
    <xf numFmtId="0" fontId="11" fillId="8" borderId="1" xfId="0" applyFont="1" applyFill="1" applyBorder="1" applyAlignment="1">
      <alignment horizontal="center" vertical="top"/>
    </xf>
    <xf numFmtId="0" fontId="11" fillId="8" borderId="0" xfId="0" applyFont="1" applyFill="1" applyAlignment="1">
      <alignment horizontal="left" vertical="top" wrapText="1"/>
    </xf>
    <xf numFmtId="0" fontId="11" fillId="8" borderId="5" xfId="0" applyFont="1" applyFill="1" applyBorder="1" applyAlignment="1">
      <alignment horizontal="center" vertical="center"/>
    </xf>
    <xf numFmtId="0" fontId="11" fillId="8" borderId="1" xfId="0" applyFont="1" applyFill="1" applyBorder="1" applyAlignment="1">
      <alignment horizontal="left" vertical="top" wrapText="1"/>
    </xf>
    <xf numFmtId="0" fontId="11" fillId="8" borderId="1" xfId="0" applyFont="1" applyFill="1" applyBorder="1" applyAlignment="1">
      <alignment horizontal="center"/>
    </xf>
    <xf numFmtId="0" fontId="11" fillId="8" borderId="0" xfId="0" applyFont="1" applyFill="1" applyAlignment="1">
      <alignment horizontal="center" vertical="center"/>
    </xf>
    <xf numFmtId="2" fontId="11" fillId="8" borderId="0" xfId="0" applyNumberFormat="1" applyFont="1" applyFill="1" applyAlignment="1">
      <alignment horizontal="center" vertical="center"/>
    </xf>
    <xf numFmtId="0" fontId="11" fillId="8" borderId="5" xfId="0" applyFont="1" applyFill="1" applyBorder="1" applyAlignment="1">
      <alignment horizontal="center" vertical="top"/>
    </xf>
    <xf numFmtId="0" fontId="13" fillId="8" borderId="2" xfId="2" applyFont="1" applyFill="1" applyBorder="1" applyAlignment="1">
      <alignment horizontal="left" vertical="top" wrapText="1"/>
    </xf>
    <xf numFmtId="0" fontId="13" fillId="8" borderId="4" xfId="2" applyFont="1" applyFill="1" applyBorder="1" applyAlignment="1">
      <alignment horizontal="center" vertical="top" wrapText="1"/>
    </xf>
    <xf numFmtId="2" fontId="13" fillId="8" borderId="4" xfId="2" applyNumberFormat="1" applyFont="1" applyFill="1" applyBorder="1" applyAlignment="1">
      <alignment horizontal="center" vertical="top" wrapText="1"/>
    </xf>
    <xf numFmtId="2" fontId="13" fillId="8" borderId="4" xfId="2" applyNumberFormat="1" applyFont="1" applyFill="1" applyBorder="1" applyAlignment="1">
      <alignment horizontal="center" vertical="center" wrapText="1"/>
    </xf>
    <xf numFmtId="0" fontId="13" fillId="8" borderId="2" xfId="2" applyFont="1" applyFill="1" applyBorder="1" applyAlignment="1">
      <alignment horizontal="center" vertical="center" wrapText="1"/>
    </xf>
    <xf numFmtId="0" fontId="13" fillId="8" borderId="1" xfId="2" applyFont="1" applyFill="1" applyBorder="1" applyAlignment="1">
      <alignment horizontal="center" vertical="center" wrapText="1"/>
    </xf>
    <xf numFmtId="0" fontId="13" fillId="8" borderId="0" xfId="2" applyFont="1" applyFill="1" applyAlignment="1">
      <alignment horizontal="left" vertical="top" wrapText="1"/>
    </xf>
    <xf numFmtId="0" fontId="13" fillId="8" borderId="0" xfId="2" applyFont="1" applyFill="1" applyAlignment="1">
      <alignment horizontal="center" vertical="top" wrapText="1"/>
    </xf>
    <xf numFmtId="2" fontId="13" fillId="8" borderId="0" xfId="2" applyNumberFormat="1" applyFont="1" applyFill="1" applyAlignment="1">
      <alignment horizontal="center" vertical="top" wrapText="1"/>
    </xf>
    <xf numFmtId="2" fontId="13" fillId="8" borderId="0" xfId="2" applyNumberFormat="1" applyFont="1" applyFill="1" applyAlignment="1">
      <alignment horizontal="center" vertical="center" wrapText="1"/>
    </xf>
    <xf numFmtId="165" fontId="13" fillId="8" borderId="1" xfId="1" applyNumberFormat="1" applyFont="1" applyFill="1" applyBorder="1" applyAlignment="1">
      <alignment horizontal="center" vertical="center" wrapText="1"/>
    </xf>
    <xf numFmtId="0" fontId="11" fillId="8" borderId="0" xfId="0" applyFont="1" applyFill="1" applyAlignment="1">
      <alignment horizontal="center" vertical="top"/>
    </xf>
    <xf numFmtId="2" fontId="11" fillId="8" borderId="0" xfId="0" applyNumberFormat="1" applyFont="1" applyFill="1" applyAlignment="1">
      <alignment horizontal="center" vertical="top"/>
    </xf>
    <xf numFmtId="2" fontId="11" fillId="8" borderId="2" xfId="0" applyNumberFormat="1" applyFont="1" applyFill="1" applyBorder="1" applyAlignment="1">
      <alignment horizontal="center" vertical="center"/>
    </xf>
    <xf numFmtId="0" fontId="11" fillId="8" borderId="1" xfId="0" applyFont="1" applyFill="1" applyBorder="1" applyAlignment="1">
      <alignment wrapText="1"/>
    </xf>
    <xf numFmtId="2" fontId="11" fillId="8" borderId="1" xfId="0" applyNumberFormat="1" applyFont="1" applyFill="1" applyBorder="1" applyAlignment="1">
      <alignment horizontal="center"/>
    </xf>
    <xf numFmtId="0" fontId="11" fillId="8" borderId="3" xfId="0" applyFont="1" applyFill="1" applyBorder="1" applyAlignment="1">
      <alignment horizontal="center"/>
    </xf>
    <xf numFmtId="0" fontId="11" fillId="8" borderId="3" xfId="0" applyFont="1" applyFill="1" applyBorder="1" applyAlignment="1">
      <alignment wrapText="1"/>
    </xf>
    <xf numFmtId="2" fontId="11" fillId="8" borderId="3" xfId="0" applyNumberFormat="1" applyFont="1" applyFill="1" applyBorder="1" applyAlignment="1">
      <alignment horizontal="center"/>
    </xf>
    <xf numFmtId="2" fontId="11" fillId="8" borderId="3" xfId="0" applyNumberFormat="1" applyFont="1" applyFill="1" applyBorder="1" applyAlignment="1">
      <alignment horizontal="center" vertical="center"/>
    </xf>
    <xf numFmtId="0" fontId="8" fillId="8" borderId="2" xfId="0" applyFont="1" applyFill="1" applyBorder="1" applyAlignment="1">
      <alignment horizontal="left" vertical="top"/>
    </xf>
    <xf numFmtId="0" fontId="8" fillId="8" borderId="1" xfId="0" applyFont="1" applyFill="1" applyBorder="1" applyAlignment="1">
      <alignment horizontal="center"/>
    </xf>
    <xf numFmtId="2" fontId="8" fillId="8" borderId="1" xfId="0" applyNumberFormat="1" applyFont="1" applyFill="1" applyBorder="1" applyAlignment="1">
      <alignment horizontal="center"/>
    </xf>
    <xf numFmtId="2" fontId="8" fillId="8" borderId="1" xfId="0" applyNumberFormat="1" applyFont="1" applyFill="1" applyBorder="1" applyAlignment="1">
      <alignment horizontal="center" vertical="center"/>
    </xf>
    <xf numFmtId="1" fontId="8" fillId="8" borderId="1" xfId="0" applyNumberFormat="1" applyFont="1" applyFill="1" applyBorder="1" applyAlignment="1">
      <alignment horizontal="center" vertical="center" shrinkToFit="1"/>
    </xf>
    <xf numFmtId="0" fontId="8" fillId="8" borderId="2" xfId="0" applyFont="1" applyFill="1" applyBorder="1" applyAlignment="1">
      <alignment horizontal="center" vertical="center"/>
    </xf>
    <xf numFmtId="0" fontId="8" fillId="8" borderId="1" xfId="0" applyFont="1" applyFill="1" applyBorder="1" applyAlignment="1">
      <alignment horizontal="center" vertical="center"/>
    </xf>
    <xf numFmtId="4" fontId="8" fillId="8" borderId="1" xfId="0" applyNumberFormat="1" applyFont="1" applyFill="1" applyBorder="1" applyAlignment="1">
      <alignment horizontal="center" vertical="center"/>
    </xf>
    <xf numFmtId="0" fontId="8" fillId="8" borderId="5" xfId="0" applyFont="1" applyFill="1" applyBorder="1" applyAlignment="1">
      <alignment horizontal="center" vertical="center"/>
    </xf>
    <xf numFmtId="43" fontId="8" fillId="8" borderId="1" xfId="0" applyNumberFormat="1" applyFont="1" applyFill="1" applyBorder="1" applyAlignment="1">
      <alignment horizontal="center" vertical="center"/>
    </xf>
    <xf numFmtId="43" fontId="8" fillId="8" borderId="2" xfId="0" applyNumberFormat="1" applyFont="1" applyFill="1" applyBorder="1" applyAlignment="1">
      <alignment horizontal="center" vertical="center"/>
    </xf>
    <xf numFmtId="0" fontId="8" fillId="8" borderId="1" xfId="0" applyFont="1" applyFill="1" applyBorder="1" applyAlignment="1">
      <alignment horizontal="center" vertical="top"/>
    </xf>
    <xf numFmtId="0" fontId="8" fillId="8" borderId="1" xfId="0" applyFont="1" applyFill="1" applyBorder="1" applyAlignment="1">
      <alignment horizontal="left" vertical="top"/>
    </xf>
    <xf numFmtId="0" fontId="11" fillId="8" borderId="2" xfId="0" applyFont="1" applyFill="1" applyBorder="1" applyAlignment="1">
      <alignment horizontal="center"/>
    </xf>
    <xf numFmtId="0" fontId="11" fillId="8" borderId="1" xfId="0" applyFont="1" applyFill="1" applyBorder="1" applyAlignment="1">
      <alignment horizontal="left" wrapText="1"/>
    </xf>
    <xf numFmtId="0" fontId="11" fillId="8" borderId="1" xfId="0" applyFont="1" applyFill="1" applyBorder="1" applyAlignment="1">
      <alignment vertical="top" wrapText="1"/>
    </xf>
    <xf numFmtId="2" fontId="11" fillId="8" borderId="1" xfId="0" applyNumberFormat="1" applyFont="1" applyFill="1" applyBorder="1" applyAlignment="1">
      <alignment horizontal="center" vertical="top"/>
    </xf>
    <xf numFmtId="0" fontId="8" fillId="8" borderId="0" xfId="0" applyFont="1" applyFill="1" applyAlignment="1">
      <alignment horizontal="left" vertical="top"/>
    </xf>
    <xf numFmtId="2" fontId="8" fillId="8" borderId="1" xfId="0" applyNumberFormat="1" applyFont="1" applyFill="1" applyBorder="1" applyAlignment="1">
      <alignment horizontal="center" vertical="top"/>
    </xf>
    <xf numFmtId="0" fontId="13" fillId="0" borderId="1" xfId="0" applyFont="1" applyBorder="1" applyAlignment="1">
      <alignment horizontal="left" vertical="center" wrapText="1"/>
    </xf>
    <xf numFmtId="0" fontId="34" fillId="0" borderId="1" xfId="0" applyFont="1" applyBorder="1" applyAlignment="1">
      <alignment horizontal="center" vertical="center"/>
    </xf>
    <xf numFmtId="0" fontId="26" fillId="0" borderId="1" xfId="0" applyFont="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center" vertical="center"/>
    </xf>
    <xf numFmtId="0" fontId="0" fillId="0" borderId="0" xfId="0" applyAlignment="1">
      <alignment horizontal="center" vertical="center"/>
    </xf>
    <xf numFmtId="4" fontId="11" fillId="0" borderId="1" xfId="1" applyNumberFormat="1" applyFont="1" applyFill="1" applyBorder="1" applyAlignment="1">
      <alignment horizontal="left" vertical="center" wrapText="1"/>
    </xf>
    <xf numFmtId="0" fontId="35" fillId="0" borderId="1" xfId="0" applyFont="1" applyBorder="1" applyAlignment="1">
      <alignment horizontal="left" vertical="center" wrapText="1"/>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2" fontId="11" fillId="0" borderId="0" xfId="0" applyNumberFormat="1" applyFont="1" applyAlignment="1">
      <alignment horizontal="center" vertical="center"/>
    </xf>
    <xf numFmtId="0" fontId="17" fillId="0" borderId="1" xfId="2" applyFont="1" applyBorder="1" applyAlignment="1">
      <alignment horizontal="center" vertical="center" wrapText="1"/>
    </xf>
    <xf numFmtId="0" fontId="18" fillId="0" borderId="1" xfId="2" applyFont="1" applyBorder="1" applyAlignment="1">
      <alignment horizontal="center" vertical="center" wrapText="1"/>
    </xf>
    <xf numFmtId="0" fontId="0" fillId="0" borderId="1" xfId="0" applyBorder="1" applyAlignment="1">
      <alignment horizontal="center" vertical="center" wrapText="1"/>
    </xf>
    <xf numFmtId="0" fontId="27" fillId="0" borderId="1" xfId="0" applyFont="1" applyBorder="1" applyAlignment="1">
      <alignment horizontal="center" vertical="center" wrapText="1"/>
    </xf>
    <xf numFmtId="4" fontId="11" fillId="0" borderId="1" xfId="1" applyNumberFormat="1" applyFont="1" applyFill="1" applyBorder="1" applyAlignment="1">
      <alignment horizontal="right" vertical="center" wrapText="1"/>
    </xf>
    <xf numFmtId="4" fontId="11" fillId="0" borderId="1" xfId="0" applyNumberFormat="1" applyFont="1" applyBorder="1" applyAlignment="1">
      <alignment horizontal="right" vertical="center" wrapText="1" shrinkToFit="1"/>
    </xf>
    <xf numFmtId="0" fontId="11" fillId="0" borderId="1" xfId="0" applyFont="1" applyBorder="1" applyAlignment="1">
      <alignment horizontal="right" vertical="center" wrapText="1"/>
    </xf>
    <xf numFmtId="4" fontId="11" fillId="2" borderId="1" xfId="1" applyNumberFormat="1" applyFont="1" applyFill="1" applyBorder="1" applyAlignment="1">
      <alignment horizontal="right" vertical="center" wrapText="1"/>
    </xf>
    <xf numFmtId="4" fontId="11" fillId="2" borderId="1" xfId="0" applyNumberFormat="1" applyFont="1" applyFill="1" applyBorder="1" applyAlignment="1">
      <alignment horizontal="right" vertical="center" wrapText="1" shrinkToFit="1"/>
    </xf>
    <xf numFmtId="4" fontId="11" fillId="0" borderId="1" xfId="0" applyNumberFormat="1" applyFont="1" applyBorder="1" applyAlignment="1">
      <alignment horizontal="right" vertical="center" wrapText="1"/>
    </xf>
    <xf numFmtId="4" fontId="11" fillId="3" borderId="1" xfId="1" applyNumberFormat="1" applyFont="1" applyFill="1" applyBorder="1" applyAlignment="1">
      <alignment horizontal="right" vertical="center" wrapText="1"/>
    </xf>
    <xf numFmtId="4" fontId="11" fillId="3" borderId="1" xfId="0" applyNumberFormat="1" applyFont="1" applyFill="1" applyBorder="1" applyAlignment="1">
      <alignment horizontal="right" vertical="center" wrapText="1" shrinkToFit="1"/>
    </xf>
    <xf numFmtId="0" fontId="11" fillId="0" borderId="1" xfId="0" applyFont="1" applyBorder="1" applyAlignment="1">
      <alignment horizontal="right" vertical="center"/>
    </xf>
    <xf numFmtId="0" fontId="17" fillId="0" borderId="1" xfId="2" applyFont="1" applyBorder="1" applyAlignment="1">
      <alignment horizontal="right" vertical="center" wrapText="1"/>
    </xf>
    <xf numFmtId="0" fontId="18" fillId="0" borderId="1" xfId="2" applyFont="1" applyBorder="1" applyAlignment="1">
      <alignment horizontal="right" vertical="center" wrapText="1"/>
    </xf>
    <xf numFmtId="0" fontId="0" fillId="0" borderId="1" xfId="0" applyBorder="1" applyAlignment="1">
      <alignment horizontal="right" vertical="center" wrapText="1"/>
    </xf>
    <xf numFmtId="0" fontId="0" fillId="0" borderId="1" xfId="0" applyBorder="1" applyAlignment="1">
      <alignment horizontal="right" vertical="center"/>
    </xf>
    <xf numFmtId="0" fontId="27" fillId="0" borderId="1" xfId="0" applyFont="1" applyBorder="1" applyAlignment="1">
      <alignment horizontal="right" vertical="center" wrapText="1"/>
    </xf>
    <xf numFmtId="0" fontId="11" fillId="0" borderId="0" xfId="0" applyFont="1" applyAlignment="1">
      <alignment horizontal="right" vertical="center"/>
    </xf>
    <xf numFmtId="4" fontId="11" fillId="2" borderId="1" xfId="0" applyNumberFormat="1" applyFont="1" applyFill="1" applyBorder="1" applyAlignment="1">
      <alignment horizontal="right" vertical="center" wrapText="1"/>
    </xf>
    <xf numFmtId="4" fontId="11" fillId="3" borderId="1" xfId="0" applyNumberFormat="1" applyFont="1" applyFill="1" applyBorder="1" applyAlignment="1">
      <alignment horizontal="right" vertical="center" wrapText="1"/>
    </xf>
    <xf numFmtId="4" fontId="11" fillId="0" borderId="1" xfId="0" applyNumberFormat="1" applyFont="1" applyBorder="1" applyAlignment="1">
      <alignment horizontal="right" vertical="center"/>
    </xf>
    <xf numFmtId="0" fontId="7" fillId="9" borderId="1" xfId="0" applyFont="1" applyFill="1" applyBorder="1" applyAlignment="1">
      <alignment horizontal="right" vertical="center" wrapText="1"/>
    </xf>
    <xf numFmtId="4" fontId="7" fillId="9" borderId="1" xfId="0" applyNumberFormat="1" applyFont="1" applyFill="1" applyBorder="1" applyAlignment="1">
      <alignment horizontal="right" vertical="center" wrapText="1"/>
    </xf>
    <xf numFmtId="0" fontId="8" fillId="9" borderId="1" xfId="0" applyFont="1" applyFill="1" applyBorder="1" applyAlignment="1">
      <alignment horizontal="right" vertical="center" wrapText="1"/>
    </xf>
    <xf numFmtId="4" fontId="8" fillId="9" borderId="1" xfId="0" applyNumberFormat="1" applyFont="1" applyFill="1" applyBorder="1" applyAlignment="1">
      <alignment horizontal="right" vertical="center" wrapText="1"/>
    </xf>
    <xf numFmtId="4" fontId="8" fillId="9" borderId="1" xfId="0" applyNumberFormat="1" applyFont="1" applyFill="1" applyBorder="1" applyAlignment="1">
      <alignment horizontal="right" vertical="center" wrapText="1" shrinkToFit="1"/>
    </xf>
    <xf numFmtId="0" fontId="8" fillId="9" borderId="1" xfId="0" applyFont="1" applyFill="1" applyBorder="1" applyAlignment="1">
      <alignment horizontal="right" vertical="center"/>
    </xf>
    <xf numFmtId="4" fontId="8" fillId="9" borderId="1" xfId="0" applyNumberFormat="1" applyFont="1" applyFill="1" applyBorder="1" applyAlignment="1">
      <alignment horizontal="right" vertical="center"/>
    </xf>
    <xf numFmtId="0" fontId="8" fillId="10" borderId="1" xfId="0" applyFont="1" applyFill="1" applyBorder="1" applyAlignment="1">
      <alignment horizontal="right" vertical="center"/>
    </xf>
    <xf numFmtId="4" fontId="8" fillId="10" borderId="1" xfId="0" applyNumberFormat="1" applyFont="1" applyFill="1" applyBorder="1" applyAlignment="1">
      <alignment horizontal="right" vertical="center"/>
    </xf>
    <xf numFmtId="2" fontId="8" fillId="10" borderId="1" xfId="0" applyNumberFormat="1" applyFont="1" applyFill="1" applyBorder="1" applyAlignment="1">
      <alignment horizontal="center" vertical="center"/>
    </xf>
    <xf numFmtId="0" fontId="8" fillId="10" borderId="1" xfId="0" applyFont="1" applyFill="1" applyBorder="1" applyAlignment="1">
      <alignment horizontal="center" vertical="center"/>
    </xf>
    <xf numFmtId="0" fontId="11" fillId="10" borderId="1" xfId="0" applyFont="1" applyFill="1" applyBorder="1" applyAlignment="1">
      <alignment horizontal="center" vertical="center"/>
    </xf>
    <xf numFmtId="0" fontId="8" fillId="11" borderId="1" xfId="0" applyFont="1" applyFill="1" applyBorder="1" applyAlignment="1">
      <alignment horizontal="right" vertical="top" wrapText="1"/>
    </xf>
    <xf numFmtId="0" fontId="8" fillId="11" borderId="1" xfId="0" applyFont="1" applyFill="1" applyBorder="1" applyAlignment="1">
      <alignment horizontal="center" vertical="center"/>
    </xf>
    <xf numFmtId="0" fontId="8" fillId="11" borderId="1" xfId="0" applyFont="1" applyFill="1" applyBorder="1" applyAlignment="1">
      <alignment horizontal="right" vertical="center"/>
    </xf>
    <xf numFmtId="3" fontId="26" fillId="11" borderId="1" xfId="0" applyNumberFormat="1" applyFont="1" applyFill="1" applyBorder="1" applyAlignment="1">
      <alignment horizontal="right" vertical="center"/>
    </xf>
    <xf numFmtId="3" fontId="26" fillId="11" borderId="1" xfId="0" applyNumberFormat="1" applyFont="1" applyFill="1" applyBorder="1" applyAlignment="1">
      <alignment horizontal="center" vertical="center"/>
    </xf>
    <xf numFmtId="0" fontId="11" fillId="8" borderId="1" xfId="0" applyFont="1" applyFill="1" applyBorder="1" applyAlignment="1">
      <alignment horizontal="right" vertical="center"/>
    </xf>
    <xf numFmtId="3" fontId="8" fillId="8" borderId="1" xfId="0" applyNumberFormat="1" applyFont="1" applyFill="1" applyBorder="1" applyAlignment="1">
      <alignment horizontal="right" vertical="center"/>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center"/>
    </xf>
    <xf numFmtId="0" fontId="11" fillId="9" borderId="1" xfId="0" applyFont="1" applyFill="1" applyBorder="1" applyAlignment="1">
      <alignment horizontal="right" vertical="center"/>
    </xf>
    <xf numFmtId="2" fontId="11" fillId="9" borderId="1" xfId="0" applyNumberFormat="1" applyFont="1" applyFill="1" applyBorder="1" applyAlignment="1">
      <alignment horizontal="center" vertical="center"/>
    </xf>
    <xf numFmtId="0" fontId="11" fillId="10" borderId="1" xfId="0" applyFont="1" applyFill="1" applyBorder="1" applyAlignment="1">
      <alignment horizontal="left" vertical="top" wrapText="1"/>
    </xf>
    <xf numFmtId="0" fontId="11" fillId="0" borderId="5" xfId="0" applyFont="1" applyBorder="1" applyAlignment="1">
      <alignment horizontal="center" vertical="center"/>
    </xf>
    <xf numFmtId="0" fontId="12" fillId="0" borderId="7" xfId="0" applyFont="1" applyBorder="1" applyAlignment="1">
      <alignment horizontal="center" vertical="center" wrapText="1"/>
    </xf>
    <xf numFmtId="0" fontId="8" fillId="0" borderId="0" xfId="0" applyFont="1" applyAlignment="1">
      <alignment horizontal="center" vertical="center"/>
    </xf>
    <xf numFmtId="0" fontId="11" fillId="3" borderId="0" xfId="0" applyFont="1" applyFill="1" applyAlignment="1">
      <alignment horizontal="center" vertical="center"/>
    </xf>
    <xf numFmtId="0" fontId="12" fillId="0" borderId="6" xfId="0" applyFont="1" applyBorder="1" applyAlignment="1">
      <alignment horizontal="center" vertical="center" wrapText="1"/>
    </xf>
    <xf numFmtId="0" fontId="11" fillId="2" borderId="1" xfId="0" applyFont="1" applyFill="1" applyBorder="1" applyAlignment="1">
      <alignment horizontal="center" vertical="center"/>
    </xf>
    <xf numFmtId="165" fontId="11" fillId="0" borderId="1" xfId="1" applyNumberFormat="1" applyFont="1" applyBorder="1" applyAlignment="1">
      <alignment horizontal="right" vertical="center"/>
    </xf>
    <xf numFmtId="0" fontId="11" fillId="2" borderId="1" xfId="0" applyFont="1" applyFill="1" applyBorder="1" applyAlignment="1">
      <alignment vertical="top" wrapText="1"/>
    </xf>
    <xf numFmtId="4" fontId="11" fillId="0" borderId="1" xfId="0" applyNumberFormat="1" applyFont="1" applyBorder="1" applyAlignment="1">
      <alignment horizontal="left" vertical="top"/>
    </xf>
    <xf numFmtId="165" fontId="11" fillId="0" borderId="1" xfId="1" applyNumberFormat="1" applyFont="1" applyBorder="1" applyAlignment="1">
      <alignment horizontal="left" vertical="top"/>
    </xf>
    <xf numFmtId="0" fontId="40" fillId="0" borderId="0" xfId="0" applyFont="1" applyAlignment="1">
      <alignment horizontal="left" vertical="top" wrapText="1"/>
    </xf>
    <xf numFmtId="0" fontId="39" fillId="0" borderId="1" xfId="0" applyFont="1" applyBorder="1" applyAlignment="1">
      <alignment horizontal="center" vertical="center"/>
    </xf>
    <xf numFmtId="0" fontId="39" fillId="0" borderId="1" xfId="0" applyFont="1" applyBorder="1" applyAlignment="1">
      <alignment horizontal="center" vertical="center" wrapText="1"/>
    </xf>
    <xf numFmtId="0" fontId="40" fillId="0" borderId="0" xfId="0" applyFont="1" applyAlignment="1">
      <alignment horizontal="left" vertical="center" wrapText="1"/>
    </xf>
    <xf numFmtId="0" fontId="40" fillId="0" borderId="1" xfId="0" applyFont="1" applyBorder="1" applyAlignment="1">
      <alignment horizontal="center" vertical="center" wrapText="1"/>
    </xf>
    <xf numFmtId="0" fontId="40" fillId="0" borderId="1" xfId="0" applyFont="1" applyBorder="1" applyAlignment="1">
      <alignment horizontal="left" vertical="center" wrapText="1"/>
    </xf>
    <xf numFmtId="165" fontId="40" fillId="0" borderId="1" xfId="0" applyNumberFormat="1" applyFont="1" applyBorder="1" applyAlignment="1">
      <alignment horizontal="left" vertical="center" wrapText="1"/>
    </xf>
    <xf numFmtId="165" fontId="39" fillId="0" borderId="1" xfId="0" applyNumberFormat="1" applyFont="1" applyBorder="1" applyAlignment="1">
      <alignment horizontal="left" vertical="center" wrapText="1"/>
    </xf>
    <xf numFmtId="0" fontId="40" fillId="0" borderId="0" xfId="0" applyFont="1" applyAlignment="1">
      <alignment horizontal="center" vertical="center" wrapText="1"/>
    </xf>
    <xf numFmtId="43" fontId="40" fillId="0" borderId="0" xfId="0" applyNumberFormat="1" applyFont="1" applyAlignment="1">
      <alignment horizontal="left" vertical="top" wrapText="1"/>
    </xf>
    <xf numFmtId="0" fontId="38" fillId="0" borderId="1" xfId="4" applyFont="1" applyBorder="1" applyAlignment="1">
      <alignment horizontal="left" vertical="center" wrapText="1"/>
    </xf>
    <xf numFmtId="0" fontId="38" fillId="0" borderId="1" xfId="4" applyFont="1" applyBorder="1" applyAlignment="1">
      <alignment horizontal="right" vertical="center" wrapText="1"/>
    </xf>
    <xf numFmtId="0" fontId="40" fillId="0" borderId="1" xfId="0" applyFont="1" applyBorder="1" applyAlignment="1">
      <alignment horizontal="left" vertical="top" wrapText="1"/>
    </xf>
    <xf numFmtId="0" fontId="40" fillId="0" borderId="1" xfId="0" applyFont="1" applyBorder="1" applyAlignment="1">
      <alignment horizontal="right" vertical="center" wrapText="1"/>
    </xf>
    <xf numFmtId="0" fontId="39" fillId="0" borderId="1" xfId="0" applyFont="1" applyBorder="1" applyAlignment="1">
      <alignment horizontal="right" vertical="center" wrapText="1"/>
    </xf>
    <xf numFmtId="165" fontId="40" fillId="0" borderId="1" xfId="0" applyNumberFormat="1" applyFont="1" applyBorder="1" applyAlignment="1">
      <alignment horizontal="left" vertical="top" wrapText="1"/>
    </xf>
    <xf numFmtId="165" fontId="0" fillId="0" borderId="0" xfId="11" applyNumberFormat="1" applyFont="1" applyFill="1" applyBorder="1" applyAlignment="1">
      <alignment horizontal="right" vertical="center"/>
    </xf>
    <xf numFmtId="0" fontId="3" fillId="0" borderId="0" xfId="10" applyFill="1"/>
    <xf numFmtId="0" fontId="3" fillId="0" borderId="9" xfId="10" applyFill="1" applyBorder="1" applyAlignment="1">
      <alignment horizontal="center" vertical="center" wrapText="1"/>
    </xf>
    <xf numFmtId="1" fontId="11" fillId="0" borderId="1" xfId="0" applyNumberFormat="1" applyFont="1" applyFill="1" applyBorder="1" applyAlignment="1">
      <alignment horizontal="center" vertical="center" wrapText="1" shrinkToFi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3" fillId="0" borderId="9" xfId="10" applyFill="1" applyBorder="1" applyAlignment="1">
      <alignment horizontal="center" vertical="center"/>
    </xf>
    <xf numFmtId="0" fontId="3" fillId="0" borderId="9" xfId="10" applyFill="1" applyBorder="1" applyAlignment="1">
      <alignment horizontal="right" vertical="center"/>
    </xf>
    <xf numFmtId="43" fontId="0" fillId="0" borderId="9" xfId="11" applyFont="1" applyFill="1" applyBorder="1" applyAlignment="1">
      <alignment horizontal="right" vertical="center"/>
    </xf>
    <xf numFmtId="0" fontId="3" fillId="0" borderId="10" xfId="10" applyFill="1" applyBorder="1" applyAlignment="1">
      <alignment horizontal="center" vertical="center" wrapText="1"/>
    </xf>
    <xf numFmtId="0" fontId="3" fillId="0" borderId="10" xfId="10" applyFill="1" applyBorder="1" applyAlignment="1">
      <alignment horizontal="center" vertical="center"/>
    </xf>
    <xf numFmtId="0" fontId="3" fillId="0" borderId="10" xfId="10" applyFill="1" applyBorder="1" applyAlignment="1">
      <alignment horizontal="right" vertical="center"/>
    </xf>
    <xf numFmtId="43" fontId="0" fillId="0" borderId="10" xfId="11" applyFont="1" applyFill="1" applyBorder="1" applyAlignment="1">
      <alignment horizontal="right" vertical="center"/>
    </xf>
    <xf numFmtId="0" fontId="11" fillId="0" borderId="1" xfId="0" applyFont="1" applyFill="1" applyBorder="1" applyAlignment="1">
      <alignment horizontal="left" vertical="top" wrapText="1"/>
    </xf>
    <xf numFmtId="2" fontId="11" fillId="0" borderId="1" xfId="0" applyNumberFormat="1" applyFont="1" applyFill="1" applyBorder="1" applyAlignment="1">
      <alignment horizontal="center" vertical="center" wrapText="1" shrinkToFit="1"/>
    </xf>
    <xf numFmtId="0" fontId="11" fillId="0" borderId="1" xfId="0" applyFont="1" applyFill="1" applyBorder="1" applyAlignment="1">
      <alignment horizontal="center" vertical="center" wrapText="1"/>
    </xf>
    <xf numFmtId="0" fontId="13" fillId="0" borderId="1" xfId="2" applyFont="1" applyFill="1" applyBorder="1" applyAlignment="1">
      <alignment vertical="center" wrapText="1"/>
    </xf>
    <xf numFmtId="0" fontId="17" fillId="0" borderId="1" xfId="2" applyFont="1" applyFill="1" applyBorder="1" applyAlignment="1">
      <alignment horizontal="center" vertical="center" wrapText="1"/>
    </xf>
    <xf numFmtId="0" fontId="18" fillId="0" borderId="1" xfId="2" applyFont="1" applyFill="1" applyBorder="1" applyAlignment="1">
      <alignment horizontal="center" vertical="center" wrapText="1"/>
    </xf>
    <xf numFmtId="2" fontId="3" fillId="0" borderId="10" xfId="10" applyNumberFormat="1" applyFill="1" applyBorder="1" applyAlignment="1">
      <alignment horizontal="center" vertical="center"/>
    </xf>
    <xf numFmtId="2" fontId="3" fillId="0" borderId="0" xfId="10" applyNumberFormat="1" applyFill="1" applyAlignment="1">
      <alignment horizontal="center" vertical="center"/>
    </xf>
    <xf numFmtId="3" fontId="3" fillId="0" borderId="0" xfId="10" applyNumberFormat="1" applyFill="1"/>
    <xf numFmtId="4" fontId="3" fillId="0" borderId="0" xfId="10" applyNumberFormat="1" applyFill="1"/>
    <xf numFmtId="0" fontId="3" fillId="0" borderId="0" xfId="10" applyFill="1" applyAlignment="1">
      <alignment horizontal="center" vertical="center"/>
    </xf>
    <xf numFmtId="3" fontId="3" fillId="0" borderId="0" xfId="10" applyNumberFormat="1" applyFill="1" applyAlignment="1">
      <alignment horizontal="right" vertical="center"/>
    </xf>
    <xf numFmtId="165" fontId="19" fillId="0" borderId="0" xfId="10" applyNumberFormat="1" applyFont="1" applyFill="1" applyAlignment="1">
      <alignment horizontal="right" vertical="center"/>
    </xf>
    <xf numFmtId="0" fontId="11" fillId="0" borderId="1" xfId="0" applyFont="1" applyFill="1" applyBorder="1" applyAlignment="1">
      <alignment vertical="top" wrapText="1"/>
    </xf>
    <xf numFmtId="0" fontId="2" fillId="0" borderId="0" xfId="10" applyFont="1" applyFill="1"/>
    <xf numFmtId="0" fontId="3" fillId="0" borderId="1" xfId="10" applyFill="1" applyBorder="1" applyAlignment="1">
      <alignment horizontal="center" vertical="center"/>
    </xf>
    <xf numFmtId="20" fontId="3" fillId="0" borderId="0" xfId="10" applyNumberFormat="1" applyFill="1"/>
    <xf numFmtId="2" fontId="3" fillId="0" borderId="9" xfId="10" applyNumberFormat="1" applyFill="1" applyBorder="1" applyAlignment="1">
      <alignment horizontal="center" vertical="center"/>
    </xf>
    <xf numFmtId="2" fontId="17" fillId="0" borderId="1" xfId="2"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2" fontId="18" fillId="0" borderId="1" xfId="2" applyNumberFormat="1" applyFont="1" applyFill="1" applyBorder="1" applyAlignment="1">
      <alignment horizontal="center" vertical="center" wrapText="1"/>
    </xf>
    <xf numFmtId="0" fontId="28" fillId="0" borderId="1" xfId="0" applyFont="1" applyBorder="1" applyAlignment="1">
      <alignment horizontal="center" vertical="top" wrapText="1"/>
    </xf>
    <xf numFmtId="0" fontId="1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4" fillId="0" borderId="1" xfId="0" applyFont="1" applyBorder="1" applyAlignment="1">
      <alignment horizontal="center" vertical="top" wrapText="1"/>
    </xf>
    <xf numFmtId="0" fontId="16" fillId="0" borderId="1" xfId="0" applyFont="1" applyBorder="1" applyAlignment="1">
      <alignment horizontal="center" vertical="center" wrapText="1"/>
    </xf>
    <xf numFmtId="0" fontId="41" fillId="0" borderId="1" xfId="0" applyFont="1" applyBorder="1" applyAlignment="1">
      <alignment horizontal="center" vertical="top" wrapText="1"/>
    </xf>
    <xf numFmtId="0" fontId="39" fillId="0" borderId="2" xfId="0" applyFont="1" applyBorder="1" applyAlignment="1">
      <alignment horizontal="center" vertical="top" wrapText="1"/>
    </xf>
    <xf numFmtId="0" fontId="39" fillId="0" borderId="4" xfId="0" applyFont="1" applyBorder="1" applyAlignment="1">
      <alignment horizontal="center" vertical="top" wrapText="1"/>
    </xf>
    <xf numFmtId="0" fontId="39" fillId="0" borderId="5" xfId="0" applyFont="1" applyBorder="1" applyAlignment="1">
      <alignment horizontal="center" vertical="top" wrapText="1"/>
    </xf>
    <xf numFmtId="0" fontId="43" fillId="0" borderId="8" xfId="10" applyFont="1" applyFill="1" applyBorder="1" applyAlignment="1">
      <alignment horizontal="center" vertical="center"/>
    </xf>
    <xf numFmtId="0" fontId="42" fillId="0" borderId="8" xfId="10" applyFont="1" applyFill="1" applyBorder="1" applyAlignment="1">
      <alignment horizontal="center" vertical="center" wrapText="1"/>
    </xf>
    <xf numFmtId="0" fontId="42" fillId="0" borderId="8" xfId="10" applyFont="1" applyFill="1" applyBorder="1" applyAlignment="1">
      <alignment horizontal="center" vertical="center"/>
    </xf>
    <xf numFmtId="0" fontId="43" fillId="0" borderId="8" xfId="10" applyFont="1" applyFill="1" applyBorder="1" applyAlignment="1">
      <alignment horizontal="center" vertical="center" wrapText="1"/>
    </xf>
    <xf numFmtId="0" fontId="43" fillId="0" borderId="11" xfId="10" applyFont="1" applyFill="1" applyBorder="1" applyAlignment="1">
      <alignment horizontal="center" vertical="center" wrapText="1"/>
    </xf>
    <xf numFmtId="0" fontId="1" fillId="0" borderId="0" xfId="10" applyFont="1" applyFill="1"/>
    <xf numFmtId="0" fontId="3" fillId="0" borderId="0" xfId="10" applyFill="1" applyAlignment="1">
      <alignment horizontal="right"/>
    </xf>
    <xf numFmtId="0" fontId="1" fillId="0" borderId="0" xfId="10" applyFont="1" applyFill="1" applyAlignment="1">
      <alignment horizontal="right"/>
    </xf>
    <xf numFmtId="0" fontId="2" fillId="0" borderId="0" xfId="10" applyFont="1" applyFill="1" applyAlignment="1">
      <alignment horizontal="right"/>
    </xf>
    <xf numFmtId="0" fontId="3" fillId="12" borderId="0" xfId="10" applyFill="1"/>
    <xf numFmtId="0" fontId="2" fillId="13" borderId="0" xfId="10" applyFont="1" applyFill="1"/>
    <xf numFmtId="0" fontId="3" fillId="13" borderId="0" xfId="10" applyFill="1"/>
    <xf numFmtId="0" fontId="1" fillId="12" borderId="0" xfId="10" applyFont="1" applyFill="1"/>
    <xf numFmtId="0" fontId="3" fillId="14" borderId="0" xfId="10" applyFill="1"/>
    <xf numFmtId="0" fontId="1" fillId="13" borderId="0" xfId="10" applyFont="1" applyFill="1"/>
    <xf numFmtId="0" fontId="1" fillId="15" borderId="0" xfId="10" applyFont="1" applyFill="1"/>
    <xf numFmtId="0" fontId="3" fillId="15" borderId="0" xfId="10" applyFill="1"/>
  </cellXfs>
  <cellStyles count="13">
    <cellStyle name="20% - Accent6 23 4" xfId="2"/>
    <cellStyle name="Comma" xfId="1" builtinId="3"/>
    <cellStyle name="Comma 2" xfId="7"/>
    <cellStyle name="Comma 3" xfId="5"/>
    <cellStyle name="Comma 4" xfId="11"/>
    <cellStyle name="Excel Built-in Normal 1" xfId="6"/>
    <cellStyle name="Normal" xfId="0" builtinId="0"/>
    <cellStyle name="Normal 187" xfId="8"/>
    <cellStyle name="Normal 2" xfId="4"/>
    <cellStyle name="Normal 2 2" xfId="3"/>
    <cellStyle name="Normal 3" xfId="10"/>
    <cellStyle name="Normal 4" xfId="9"/>
    <cellStyle name="Normal 4 2" xfId="12"/>
  </cellStyles>
  <dxfs count="7">
    <dxf>
      <fill>
        <patternFill>
          <bgColor theme="7" tint="0.59996337778862885"/>
        </patternFill>
      </fill>
    </dxf>
    <dxf>
      <fill>
        <patternFill>
          <bgColor theme="7"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0.xml"/><Relationship Id="rId117" Type="http://schemas.openxmlformats.org/officeDocument/2006/relationships/externalLink" Target="externalLinks/externalLink111.xml"/><Relationship Id="rId21" Type="http://schemas.openxmlformats.org/officeDocument/2006/relationships/externalLink" Target="externalLinks/externalLink15.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63" Type="http://schemas.openxmlformats.org/officeDocument/2006/relationships/externalLink" Target="externalLinks/externalLink57.xml"/><Relationship Id="rId68" Type="http://schemas.openxmlformats.org/officeDocument/2006/relationships/externalLink" Target="externalLinks/externalLink62.xml"/><Relationship Id="rId84" Type="http://schemas.openxmlformats.org/officeDocument/2006/relationships/externalLink" Target="externalLinks/externalLink78.xml"/><Relationship Id="rId89" Type="http://schemas.openxmlformats.org/officeDocument/2006/relationships/externalLink" Target="externalLinks/externalLink83.xml"/><Relationship Id="rId112" Type="http://schemas.openxmlformats.org/officeDocument/2006/relationships/externalLink" Target="externalLinks/externalLink106.xml"/><Relationship Id="rId133" Type="http://schemas.openxmlformats.org/officeDocument/2006/relationships/externalLink" Target="externalLinks/externalLink127.xml"/><Relationship Id="rId138" Type="http://schemas.openxmlformats.org/officeDocument/2006/relationships/externalLink" Target="externalLinks/externalLink132.xml"/><Relationship Id="rId154" Type="http://schemas.openxmlformats.org/officeDocument/2006/relationships/externalLink" Target="externalLinks/externalLink148.xml"/><Relationship Id="rId159" Type="http://schemas.openxmlformats.org/officeDocument/2006/relationships/styles" Target="styles.xml"/><Relationship Id="rId16" Type="http://schemas.openxmlformats.org/officeDocument/2006/relationships/externalLink" Target="externalLinks/externalLink10.xml"/><Relationship Id="rId107" Type="http://schemas.openxmlformats.org/officeDocument/2006/relationships/externalLink" Target="externalLinks/externalLink101.xml"/><Relationship Id="rId11" Type="http://schemas.openxmlformats.org/officeDocument/2006/relationships/externalLink" Target="externalLinks/externalLink5.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74" Type="http://schemas.openxmlformats.org/officeDocument/2006/relationships/externalLink" Target="externalLinks/externalLink68.xml"/><Relationship Id="rId79" Type="http://schemas.openxmlformats.org/officeDocument/2006/relationships/externalLink" Target="externalLinks/externalLink73.xml"/><Relationship Id="rId102" Type="http://schemas.openxmlformats.org/officeDocument/2006/relationships/externalLink" Target="externalLinks/externalLink96.xml"/><Relationship Id="rId123" Type="http://schemas.openxmlformats.org/officeDocument/2006/relationships/externalLink" Target="externalLinks/externalLink117.xml"/><Relationship Id="rId128" Type="http://schemas.openxmlformats.org/officeDocument/2006/relationships/externalLink" Target="externalLinks/externalLink122.xml"/><Relationship Id="rId144" Type="http://schemas.openxmlformats.org/officeDocument/2006/relationships/externalLink" Target="externalLinks/externalLink138.xml"/><Relationship Id="rId149" Type="http://schemas.openxmlformats.org/officeDocument/2006/relationships/externalLink" Target="externalLinks/externalLink143.xml"/><Relationship Id="rId5" Type="http://schemas.openxmlformats.org/officeDocument/2006/relationships/worksheet" Target="worksheets/sheet5.xml"/><Relationship Id="rId90" Type="http://schemas.openxmlformats.org/officeDocument/2006/relationships/externalLink" Target="externalLinks/externalLink84.xml"/><Relationship Id="rId95" Type="http://schemas.openxmlformats.org/officeDocument/2006/relationships/externalLink" Target="externalLinks/externalLink89.xml"/><Relationship Id="rId160" Type="http://schemas.openxmlformats.org/officeDocument/2006/relationships/sharedStrings" Target="sharedStrings.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64" Type="http://schemas.openxmlformats.org/officeDocument/2006/relationships/externalLink" Target="externalLinks/externalLink58.xml"/><Relationship Id="rId69" Type="http://schemas.openxmlformats.org/officeDocument/2006/relationships/externalLink" Target="externalLinks/externalLink63.xml"/><Relationship Id="rId113" Type="http://schemas.openxmlformats.org/officeDocument/2006/relationships/externalLink" Target="externalLinks/externalLink107.xml"/><Relationship Id="rId118" Type="http://schemas.openxmlformats.org/officeDocument/2006/relationships/externalLink" Target="externalLinks/externalLink112.xml"/><Relationship Id="rId134" Type="http://schemas.openxmlformats.org/officeDocument/2006/relationships/externalLink" Target="externalLinks/externalLink128.xml"/><Relationship Id="rId139" Type="http://schemas.openxmlformats.org/officeDocument/2006/relationships/externalLink" Target="externalLinks/externalLink133.xml"/><Relationship Id="rId80" Type="http://schemas.openxmlformats.org/officeDocument/2006/relationships/externalLink" Target="externalLinks/externalLink74.xml"/><Relationship Id="rId85" Type="http://schemas.openxmlformats.org/officeDocument/2006/relationships/externalLink" Target="externalLinks/externalLink79.xml"/><Relationship Id="rId150" Type="http://schemas.openxmlformats.org/officeDocument/2006/relationships/externalLink" Target="externalLinks/externalLink144.xml"/><Relationship Id="rId155" Type="http://schemas.openxmlformats.org/officeDocument/2006/relationships/externalLink" Target="externalLinks/externalLink149.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59" Type="http://schemas.openxmlformats.org/officeDocument/2006/relationships/externalLink" Target="externalLinks/externalLink53.xml"/><Relationship Id="rId103" Type="http://schemas.openxmlformats.org/officeDocument/2006/relationships/externalLink" Target="externalLinks/externalLink97.xml"/><Relationship Id="rId108" Type="http://schemas.openxmlformats.org/officeDocument/2006/relationships/externalLink" Target="externalLinks/externalLink102.xml"/><Relationship Id="rId124" Type="http://schemas.openxmlformats.org/officeDocument/2006/relationships/externalLink" Target="externalLinks/externalLink118.xml"/><Relationship Id="rId129" Type="http://schemas.openxmlformats.org/officeDocument/2006/relationships/externalLink" Target="externalLinks/externalLink123.xml"/><Relationship Id="rId20" Type="http://schemas.openxmlformats.org/officeDocument/2006/relationships/externalLink" Target="externalLinks/externalLink14.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externalLink" Target="externalLinks/externalLink56.xml"/><Relationship Id="rId70" Type="http://schemas.openxmlformats.org/officeDocument/2006/relationships/externalLink" Target="externalLinks/externalLink64.xml"/><Relationship Id="rId75" Type="http://schemas.openxmlformats.org/officeDocument/2006/relationships/externalLink" Target="externalLinks/externalLink69.xml"/><Relationship Id="rId83" Type="http://schemas.openxmlformats.org/officeDocument/2006/relationships/externalLink" Target="externalLinks/externalLink77.xml"/><Relationship Id="rId88" Type="http://schemas.openxmlformats.org/officeDocument/2006/relationships/externalLink" Target="externalLinks/externalLink82.xml"/><Relationship Id="rId91" Type="http://schemas.openxmlformats.org/officeDocument/2006/relationships/externalLink" Target="externalLinks/externalLink85.xml"/><Relationship Id="rId96" Type="http://schemas.openxmlformats.org/officeDocument/2006/relationships/externalLink" Target="externalLinks/externalLink90.xml"/><Relationship Id="rId111" Type="http://schemas.openxmlformats.org/officeDocument/2006/relationships/externalLink" Target="externalLinks/externalLink105.xml"/><Relationship Id="rId132" Type="http://schemas.openxmlformats.org/officeDocument/2006/relationships/externalLink" Target="externalLinks/externalLink126.xml"/><Relationship Id="rId140" Type="http://schemas.openxmlformats.org/officeDocument/2006/relationships/externalLink" Target="externalLinks/externalLink134.xml"/><Relationship Id="rId145" Type="http://schemas.openxmlformats.org/officeDocument/2006/relationships/externalLink" Target="externalLinks/externalLink139.xml"/><Relationship Id="rId153" Type="http://schemas.openxmlformats.org/officeDocument/2006/relationships/externalLink" Target="externalLinks/externalLink147.xml"/><Relationship Id="rId16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106" Type="http://schemas.openxmlformats.org/officeDocument/2006/relationships/externalLink" Target="externalLinks/externalLink100.xml"/><Relationship Id="rId114" Type="http://schemas.openxmlformats.org/officeDocument/2006/relationships/externalLink" Target="externalLinks/externalLink108.xml"/><Relationship Id="rId119" Type="http://schemas.openxmlformats.org/officeDocument/2006/relationships/externalLink" Target="externalLinks/externalLink113.xml"/><Relationship Id="rId127" Type="http://schemas.openxmlformats.org/officeDocument/2006/relationships/externalLink" Target="externalLinks/externalLink121.xml"/><Relationship Id="rId10" Type="http://schemas.openxmlformats.org/officeDocument/2006/relationships/externalLink" Target="externalLinks/externalLink4.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65" Type="http://schemas.openxmlformats.org/officeDocument/2006/relationships/externalLink" Target="externalLinks/externalLink59.xml"/><Relationship Id="rId73" Type="http://schemas.openxmlformats.org/officeDocument/2006/relationships/externalLink" Target="externalLinks/externalLink67.xml"/><Relationship Id="rId78" Type="http://schemas.openxmlformats.org/officeDocument/2006/relationships/externalLink" Target="externalLinks/externalLink72.xml"/><Relationship Id="rId81" Type="http://schemas.openxmlformats.org/officeDocument/2006/relationships/externalLink" Target="externalLinks/externalLink75.xml"/><Relationship Id="rId86" Type="http://schemas.openxmlformats.org/officeDocument/2006/relationships/externalLink" Target="externalLinks/externalLink80.xml"/><Relationship Id="rId94" Type="http://schemas.openxmlformats.org/officeDocument/2006/relationships/externalLink" Target="externalLinks/externalLink88.xml"/><Relationship Id="rId99" Type="http://schemas.openxmlformats.org/officeDocument/2006/relationships/externalLink" Target="externalLinks/externalLink93.xml"/><Relationship Id="rId101" Type="http://schemas.openxmlformats.org/officeDocument/2006/relationships/externalLink" Target="externalLinks/externalLink95.xml"/><Relationship Id="rId122" Type="http://schemas.openxmlformats.org/officeDocument/2006/relationships/externalLink" Target="externalLinks/externalLink116.xml"/><Relationship Id="rId130" Type="http://schemas.openxmlformats.org/officeDocument/2006/relationships/externalLink" Target="externalLinks/externalLink124.xml"/><Relationship Id="rId135" Type="http://schemas.openxmlformats.org/officeDocument/2006/relationships/externalLink" Target="externalLinks/externalLink129.xml"/><Relationship Id="rId143" Type="http://schemas.openxmlformats.org/officeDocument/2006/relationships/externalLink" Target="externalLinks/externalLink137.xml"/><Relationship Id="rId148" Type="http://schemas.openxmlformats.org/officeDocument/2006/relationships/externalLink" Target="externalLinks/externalLink142.xml"/><Relationship Id="rId151" Type="http://schemas.openxmlformats.org/officeDocument/2006/relationships/externalLink" Target="externalLinks/externalLink145.xml"/><Relationship Id="rId156" Type="http://schemas.openxmlformats.org/officeDocument/2006/relationships/externalLink" Target="externalLinks/externalLink150.xml"/><Relationship Id="rId4" Type="http://schemas.openxmlformats.org/officeDocument/2006/relationships/worksheet" Target="worksheets/sheet4.xml"/><Relationship Id="rId9" Type="http://schemas.openxmlformats.org/officeDocument/2006/relationships/externalLink" Target="externalLinks/externalLink3.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9" Type="http://schemas.openxmlformats.org/officeDocument/2006/relationships/externalLink" Target="externalLinks/externalLink33.xml"/><Relationship Id="rId109" Type="http://schemas.openxmlformats.org/officeDocument/2006/relationships/externalLink" Target="externalLinks/externalLink103.xml"/><Relationship Id="rId34" Type="http://schemas.openxmlformats.org/officeDocument/2006/relationships/externalLink" Target="externalLinks/externalLink28.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76" Type="http://schemas.openxmlformats.org/officeDocument/2006/relationships/externalLink" Target="externalLinks/externalLink70.xml"/><Relationship Id="rId97" Type="http://schemas.openxmlformats.org/officeDocument/2006/relationships/externalLink" Target="externalLinks/externalLink91.xml"/><Relationship Id="rId104" Type="http://schemas.openxmlformats.org/officeDocument/2006/relationships/externalLink" Target="externalLinks/externalLink98.xml"/><Relationship Id="rId120" Type="http://schemas.openxmlformats.org/officeDocument/2006/relationships/externalLink" Target="externalLinks/externalLink114.xml"/><Relationship Id="rId125" Type="http://schemas.openxmlformats.org/officeDocument/2006/relationships/externalLink" Target="externalLinks/externalLink119.xml"/><Relationship Id="rId141" Type="http://schemas.openxmlformats.org/officeDocument/2006/relationships/externalLink" Target="externalLinks/externalLink135.xml"/><Relationship Id="rId146" Type="http://schemas.openxmlformats.org/officeDocument/2006/relationships/externalLink" Target="externalLinks/externalLink140.xml"/><Relationship Id="rId7" Type="http://schemas.openxmlformats.org/officeDocument/2006/relationships/externalLink" Target="externalLinks/externalLink1.xml"/><Relationship Id="rId71" Type="http://schemas.openxmlformats.org/officeDocument/2006/relationships/externalLink" Target="externalLinks/externalLink65.xml"/><Relationship Id="rId92" Type="http://schemas.openxmlformats.org/officeDocument/2006/relationships/externalLink" Target="externalLinks/externalLink86.xml"/><Relationship Id="rId2" Type="http://schemas.openxmlformats.org/officeDocument/2006/relationships/worksheet" Target="worksheets/sheet2.xml"/><Relationship Id="rId29" Type="http://schemas.openxmlformats.org/officeDocument/2006/relationships/externalLink" Target="externalLinks/externalLink23.xml"/><Relationship Id="rId24" Type="http://schemas.openxmlformats.org/officeDocument/2006/relationships/externalLink" Target="externalLinks/externalLink18.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66" Type="http://schemas.openxmlformats.org/officeDocument/2006/relationships/externalLink" Target="externalLinks/externalLink60.xml"/><Relationship Id="rId87" Type="http://schemas.openxmlformats.org/officeDocument/2006/relationships/externalLink" Target="externalLinks/externalLink81.xml"/><Relationship Id="rId110" Type="http://schemas.openxmlformats.org/officeDocument/2006/relationships/externalLink" Target="externalLinks/externalLink104.xml"/><Relationship Id="rId115" Type="http://schemas.openxmlformats.org/officeDocument/2006/relationships/externalLink" Target="externalLinks/externalLink109.xml"/><Relationship Id="rId131" Type="http://schemas.openxmlformats.org/officeDocument/2006/relationships/externalLink" Target="externalLinks/externalLink125.xml"/><Relationship Id="rId136" Type="http://schemas.openxmlformats.org/officeDocument/2006/relationships/externalLink" Target="externalLinks/externalLink130.xml"/><Relationship Id="rId157" Type="http://schemas.openxmlformats.org/officeDocument/2006/relationships/externalLink" Target="externalLinks/externalLink151.xml"/><Relationship Id="rId61" Type="http://schemas.openxmlformats.org/officeDocument/2006/relationships/externalLink" Target="externalLinks/externalLink55.xml"/><Relationship Id="rId82" Type="http://schemas.openxmlformats.org/officeDocument/2006/relationships/externalLink" Target="externalLinks/externalLink76.xml"/><Relationship Id="rId152" Type="http://schemas.openxmlformats.org/officeDocument/2006/relationships/externalLink" Target="externalLinks/externalLink146.xml"/><Relationship Id="rId19" Type="http://schemas.openxmlformats.org/officeDocument/2006/relationships/externalLink" Target="externalLinks/externalLink13.xml"/><Relationship Id="rId14" Type="http://schemas.openxmlformats.org/officeDocument/2006/relationships/externalLink" Target="externalLinks/externalLink8.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56" Type="http://schemas.openxmlformats.org/officeDocument/2006/relationships/externalLink" Target="externalLinks/externalLink50.xml"/><Relationship Id="rId77" Type="http://schemas.openxmlformats.org/officeDocument/2006/relationships/externalLink" Target="externalLinks/externalLink71.xml"/><Relationship Id="rId100" Type="http://schemas.openxmlformats.org/officeDocument/2006/relationships/externalLink" Target="externalLinks/externalLink94.xml"/><Relationship Id="rId105" Type="http://schemas.openxmlformats.org/officeDocument/2006/relationships/externalLink" Target="externalLinks/externalLink99.xml"/><Relationship Id="rId126" Type="http://schemas.openxmlformats.org/officeDocument/2006/relationships/externalLink" Target="externalLinks/externalLink120.xml"/><Relationship Id="rId147" Type="http://schemas.openxmlformats.org/officeDocument/2006/relationships/externalLink" Target="externalLinks/externalLink141.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72" Type="http://schemas.openxmlformats.org/officeDocument/2006/relationships/externalLink" Target="externalLinks/externalLink66.xml"/><Relationship Id="rId93" Type="http://schemas.openxmlformats.org/officeDocument/2006/relationships/externalLink" Target="externalLinks/externalLink87.xml"/><Relationship Id="rId98" Type="http://schemas.openxmlformats.org/officeDocument/2006/relationships/externalLink" Target="externalLinks/externalLink92.xml"/><Relationship Id="rId121" Type="http://schemas.openxmlformats.org/officeDocument/2006/relationships/externalLink" Target="externalLinks/externalLink115.xml"/><Relationship Id="rId142" Type="http://schemas.openxmlformats.org/officeDocument/2006/relationships/externalLink" Target="externalLinks/externalLink136.xml"/><Relationship Id="rId3" Type="http://schemas.openxmlformats.org/officeDocument/2006/relationships/worksheet" Target="worksheets/sheet3.xml"/><Relationship Id="rId25" Type="http://schemas.openxmlformats.org/officeDocument/2006/relationships/externalLink" Target="externalLinks/externalLink19.xml"/><Relationship Id="rId46" Type="http://schemas.openxmlformats.org/officeDocument/2006/relationships/externalLink" Target="externalLinks/externalLink40.xml"/><Relationship Id="rId67" Type="http://schemas.openxmlformats.org/officeDocument/2006/relationships/externalLink" Target="externalLinks/externalLink61.xml"/><Relationship Id="rId116" Type="http://schemas.openxmlformats.org/officeDocument/2006/relationships/externalLink" Target="externalLinks/externalLink110.xml"/><Relationship Id="rId137" Type="http://schemas.openxmlformats.org/officeDocument/2006/relationships/externalLink" Target="externalLinks/externalLink131.xml"/><Relationship Id="rId15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C:\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C:\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AE654"/>
  <sheetViews>
    <sheetView view="pageBreakPreview" zoomScale="89" zoomScaleNormal="106" zoomScaleSheetLayoutView="89" workbookViewId="0">
      <pane ySplit="4" topLeftCell="A399" activePane="bottomLeft" state="frozen"/>
      <selection pane="bottomLeft" activeCell="C114" sqref="C114"/>
    </sheetView>
  </sheetViews>
  <sheetFormatPr defaultColWidth="8.83203125" defaultRowHeight="15.75"/>
  <cols>
    <col min="1" max="1" width="4.83203125" style="3" customWidth="1"/>
    <col min="2" max="2" width="10.1640625" style="3" customWidth="1"/>
    <col min="3" max="3" width="75.1640625" style="21" customWidth="1"/>
    <col min="4" max="4" width="6.5" style="3" bestFit="1" customWidth="1"/>
    <col min="5" max="5" width="7.6640625" style="3" bestFit="1" customWidth="1"/>
    <col min="6" max="6" width="16.1640625" style="3" bestFit="1" customWidth="1"/>
    <col min="7" max="7" width="15.33203125" style="3" bestFit="1" customWidth="1"/>
    <col min="8" max="8" width="10.5" style="79" bestFit="1" customWidth="1"/>
    <col min="9" max="9" width="7.6640625" style="3" bestFit="1" customWidth="1"/>
    <col min="10" max="11" width="15.33203125" style="3" bestFit="1" customWidth="1"/>
    <col min="12" max="12" width="14" style="22" bestFit="1" customWidth="1"/>
    <col min="13" max="13" width="14" style="3" bestFit="1" customWidth="1"/>
    <col min="14" max="14" width="15" style="3" bestFit="1" customWidth="1"/>
    <col min="15" max="18" width="8" style="3" customWidth="1"/>
    <col min="19" max="19" width="15.5" style="10" bestFit="1" customWidth="1"/>
    <col min="20" max="20" width="23.1640625" style="3" hidden="1" customWidth="1"/>
    <col min="21" max="21" width="26.83203125" style="3" hidden="1" customWidth="1"/>
    <col min="22" max="22" width="21.83203125" style="3" hidden="1" customWidth="1"/>
    <col min="23" max="16384" width="8.83203125" style="3"/>
  </cols>
  <sheetData>
    <row r="1" spans="2:31" s="8" customFormat="1">
      <c r="B1" s="4"/>
      <c r="C1" s="4"/>
      <c r="D1" s="4"/>
      <c r="E1" s="4"/>
      <c r="F1" s="4"/>
      <c r="G1" s="4"/>
      <c r="H1" s="73"/>
      <c r="I1" s="4"/>
      <c r="J1" s="4"/>
      <c r="K1" s="4"/>
      <c r="L1" s="7"/>
      <c r="M1" s="4"/>
      <c r="N1" s="4"/>
      <c r="S1" s="9"/>
      <c r="AD1" s="3"/>
      <c r="AE1" s="40"/>
    </row>
    <row r="2" spans="2:31" s="8" customFormat="1" ht="28.9" customHeight="1">
      <c r="B2" s="300" t="s">
        <v>309</v>
      </c>
      <c r="C2" s="300"/>
      <c r="D2" s="300"/>
      <c r="E2" s="300"/>
      <c r="F2" s="300"/>
      <c r="G2" s="300"/>
      <c r="H2" s="300"/>
      <c r="I2" s="300"/>
      <c r="J2" s="300"/>
      <c r="K2" s="300"/>
      <c r="L2" s="300"/>
      <c r="M2" s="300"/>
      <c r="N2" s="300"/>
      <c r="O2" s="40"/>
      <c r="S2" s="9"/>
      <c r="AD2" s="3"/>
      <c r="AE2" s="40"/>
    </row>
    <row r="3" spans="2:31" ht="27.75" customHeight="1">
      <c r="B3" s="301" t="s">
        <v>272</v>
      </c>
      <c r="C3" s="304" t="s">
        <v>64</v>
      </c>
      <c r="D3" s="303" t="s">
        <v>261</v>
      </c>
      <c r="E3" s="303"/>
      <c r="F3" s="303"/>
      <c r="G3" s="303"/>
      <c r="H3" s="303" t="s">
        <v>262</v>
      </c>
      <c r="I3" s="303"/>
      <c r="J3" s="303"/>
      <c r="K3" s="303"/>
      <c r="L3" s="302" t="s">
        <v>269</v>
      </c>
      <c r="M3" s="302" t="s">
        <v>270</v>
      </c>
      <c r="N3" s="302" t="s">
        <v>271</v>
      </c>
      <c r="O3" s="86"/>
      <c r="P3" s="43"/>
      <c r="Q3" s="43"/>
      <c r="R3" s="43"/>
      <c r="S3" s="43"/>
      <c r="W3" s="44"/>
      <c r="X3" s="44"/>
      <c r="Y3" s="44"/>
      <c r="Z3" s="44"/>
      <c r="AA3" s="44"/>
      <c r="AB3" s="44"/>
      <c r="AC3" s="44"/>
    </row>
    <row r="4" spans="2:31" ht="47.25">
      <c r="B4" s="301"/>
      <c r="C4" s="304"/>
      <c r="D4" s="20" t="s">
        <v>263</v>
      </c>
      <c r="E4" s="20" t="s">
        <v>264</v>
      </c>
      <c r="F4" s="20" t="s">
        <v>265</v>
      </c>
      <c r="G4" s="20" t="s">
        <v>266</v>
      </c>
      <c r="H4" s="74" t="s">
        <v>263</v>
      </c>
      <c r="I4" s="20" t="s">
        <v>264</v>
      </c>
      <c r="J4" s="20" t="s">
        <v>265</v>
      </c>
      <c r="K4" s="20" t="s">
        <v>266</v>
      </c>
      <c r="L4" s="302"/>
      <c r="M4" s="302"/>
      <c r="N4" s="302"/>
      <c r="O4" s="87"/>
      <c r="P4" s="20"/>
      <c r="Q4" s="20"/>
      <c r="R4" s="20"/>
      <c r="S4" s="13"/>
      <c r="T4" s="38" t="s">
        <v>19</v>
      </c>
      <c r="U4" s="15" t="s">
        <v>21</v>
      </c>
      <c r="V4" s="41" t="s">
        <v>20</v>
      </c>
      <c r="W4" s="8"/>
      <c r="X4" s="8"/>
      <c r="Y4" s="8"/>
      <c r="Z4" s="8"/>
      <c r="AA4" s="8"/>
      <c r="AB4" s="8"/>
      <c r="AC4" s="8"/>
    </row>
    <row r="5" spans="2:31" ht="20.25">
      <c r="B5" s="24"/>
      <c r="C5" s="20" t="s">
        <v>275</v>
      </c>
      <c r="D5" s="20"/>
      <c r="E5" s="20"/>
      <c r="F5" s="20"/>
      <c r="G5" s="20"/>
      <c r="H5" s="74"/>
      <c r="I5" s="20"/>
      <c r="J5" s="20"/>
      <c r="K5" s="20"/>
      <c r="L5" s="20"/>
      <c r="M5" s="20"/>
      <c r="N5" s="20"/>
      <c r="O5" s="87"/>
      <c r="P5" s="20"/>
      <c r="Q5" s="20"/>
      <c r="R5" s="20"/>
      <c r="S5" s="13"/>
      <c r="T5" s="38"/>
      <c r="U5" s="15"/>
      <c r="V5" s="41"/>
      <c r="W5" s="8"/>
      <c r="X5" s="8"/>
      <c r="Y5" s="8"/>
      <c r="Z5" s="8"/>
      <c r="AA5" s="8"/>
      <c r="AB5" s="8"/>
      <c r="AC5" s="8"/>
    </row>
    <row r="6" spans="2:31" ht="18.75" customHeight="1">
      <c r="B6" s="64">
        <v>1</v>
      </c>
      <c r="C6" s="1" t="s">
        <v>65</v>
      </c>
      <c r="D6" s="64">
        <v>2</v>
      </c>
      <c r="E6" s="2" t="s">
        <v>66</v>
      </c>
      <c r="F6" s="25">
        <v>240000</v>
      </c>
      <c r="G6" s="65">
        <f>ROUND(D6*F6,0)</f>
        <v>480000</v>
      </c>
      <c r="H6" s="70">
        <f>D6</f>
        <v>2</v>
      </c>
      <c r="I6" s="64" t="str">
        <f>E6</f>
        <v>No</v>
      </c>
      <c r="J6" s="65">
        <f>F6</f>
        <v>240000</v>
      </c>
      <c r="K6" s="65">
        <f>ROUND(H6*J6,0)</f>
        <v>480000</v>
      </c>
      <c r="L6" s="66">
        <f>IF(K6&gt;G6,K6-G6,0)</f>
        <v>0</v>
      </c>
      <c r="M6" s="65">
        <f>IF(G6&gt;K6,G6-K6,0)</f>
        <v>0</v>
      </c>
      <c r="N6" s="4"/>
      <c r="O6" s="40"/>
      <c r="P6" s="8"/>
      <c r="Q6" s="8"/>
      <c r="R6" s="8"/>
      <c r="S6" s="8"/>
      <c r="T6" s="39">
        <f t="shared" ref="T6:T53" si="0">D6*F6</f>
        <v>480000</v>
      </c>
      <c r="U6" s="5">
        <f t="shared" ref="U6:U53" si="1">H6*F6</f>
        <v>480000</v>
      </c>
      <c r="V6" s="42">
        <f>U6-T6</f>
        <v>0</v>
      </c>
      <c r="W6" s="8"/>
      <c r="X6" s="8"/>
      <c r="Y6" s="8"/>
      <c r="Z6" s="8"/>
      <c r="AA6" s="8"/>
      <c r="AB6" s="8"/>
      <c r="AC6" s="8"/>
    </row>
    <row r="7" spans="2:31" ht="17.25" customHeight="1">
      <c r="B7" s="7"/>
      <c r="C7" s="4"/>
      <c r="D7" s="63"/>
      <c r="E7" s="63"/>
      <c r="F7" s="63"/>
      <c r="G7" s="63"/>
      <c r="H7" s="75"/>
      <c r="I7" s="63"/>
      <c r="J7" s="63"/>
      <c r="K7" s="63"/>
      <c r="L7" s="7"/>
      <c r="M7" s="63"/>
      <c r="N7" s="63"/>
      <c r="O7" s="17"/>
      <c r="P7" s="12"/>
      <c r="Q7" s="12"/>
      <c r="R7" s="8"/>
      <c r="S7" s="8"/>
      <c r="T7" s="39">
        <f t="shared" si="0"/>
        <v>0</v>
      </c>
      <c r="U7" s="5">
        <f t="shared" si="1"/>
        <v>0</v>
      </c>
      <c r="V7" s="42">
        <f t="shared" ref="V7:V53" si="2">U7-T7</f>
        <v>0</v>
      </c>
      <c r="W7" s="8"/>
      <c r="X7" s="8"/>
      <c r="Y7" s="8"/>
      <c r="Z7" s="8"/>
      <c r="AA7" s="8"/>
      <c r="AB7" s="8"/>
      <c r="AC7" s="8"/>
    </row>
    <row r="8" spans="2:31">
      <c r="B8" s="64">
        <v>2</v>
      </c>
      <c r="C8" s="1" t="s">
        <v>67</v>
      </c>
      <c r="D8" s="64">
        <v>2</v>
      </c>
      <c r="E8" s="2" t="s">
        <v>66</v>
      </c>
      <c r="F8" s="25">
        <v>49500</v>
      </c>
      <c r="G8" s="65">
        <f>ROUND(D8*F8,0)</f>
        <v>99000</v>
      </c>
      <c r="H8" s="70">
        <f>D8</f>
        <v>2</v>
      </c>
      <c r="I8" s="64" t="str">
        <f>E8</f>
        <v>No</v>
      </c>
      <c r="J8" s="65">
        <f>F8</f>
        <v>49500</v>
      </c>
      <c r="K8" s="65">
        <f>ROUND(H8*J8,0)</f>
        <v>99000</v>
      </c>
      <c r="L8" s="66">
        <f>IF(K8&gt;G8,K8-G8,0)</f>
        <v>0</v>
      </c>
      <c r="M8" s="65">
        <f>IF(G8&gt;K8,G8-K8,0)</f>
        <v>0</v>
      </c>
      <c r="N8" s="4"/>
      <c r="O8" s="40"/>
      <c r="P8" s="8"/>
      <c r="Q8" s="8"/>
      <c r="R8" s="8"/>
      <c r="S8" s="8"/>
      <c r="T8" s="39">
        <f t="shared" si="0"/>
        <v>99000</v>
      </c>
      <c r="U8" s="5">
        <f t="shared" si="1"/>
        <v>99000</v>
      </c>
      <c r="V8" s="42">
        <f t="shared" si="2"/>
        <v>0</v>
      </c>
      <c r="W8" s="8"/>
      <c r="X8" s="8"/>
      <c r="Y8" s="8"/>
      <c r="Z8" s="8"/>
      <c r="AA8" s="8"/>
      <c r="AB8" s="8"/>
      <c r="AC8" s="8"/>
    </row>
    <row r="9" spans="2:31" ht="17.25" customHeight="1">
      <c r="B9" s="7"/>
      <c r="C9" s="4"/>
      <c r="D9" s="63"/>
      <c r="E9" s="63"/>
      <c r="F9" s="63"/>
      <c r="G9" s="63"/>
      <c r="H9" s="75"/>
      <c r="I9" s="63"/>
      <c r="J9" s="63"/>
      <c r="K9" s="63"/>
      <c r="L9" s="7"/>
      <c r="M9" s="63"/>
      <c r="N9" s="63"/>
      <c r="O9" s="17"/>
      <c r="P9" s="12"/>
      <c r="Q9" s="12"/>
      <c r="R9" s="8"/>
      <c r="S9" s="8"/>
      <c r="T9" s="39">
        <f t="shared" si="0"/>
        <v>0</v>
      </c>
      <c r="U9" s="5">
        <f t="shared" si="1"/>
        <v>0</v>
      </c>
      <c r="V9" s="42">
        <f t="shared" si="2"/>
        <v>0</v>
      </c>
      <c r="W9" s="8"/>
      <c r="X9" s="8"/>
      <c r="Y9" s="8"/>
      <c r="Z9" s="8"/>
      <c r="AA9" s="8"/>
      <c r="AB9" s="8"/>
      <c r="AC9" s="8"/>
    </row>
    <row r="10" spans="2:31" ht="17.25" customHeight="1">
      <c r="B10" s="64">
        <v>3</v>
      </c>
      <c r="C10" s="1" t="s">
        <v>68</v>
      </c>
      <c r="D10" s="64">
        <v>2</v>
      </c>
      <c r="E10" s="2" t="s">
        <v>66</v>
      </c>
      <c r="F10" s="25">
        <v>1365000</v>
      </c>
      <c r="G10" s="65">
        <f>ROUND(D10*F10,0)</f>
        <v>2730000</v>
      </c>
      <c r="H10" s="70">
        <f>D10</f>
        <v>2</v>
      </c>
      <c r="I10" s="64" t="str">
        <f>E10</f>
        <v>No</v>
      </c>
      <c r="J10" s="65">
        <f>F10</f>
        <v>1365000</v>
      </c>
      <c r="K10" s="65">
        <f>ROUND(H10*J10,0)</f>
        <v>2730000</v>
      </c>
      <c r="L10" s="66">
        <f>IF(K10&gt;G10,K10-G10,0)</f>
        <v>0</v>
      </c>
      <c r="M10" s="65">
        <f>IF(G10&gt;K10,G10-K10,0)</f>
        <v>0</v>
      </c>
      <c r="N10" s="4"/>
      <c r="O10" s="40"/>
      <c r="P10" s="8"/>
      <c r="Q10" s="8"/>
      <c r="R10" s="8"/>
      <c r="S10" s="8"/>
      <c r="T10" s="39">
        <f t="shared" si="0"/>
        <v>2730000</v>
      </c>
      <c r="U10" s="5">
        <f t="shared" si="1"/>
        <v>2730000</v>
      </c>
      <c r="V10" s="42">
        <f t="shared" si="2"/>
        <v>0</v>
      </c>
      <c r="W10" s="8"/>
      <c r="X10" s="8"/>
      <c r="Y10" s="8"/>
      <c r="Z10" s="8"/>
      <c r="AA10" s="8"/>
      <c r="AB10" s="8"/>
      <c r="AC10" s="8"/>
    </row>
    <row r="11" spans="2:31" ht="17.25" customHeight="1">
      <c r="B11" s="7"/>
      <c r="C11" s="4"/>
      <c r="D11" s="63"/>
      <c r="E11" s="63"/>
      <c r="F11" s="63"/>
      <c r="G11" s="63"/>
      <c r="H11" s="75"/>
      <c r="I11" s="63"/>
      <c r="J11" s="63"/>
      <c r="K11" s="63"/>
      <c r="L11" s="7"/>
      <c r="M11" s="63"/>
      <c r="N11" s="63"/>
      <c r="O11" s="17"/>
      <c r="P11" s="12"/>
      <c r="Q11" s="12"/>
      <c r="R11" s="8"/>
      <c r="S11" s="8"/>
      <c r="T11" s="39">
        <f t="shared" si="0"/>
        <v>0</v>
      </c>
      <c r="U11" s="5">
        <f t="shared" si="1"/>
        <v>0</v>
      </c>
      <c r="V11" s="42">
        <f t="shared" si="2"/>
        <v>0</v>
      </c>
      <c r="W11" s="8"/>
      <c r="X11" s="8"/>
      <c r="Y11" s="8"/>
      <c r="Z11" s="8"/>
      <c r="AA11" s="8"/>
      <c r="AB11" s="8"/>
      <c r="AC11" s="8"/>
    </row>
    <row r="12" spans="2:31" ht="17.25" customHeight="1">
      <c r="B12" s="64">
        <v>4</v>
      </c>
      <c r="C12" s="1" t="s">
        <v>69</v>
      </c>
      <c r="D12" s="64">
        <v>1</v>
      </c>
      <c r="E12" s="2" t="s">
        <v>66</v>
      </c>
      <c r="F12" s="25">
        <v>563750</v>
      </c>
      <c r="G12" s="65">
        <f>ROUND(D12*F12,0)</f>
        <v>563750</v>
      </c>
      <c r="H12" s="70">
        <v>1</v>
      </c>
      <c r="I12" s="64" t="str">
        <f>E12</f>
        <v>No</v>
      </c>
      <c r="J12" s="65">
        <f>F12</f>
        <v>563750</v>
      </c>
      <c r="K12" s="65">
        <f>ROUND(H12*J12,0)</f>
        <v>563750</v>
      </c>
      <c r="L12" s="66">
        <f>IF(K12&gt;G12,K12-G12,0)</f>
        <v>0</v>
      </c>
      <c r="M12" s="65">
        <f>IF(G12&gt;K12,G12-K12,0)</f>
        <v>0</v>
      </c>
      <c r="N12" s="4"/>
      <c r="O12" s="40"/>
      <c r="P12" s="8"/>
      <c r="Q12" s="8"/>
      <c r="R12" s="8"/>
      <c r="S12" s="8"/>
      <c r="T12" s="39">
        <f t="shared" si="0"/>
        <v>563750</v>
      </c>
      <c r="U12" s="5">
        <f t="shared" si="1"/>
        <v>563750</v>
      </c>
      <c r="V12" s="42">
        <f t="shared" si="2"/>
        <v>0</v>
      </c>
      <c r="W12" s="8"/>
      <c r="X12" s="8"/>
      <c r="Y12" s="8"/>
      <c r="Z12" s="8"/>
      <c r="AA12" s="8"/>
      <c r="AB12" s="8"/>
      <c r="AC12" s="8"/>
    </row>
    <row r="13" spans="2:31">
      <c r="B13" s="7"/>
      <c r="C13" s="72"/>
      <c r="D13" s="63"/>
      <c r="E13" s="63"/>
      <c r="F13" s="63"/>
      <c r="G13" s="63"/>
      <c r="H13" s="75"/>
      <c r="I13" s="64"/>
      <c r="J13" s="114"/>
      <c r="K13" s="65"/>
      <c r="L13" s="66"/>
      <c r="M13" s="65"/>
      <c r="N13" s="63"/>
      <c r="O13" s="17"/>
      <c r="P13" s="12"/>
      <c r="Q13" s="12"/>
      <c r="R13" s="8"/>
      <c r="S13" s="8"/>
      <c r="T13" s="39">
        <f t="shared" si="0"/>
        <v>0</v>
      </c>
      <c r="U13" s="5">
        <f t="shared" si="1"/>
        <v>0</v>
      </c>
      <c r="V13" s="42">
        <f t="shared" si="2"/>
        <v>0</v>
      </c>
      <c r="W13" s="8"/>
      <c r="X13" s="8"/>
      <c r="Y13" s="8"/>
      <c r="Z13" s="8"/>
      <c r="AA13" s="8"/>
      <c r="AB13" s="8"/>
      <c r="AC13" s="8"/>
    </row>
    <row r="14" spans="2:31" ht="17.25" customHeight="1">
      <c r="B14" s="64">
        <v>5</v>
      </c>
      <c r="C14" s="1" t="s">
        <v>70</v>
      </c>
      <c r="D14" s="64">
        <v>1</v>
      </c>
      <c r="E14" s="2" t="s">
        <v>66</v>
      </c>
      <c r="F14" s="25">
        <v>312500</v>
      </c>
      <c r="G14" s="65">
        <f>ROUND(D14*F14,0)</f>
        <v>312500</v>
      </c>
      <c r="H14" s="70">
        <f>D14</f>
        <v>1</v>
      </c>
      <c r="I14" s="64" t="str">
        <f>E14</f>
        <v>No</v>
      </c>
      <c r="J14" s="65">
        <f>F14</f>
        <v>312500</v>
      </c>
      <c r="K14" s="65">
        <f>ROUND(H14*J14,0)</f>
        <v>312500</v>
      </c>
      <c r="L14" s="66">
        <f>IF(K14&gt;G14,K14-G14,0)</f>
        <v>0</v>
      </c>
      <c r="M14" s="65">
        <f>IF(G14&gt;K14,G14-K14,0)</f>
        <v>0</v>
      </c>
      <c r="N14" s="4"/>
      <c r="O14" s="40"/>
      <c r="P14" s="8"/>
      <c r="Q14" s="8"/>
      <c r="R14" s="8"/>
      <c r="S14" s="8"/>
      <c r="T14" s="39">
        <f t="shared" si="0"/>
        <v>312500</v>
      </c>
      <c r="U14" s="5">
        <f t="shared" si="1"/>
        <v>312500</v>
      </c>
      <c r="V14" s="42">
        <f t="shared" si="2"/>
        <v>0</v>
      </c>
      <c r="W14" s="8"/>
      <c r="X14" s="8"/>
      <c r="Y14" s="8"/>
      <c r="Z14" s="8"/>
      <c r="AA14" s="8"/>
      <c r="AB14" s="8"/>
      <c r="AC14" s="8"/>
    </row>
    <row r="15" spans="2:31" ht="17.25" customHeight="1">
      <c r="B15" s="7"/>
      <c r="C15" s="4"/>
      <c r="D15" s="63"/>
      <c r="E15" s="63"/>
      <c r="F15" s="63"/>
      <c r="G15" s="63"/>
      <c r="H15" s="75"/>
      <c r="I15" s="63"/>
      <c r="J15" s="63"/>
      <c r="K15" s="63"/>
      <c r="L15" s="7"/>
      <c r="M15" s="63"/>
      <c r="N15" s="63"/>
      <c r="O15" s="17"/>
      <c r="P15" s="12"/>
      <c r="Q15" s="12"/>
      <c r="R15" s="8"/>
      <c r="S15" s="8"/>
      <c r="T15" s="39">
        <f t="shared" si="0"/>
        <v>0</v>
      </c>
      <c r="U15" s="5">
        <f t="shared" si="1"/>
        <v>0</v>
      </c>
      <c r="V15" s="42">
        <f t="shared" si="2"/>
        <v>0</v>
      </c>
      <c r="W15" s="8"/>
      <c r="X15" s="8"/>
      <c r="Y15" s="8"/>
      <c r="Z15" s="8"/>
      <c r="AA15" s="8"/>
      <c r="AB15" s="8"/>
      <c r="AC15" s="8"/>
    </row>
    <row r="16" spans="2:31">
      <c r="B16" s="64">
        <v>6</v>
      </c>
      <c r="C16" s="1" t="s">
        <v>71</v>
      </c>
      <c r="D16" s="64">
        <v>1</v>
      </c>
      <c r="E16" s="2" t="s">
        <v>66</v>
      </c>
      <c r="F16" s="25">
        <v>187500</v>
      </c>
      <c r="G16" s="65">
        <f>ROUND(D16*F16,0)</f>
        <v>187500</v>
      </c>
      <c r="H16" s="70">
        <f>D16</f>
        <v>1</v>
      </c>
      <c r="I16" s="64" t="str">
        <f>E16</f>
        <v>No</v>
      </c>
      <c r="J16" s="65">
        <f>F16</f>
        <v>187500</v>
      </c>
      <c r="K16" s="65">
        <f>ROUND(H16*J16,0)</f>
        <v>187500</v>
      </c>
      <c r="L16" s="66">
        <f>IF(K16&gt;G16,K16-G16,0)</f>
        <v>0</v>
      </c>
      <c r="M16" s="65">
        <f>IF(G16&gt;K16,G16-K16,0)</f>
        <v>0</v>
      </c>
      <c r="N16" s="4"/>
      <c r="O16" s="40"/>
      <c r="P16" s="8"/>
      <c r="Q16" s="8"/>
      <c r="R16" s="8"/>
      <c r="S16" s="8"/>
      <c r="T16" s="39">
        <f t="shared" si="0"/>
        <v>187500</v>
      </c>
      <c r="U16" s="5">
        <f t="shared" si="1"/>
        <v>187500</v>
      </c>
      <c r="V16" s="42">
        <f t="shared" si="2"/>
        <v>0</v>
      </c>
      <c r="W16" s="8"/>
      <c r="X16" s="8"/>
      <c r="Y16" s="8"/>
      <c r="Z16" s="8"/>
      <c r="AA16" s="8"/>
      <c r="AB16" s="8"/>
      <c r="AC16" s="8"/>
    </row>
    <row r="17" spans="2:29">
      <c r="B17" s="7"/>
      <c r="C17" s="4"/>
      <c r="D17" s="63"/>
      <c r="E17" s="63"/>
      <c r="F17" s="63"/>
      <c r="G17" s="63"/>
      <c r="H17" s="75"/>
      <c r="I17" s="63"/>
      <c r="J17" s="63"/>
      <c r="K17" s="63"/>
      <c r="L17" s="7"/>
      <c r="M17" s="63"/>
      <c r="N17" s="63"/>
      <c r="O17" s="17"/>
      <c r="P17" s="12"/>
      <c r="Q17" s="12"/>
      <c r="R17" s="8"/>
      <c r="S17" s="8"/>
      <c r="T17" s="39">
        <f t="shared" si="0"/>
        <v>0</v>
      </c>
      <c r="U17" s="5">
        <f t="shared" si="1"/>
        <v>0</v>
      </c>
      <c r="V17" s="42">
        <f t="shared" si="2"/>
        <v>0</v>
      </c>
      <c r="W17" s="8"/>
      <c r="X17" s="8"/>
      <c r="Y17" s="8"/>
      <c r="Z17" s="8"/>
      <c r="AA17" s="8"/>
      <c r="AB17" s="8"/>
      <c r="AC17" s="8"/>
    </row>
    <row r="18" spans="2:29" ht="17.25" customHeight="1">
      <c r="B18" s="64">
        <v>7</v>
      </c>
      <c r="C18" s="1" t="s">
        <v>72</v>
      </c>
      <c r="D18" s="64">
        <v>1</v>
      </c>
      <c r="E18" s="2" t="s">
        <v>66</v>
      </c>
      <c r="F18" s="25">
        <v>687500</v>
      </c>
      <c r="G18" s="65">
        <f>ROUND(D18*F18,0)</f>
        <v>687500</v>
      </c>
      <c r="H18" s="70">
        <f>D18</f>
        <v>1</v>
      </c>
      <c r="I18" s="64" t="str">
        <f>E18</f>
        <v>No</v>
      </c>
      <c r="J18" s="65">
        <f>F18</f>
        <v>687500</v>
      </c>
      <c r="K18" s="65">
        <f>ROUND(H18*J18,0)</f>
        <v>687500</v>
      </c>
      <c r="L18" s="66">
        <f>IF(K18&gt;G18,K18-G18,0)</f>
        <v>0</v>
      </c>
      <c r="M18" s="65">
        <f>IF(G18&gt;K18,G18-K18,0)</f>
        <v>0</v>
      </c>
      <c r="N18" s="4"/>
      <c r="O18" s="40"/>
      <c r="P18" s="8"/>
      <c r="Q18" s="8"/>
      <c r="R18" s="8"/>
      <c r="S18" s="8"/>
      <c r="T18" s="39">
        <f t="shared" si="0"/>
        <v>687500</v>
      </c>
      <c r="U18" s="5">
        <f t="shared" si="1"/>
        <v>687500</v>
      </c>
      <c r="V18" s="42">
        <f t="shared" si="2"/>
        <v>0</v>
      </c>
      <c r="W18" s="8"/>
      <c r="X18" s="8"/>
      <c r="Y18" s="8"/>
      <c r="Z18" s="8"/>
      <c r="AA18" s="8"/>
      <c r="AB18" s="8"/>
      <c r="AC18" s="8"/>
    </row>
    <row r="19" spans="2:29" ht="17.25" customHeight="1">
      <c r="B19" s="7"/>
      <c r="C19" s="4"/>
      <c r="D19" s="63"/>
      <c r="E19" s="63"/>
      <c r="F19" s="63"/>
      <c r="G19" s="63"/>
      <c r="H19" s="75"/>
      <c r="I19" s="63"/>
      <c r="J19" s="63"/>
      <c r="K19" s="63"/>
      <c r="L19" s="7"/>
      <c r="M19" s="63"/>
      <c r="N19" s="63"/>
      <c r="O19" s="17"/>
      <c r="P19" s="12"/>
      <c r="Q19" s="12"/>
      <c r="R19" s="8"/>
      <c r="S19" s="8"/>
      <c r="T19" s="39">
        <f t="shared" si="0"/>
        <v>0</v>
      </c>
      <c r="U19" s="5">
        <f t="shared" si="1"/>
        <v>0</v>
      </c>
      <c r="V19" s="42">
        <f t="shared" si="2"/>
        <v>0</v>
      </c>
      <c r="W19" s="8"/>
      <c r="X19" s="8"/>
      <c r="Y19" s="8"/>
      <c r="Z19" s="8"/>
      <c r="AA19" s="8"/>
      <c r="AB19" s="8"/>
      <c r="AC19" s="8"/>
    </row>
    <row r="20" spans="2:29" ht="17.25" customHeight="1">
      <c r="B20" s="64">
        <v>8</v>
      </c>
      <c r="C20" s="1" t="s">
        <v>73</v>
      </c>
      <c r="D20" s="64">
        <v>1</v>
      </c>
      <c r="E20" s="2" t="s">
        <v>66</v>
      </c>
      <c r="F20" s="25">
        <v>96250</v>
      </c>
      <c r="G20" s="65">
        <f>ROUND(D20*F20,0)</f>
        <v>96250</v>
      </c>
      <c r="H20" s="70">
        <f>D20</f>
        <v>1</v>
      </c>
      <c r="I20" s="64" t="str">
        <f>E20</f>
        <v>No</v>
      </c>
      <c r="J20" s="65">
        <f>F20</f>
        <v>96250</v>
      </c>
      <c r="K20" s="65">
        <f>ROUND(H20*J20,0)</f>
        <v>96250</v>
      </c>
      <c r="L20" s="66">
        <f>IF(K20&gt;G20,K20-G20,0)</f>
        <v>0</v>
      </c>
      <c r="M20" s="65">
        <f>IF(G20&gt;K20,G20-K20,0)</f>
        <v>0</v>
      </c>
      <c r="N20" s="4"/>
      <c r="O20" s="40"/>
      <c r="P20" s="8"/>
      <c r="Q20" s="8"/>
      <c r="R20" s="8"/>
      <c r="S20" s="8"/>
      <c r="T20" s="39">
        <f t="shared" si="0"/>
        <v>96250</v>
      </c>
      <c r="U20" s="5">
        <f t="shared" si="1"/>
        <v>96250</v>
      </c>
      <c r="V20" s="42">
        <f t="shared" si="2"/>
        <v>0</v>
      </c>
      <c r="W20" s="8"/>
      <c r="X20" s="8"/>
      <c r="Y20" s="8"/>
      <c r="Z20" s="8"/>
      <c r="AA20" s="8"/>
      <c r="AB20" s="8"/>
      <c r="AC20" s="8"/>
    </row>
    <row r="21" spans="2:29" ht="17.25" customHeight="1">
      <c r="B21" s="7"/>
      <c r="C21" s="4"/>
      <c r="D21" s="63"/>
      <c r="E21" s="63"/>
      <c r="F21" s="63"/>
      <c r="G21" s="63"/>
      <c r="H21" s="75"/>
      <c r="I21" s="63"/>
      <c r="J21" s="63"/>
      <c r="K21" s="63"/>
      <c r="L21" s="7"/>
      <c r="M21" s="63"/>
      <c r="N21" s="63"/>
      <c r="O21" s="17"/>
      <c r="P21" s="12"/>
      <c r="Q21" s="12"/>
      <c r="R21" s="8"/>
      <c r="S21" s="8"/>
      <c r="T21" s="39">
        <f t="shared" si="0"/>
        <v>0</v>
      </c>
      <c r="U21" s="5">
        <f t="shared" si="1"/>
        <v>0</v>
      </c>
      <c r="V21" s="42">
        <f t="shared" si="2"/>
        <v>0</v>
      </c>
      <c r="W21" s="8"/>
      <c r="X21" s="8"/>
      <c r="Y21" s="8"/>
      <c r="Z21" s="8"/>
      <c r="AA21" s="8"/>
      <c r="AB21" s="8"/>
      <c r="AC21" s="8"/>
    </row>
    <row r="22" spans="2:29" ht="17.25" customHeight="1">
      <c r="B22" s="64">
        <v>9</v>
      </c>
      <c r="C22" s="1" t="s">
        <v>74</v>
      </c>
      <c r="D22" s="64">
        <v>2</v>
      </c>
      <c r="E22" s="2" t="s">
        <v>66</v>
      </c>
      <c r="F22" s="25">
        <v>825000</v>
      </c>
      <c r="G22" s="65">
        <f>ROUND(D22*F22,0)</f>
        <v>1650000</v>
      </c>
      <c r="H22" s="70">
        <f>D22</f>
        <v>2</v>
      </c>
      <c r="I22" s="64" t="str">
        <f>E22</f>
        <v>No</v>
      </c>
      <c r="J22" s="65">
        <f>F22</f>
        <v>825000</v>
      </c>
      <c r="K22" s="65">
        <f>ROUND(H22*J22,0)</f>
        <v>1650000</v>
      </c>
      <c r="L22" s="66">
        <f>IF(K22&gt;G22,K22-G22,0)</f>
        <v>0</v>
      </c>
      <c r="M22" s="65">
        <f>IF(G22&gt;K22,G22-K22,0)</f>
        <v>0</v>
      </c>
      <c r="N22" s="4"/>
      <c r="O22" s="40"/>
      <c r="P22" s="8"/>
      <c r="Q22" s="8"/>
      <c r="R22" s="8"/>
      <c r="S22" s="8"/>
      <c r="T22" s="39">
        <f t="shared" si="0"/>
        <v>1650000</v>
      </c>
      <c r="U22" s="5">
        <f t="shared" si="1"/>
        <v>1650000</v>
      </c>
      <c r="V22" s="42">
        <f t="shared" si="2"/>
        <v>0</v>
      </c>
      <c r="W22" s="8"/>
      <c r="X22" s="8"/>
      <c r="Y22" s="8"/>
      <c r="Z22" s="8"/>
      <c r="AA22" s="8"/>
      <c r="AB22" s="8"/>
      <c r="AC22" s="8"/>
    </row>
    <row r="23" spans="2:29" ht="17.25" customHeight="1">
      <c r="B23" s="7"/>
      <c r="C23" s="4"/>
      <c r="D23" s="63"/>
      <c r="E23" s="63"/>
      <c r="F23" s="63"/>
      <c r="G23" s="63"/>
      <c r="H23" s="75"/>
      <c r="I23" s="63"/>
      <c r="J23" s="63"/>
      <c r="K23" s="63"/>
      <c r="L23" s="7"/>
      <c r="M23" s="63"/>
      <c r="N23" s="63"/>
      <c r="O23" s="17"/>
      <c r="P23" s="12"/>
      <c r="Q23" s="12"/>
      <c r="R23" s="8"/>
      <c r="S23" s="8"/>
      <c r="T23" s="39">
        <f t="shared" si="0"/>
        <v>0</v>
      </c>
      <c r="U23" s="5">
        <f t="shared" si="1"/>
        <v>0</v>
      </c>
      <c r="V23" s="42">
        <f t="shared" si="2"/>
        <v>0</v>
      </c>
      <c r="W23" s="8"/>
      <c r="X23" s="8"/>
      <c r="Y23" s="8"/>
      <c r="Z23" s="8"/>
      <c r="AA23" s="8"/>
      <c r="AB23" s="8"/>
      <c r="AC23" s="8"/>
    </row>
    <row r="24" spans="2:29" ht="17.25" customHeight="1">
      <c r="B24" s="64">
        <v>10</v>
      </c>
      <c r="C24" s="1" t="s">
        <v>75</v>
      </c>
      <c r="D24" s="64">
        <v>1</v>
      </c>
      <c r="E24" s="2" t="s">
        <v>66</v>
      </c>
      <c r="F24" s="25">
        <v>825000</v>
      </c>
      <c r="G24" s="65">
        <f>ROUND(D24*F24,0)</f>
        <v>825000</v>
      </c>
      <c r="H24" s="70">
        <f>D24</f>
        <v>1</v>
      </c>
      <c r="I24" s="64" t="str">
        <f>E24</f>
        <v>No</v>
      </c>
      <c r="J24" s="65">
        <f>F24</f>
        <v>825000</v>
      </c>
      <c r="K24" s="65">
        <f>ROUND(H24*J24,0)</f>
        <v>825000</v>
      </c>
      <c r="L24" s="66">
        <f>IF(K24&gt;G24,K24-G24,0)</f>
        <v>0</v>
      </c>
      <c r="M24" s="65">
        <f>IF(G24&gt;K24,G24-K24,0)</f>
        <v>0</v>
      </c>
      <c r="N24" s="4"/>
      <c r="O24" s="40"/>
      <c r="P24" s="8"/>
      <c r="Q24" s="8"/>
      <c r="R24" s="8"/>
      <c r="S24" s="8"/>
      <c r="T24" s="39">
        <f t="shared" si="0"/>
        <v>825000</v>
      </c>
      <c r="U24" s="5">
        <f t="shared" si="1"/>
        <v>825000</v>
      </c>
      <c r="V24" s="42">
        <f t="shared" si="2"/>
        <v>0</v>
      </c>
      <c r="W24" s="8"/>
      <c r="X24" s="8"/>
      <c r="Y24" s="8"/>
      <c r="Z24" s="8"/>
      <c r="AA24" s="8"/>
      <c r="AB24" s="8"/>
      <c r="AC24" s="8"/>
    </row>
    <row r="25" spans="2:29" ht="17.25" customHeight="1">
      <c r="B25" s="7"/>
      <c r="C25" s="4"/>
      <c r="D25" s="63"/>
      <c r="E25" s="63"/>
      <c r="F25" s="63"/>
      <c r="G25" s="63"/>
      <c r="H25" s="75"/>
      <c r="I25" s="63"/>
      <c r="J25" s="63"/>
      <c r="K25" s="63"/>
      <c r="L25" s="7"/>
      <c r="M25" s="63"/>
      <c r="N25" s="63"/>
      <c r="O25" s="17"/>
      <c r="P25" s="12"/>
      <c r="Q25" s="12"/>
      <c r="R25" s="8"/>
      <c r="S25" s="8"/>
      <c r="T25" s="39">
        <f t="shared" si="0"/>
        <v>0</v>
      </c>
      <c r="U25" s="5">
        <f t="shared" si="1"/>
        <v>0</v>
      </c>
      <c r="V25" s="42">
        <f t="shared" si="2"/>
        <v>0</v>
      </c>
      <c r="W25" s="8"/>
      <c r="X25" s="8"/>
      <c r="Y25" s="8"/>
      <c r="Z25" s="8"/>
      <c r="AA25" s="8"/>
      <c r="AB25" s="8"/>
      <c r="AC25" s="8"/>
    </row>
    <row r="26" spans="2:29" ht="17.25" customHeight="1">
      <c r="B26" s="64">
        <v>11</v>
      </c>
      <c r="C26" s="1" t="s">
        <v>76</v>
      </c>
      <c r="D26" s="64">
        <v>1</v>
      </c>
      <c r="E26" s="2" t="s">
        <v>66</v>
      </c>
      <c r="F26" s="25">
        <v>309000</v>
      </c>
      <c r="G26" s="65">
        <f>ROUND(D26*F26,0)</f>
        <v>309000</v>
      </c>
      <c r="H26" s="70">
        <f>D26</f>
        <v>1</v>
      </c>
      <c r="I26" s="64" t="str">
        <f>E26</f>
        <v>No</v>
      </c>
      <c r="J26" s="65">
        <f>F26</f>
        <v>309000</v>
      </c>
      <c r="K26" s="65">
        <f>ROUND(H26*J26,0)</f>
        <v>309000</v>
      </c>
      <c r="L26" s="66">
        <f>IF(K26&gt;G26,K26-G26,0)</f>
        <v>0</v>
      </c>
      <c r="M26" s="65">
        <f>IF(G26&gt;K26,G26-K26,0)</f>
        <v>0</v>
      </c>
      <c r="N26" s="4"/>
      <c r="O26" s="40"/>
      <c r="P26" s="8"/>
      <c r="Q26" s="8"/>
      <c r="R26" s="8"/>
      <c r="S26" s="8"/>
      <c r="T26" s="39">
        <f t="shared" si="0"/>
        <v>309000</v>
      </c>
      <c r="U26" s="5">
        <f t="shared" si="1"/>
        <v>309000</v>
      </c>
      <c r="V26" s="42">
        <f t="shared" si="2"/>
        <v>0</v>
      </c>
      <c r="W26" s="8"/>
      <c r="X26" s="8"/>
      <c r="Y26" s="8"/>
      <c r="Z26" s="8"/>
      <c r="AA26" s="8"/>
      <c r="AB26" s="8"/>
      <c r="AC26" s="8"/>
    </row>
    <row r="27" spans="2:29" ht="17.25" customHeight="1">
      <c r="B27" s="7"/>
      <c r="C27" s="4"/>
      <c r="D27" s="63"/>
      <c r="E27" s="63"/>
      <c r="F27" s="63"/>
      <c r="G27" s="63"/>
      <c r="H27" s="75"/>
      <c r="I27" s="63"/>
      <c r="J27" s="63"/>
      <c r="K27" s="63"/>
      <c r="L27" s="7"/>
      <c r="M27" s="63"/>
      <c r="N27" s="63"/>
      <c r="O27" s="17"/>
      <c r="P27" s="12"/>
      <c r="Q27" s="12"/>
      <c r="R27" s="8"/>
      <c r="S27" s="8"/>
      <c r="T27" s="39">
        <f t="shared" si="0"/>
        <v>0</v>
      </c>
      <c r="U27" s="5">
        <f t="shared" si="1"/>
        <v>0</v>
      </c>
      <c r="V27" s="42">
        <f t="shared" si="2"/>
        <v>0</v>
      </c>
      <c r="W27" s="8"/>
      <c r="X27" s="8"/>
      <c r="Y27" s="8"/>
      <c r="Z27" s="8"/>
      <c r="AA27" s="8"/>
      <c r="AB27" s="8"/>
      <c r="AC27" s="8"/>
    </row>
    <row r="28" spans="2:29" ht="17.25" customHeight="1">
      <c r="B28" s="64">
        <v>12</v>
      </c>
      <c r="C28" s="1" t="s">
        <v>77</v>
      </c>
      <c r="D28" s="64">
        <v>1</v>
      </c>
      <c r="E28" s="2" t="s">
        <v>66</v>
      </c>
      <c r="F28" s="25">
        <v>2625000</v>
      </c>
      <c r="G28" s="65">
        <f>ROUND(D28*F28,0)</f>
        <v>2625000</v>
      </c>
      <c r="H28" s="70">
        <f>D28</f>
        <v>1</v>
      </c>
      <c r="I28" s="64" t="str">
        <f>E28</f>
        <v>No</v>
      </c>
      <c r="J28" s="65">
        <f>F28</f>
        <v>2625000</v>
      </c>
      <c r="K28" s="65">
        <f>ROUND(H28*J28,0)</f>
        <v>2625000</v>
      </c>
      <c r="L28" s="66">
        <f>IF(K28&gt;G28,K28-G28,0)</f>
        <v>0</v>
      </c>
      <c r="M28" s="65">
        <f>IF(G28&gt;K28,G28-K28,0)</f>
        <v>0</v>
      </c>
      <c r="N28" s="4"/>
      <c r="O28" s="40"/>
      <c r="P28" s="8"/>
      <c r="Q28" s="8"/>
      <c r="R28" s="8"/>
      <c r="S28" s="8"/>
      <c r="T28" s="39">
        <f t="shared" si="0"/>
        <v>2625000</v>
      </c>
      <c r="U28" s="5">
        <f t="shared" si="1"/>
        <v>2625000</v>
      </c>
      <c r="V28" s="42">
        <f t="shared" si="2"/>
        <v>0</v>
      </c>
      <c r="W28" s="8"/>
      <c r="X28" s="8"/>
      <c r="Y28" s="8"/>
      <c r="Z28" s="8"/>
      <c r="AA28" s="8"/>
      <c r="AB28" s="8"/>
      <c r="AC28" s="8"/>
    </row>
    <row r="29" spans="2:29" ht="17.25" customHeight="1">
      <c r="B29" s="7"/>
      <c r="C29" s="4"/>
      <c r="D29" s="63"/>
      <c r="E29" s="63"/>
      <c r="F29" s="63"/>
      <c r="G29" s="63"/>
      <c r="H29" s="75"/>
      <c r="I29" s="63"/>
      <c r="J29" s="63"/>
      <c r="K29" s="63"/>
      <c r="L29" s="7"/>
      <c r="M29" s="63"/>
      <c r="N29" s="63"/>
      <c r="O29" s="17"/>
      <c r="P29" s="12"/>
      <c r="Q29" s="12"/>
      <c r="R29" s="8"/>
      <c r="S29" s="8"/>
      <c r="T29" s="39">
        <f t="shared" si="0"/>
        <v>0</v>
      </c>
      <c r="U29" s="5">
        <f t="shared" si="1"/>
        <v>0</v>
      </c>
      <c r="V29" s="42">
        <f t="shared" si="2"/>
        <v>0</v>
      </c>
      <c r="W29" s="8"/>
      <c r="X29" s="8"/>
      <c r="Y29" s="8"/>
      <c r="Z29" s="8"/>
      <c r="AA29" s="8"/>
      <c r="AB29" s="8"/>
      <c r="AC29" s="8"/>
    </row>
    <row r="30" spans="2:29" ht="17.25" customHeight="1">
      <c r="B30" s="64">
        <v>13</v>
      </c>
      <c r="C30" s="1" t="s">
        <v>78</v>
      </c>
      <c r="D30" s="64">
        <v>1</v>
      </c>
      <c r="E30" s="2" t="s">
        <v>66</v>
      </c>
      <c r="F30" s="25">
        <v>2560000</v>
      </c>
      <c r="G30" s="65">
        <f>ROUND(D30*F30,0)</f>
        <v>2560000</v>
      </c>
      <c r="H30" s="70">
        <f>D30</f>
        <v>1</v>
      </c>
      <c r="I30" s="64" t="str">
        <f>E30</f>
        <v>No</v>
      </c>
      <c r="J30" s="65">
        <f>F30</f>
        <v>2560000</v>
      </c>
      <c r="K30" s="65">
        <f>ROUND(H30*J30,0)</f>
        <v>2560000</v>
      </c>
      <c r="L30" s="66">
        <f>IF(K30&gt;G30,K30-G30,0)</f>
        <v>0</v>
      </c>
      <c r="M30" s="65">
        <f>IF(G30&gt;K30,G30-K30,0)</f>
        <v>0</v>
      </c>
      <c r="N30" s="4"/>
      <c r="O30" s="40"/>
      <c r="P30" s="8"/>
      <c r="Q30" s="8"/>
      <c r="R30" s="8"/>
      <c r="S30" s="8"/>
      <c r="T30" s="39">
        <f t="shared" si="0"/>
        <v>2560000</v>
      </c>
      <c r="U30" s="5">
        <f t="shared" si="1"/>
        <v>2560000</v>
      </c>
      <c r="V30" s="42">
        <f t="shared" si="2"/>
        <v>0</v>
      </c>
      <c r="W30" s="8"/>
      <c r="X30" s="8"/>
      <c r="Y30" s="8"/>
      <c r="Z30" s="8"/>
      <c r="AA30" s="8"/>
      <c r="AB30" s="8"/>
      <c r="AC30" s="8"/>
    </row>
    <row r="31" spans="2:29">
      <c r="B31" s="7"/>
      <c r="C31" s="4"/>
      <c r="D31" s="63"/>
      <c r="E31" s="63"/>
      <c r="F31" s="63"/>
      <c r="G31" s="63"/>
      <c r="H31" s="75"/>
      <c r="I31" s="63"/>
      <c r="J31" s="63"/>
      <c r="K31" s="63"/>
      <c r="L31" s="7"/>
      <c r="M31" s="63"/>
      <c r="N31" s="63"/>
      <c r="O31" s="17"/>
      <c r="P31" s="12"/>
      <c r="Q31" s="12"/>
      <c r="R31" s="8"/>
      <c r="S31" s="8"/>
      <c r="T31" s="39">
        <f t="shared" si="0"/>
        <v>0</v>
      </c>
      <c r="U31" s="5">
        <f t="shared" si="1"/>
        <v>0</v>
      </c>
      <c r="V31" s="42">
        <f t="shared" si="2"/>
        <v>0</v>
      </c>
      <c r="W31" s="8"/>
      <c r="X31" s="8"/>
      <c r="Y31" s="8"/>
      <c r="Z31" s="8"/>
      <c r="AA31" s="8"/>
      <c r="AB31" s="8"/>
      <c r="AC31" s="8"/>
    </row>
    <row r="32" spans="2:29">
      <c r="B32" s="64">
        <v>14</v>
      </c>
      <c r="C32" s="1" t="s">
        <v>79</v>
      </c>
      <c r="D32" s="64">
        <v>1</v>
      </c>
      <c r="E32" s="2" t="s">
        <v>66</v>
      </c>
      <c r="F32" s="25">
        <v>61875</v>
      </c>
      <c r="G32" s="65">
        <f>ROUND(D32*F32,0)</f>
        <v>61875</v>
      </c>
      <c r="H32" s="70">
        <f>D32</f>
        <v>1</v>
      </c>
      <c r="I32" s="64" t="str">
        <f>E32</f>
        <v>No</v>
      </c>
      <c r="J32" s="65">
        <f>F32</f>
        <v>61875</v>
      </c>
      <c r="K32" s="65">
        <f>ROUND(H32*J32,0)</f>
        <v>61875</v>
      </c>
      <c r="L32" s="66">
        <f>IF(K32&gt;G32,K32-G32,0)</f>
        <v>0</v>
      </c>
      <c r="M32" s="65">
        <f>IF(G32&gt;K32,G32-K32,0)</f>
        <v>0</v>
      </c>
      <c r="N32" s="4"/>
      <c r="O32" s="40"/>
      <c r="P32" s="8"/>
      <c r="Q32" s="8"/>
      <c r="R32" s="8"/>
      <c r="S32" s="8"/>
      <c r="T32" s="39">
        <f t="shared" si="0"/>
        <v>61875</v>
      </c>
      <c r="U32" s="5">
        <f t="shared" si="1"/>
        <v>61875</v>
      </c>
      <c r="V32" s="42">
        <f t="shared" si="2"/>
        <v>0</v>
      </c>
      <c r="W32" s="8"/>
      <c r="X32" s="8"/>
      <c r="Y32" s="8"/>
      <c r="Z32" s="8"/>
      <c r="AA32" s="8"/>
      <c r="AB32" s="8"/>
      <c r="AC32" s="8"/>
    </row>
    <row r="33" spans="2:29">
      <c r="B33" s="7"/>
      <c r="C33" s="4"/>
      <c r="D33" s="63"/>
      <c r="E33" s="63"/>
      <c r="F33" s="63"/>
      <c r="G33" s="63"/>
      <c r="H33" s="75"/>
      <c r="I33" s="63"/>
      <c r="J33" s="63"/>
      <c r="K33" s="63"/>
      <c r="L33" s="7"/>
      <c r="M33" s="63"/>
      <c r="N33" s="63"/>
      <c r="O33" s="17"/>
      <c r="P33" s="12"/>
      <c r="Q33" s="12"/>
      <c r="R33" s="8"/>
      <c r="S33" s="8"/>
      <c r="T33" s="39">
        <f t="shared" si="0"/>
        <v>0</v>
      </c>
      <c r="U33" s="5">
        <f t="shared" si="1"/>
        <v>0</v>
      </c>
      <c r="V33" s="42">
        <f t="shared" si="2"/>
        <v>0</v>
      </c>
      <c r="W33" s="8"/>
      <c r="X33" s="8"/>
      <c r="Y33" s="8"/>
      <c r="Z33" s="8"/>
      <c r="AA33" s="8"/>
      <c r="AB33" s="8"/>
      <c r="AC33" s="8"/>
    </row>
    <row r="34" spans="2:29">
      <c r="B34" s="64">
        <v>15</v>
      </c>
      <c r="C34" s="1" t="s">
        <v>80</v>
      </c>
      <c r="D34" s="64">
        <v>2</v>
      </c>
      <c r="E34" s="2" t="s">
        <v>66</v>
      </c>
      <c r="F34" s="25">
        <v>50000</v>
      </c>
      <c r="G34" s="65">
        <f>ROUND(D34*F34,0)</f>
        <v>100000</v>
      </c>
      <c r="H34" s="70">
        <f>D34</f>
        <v>2</v>
      </c>
      <c r="I34" s="64" t="str">
        <f>E34</f>
        <v>No</v>
      </c>
      <c r="J34" s="65">
        <f>F34</f>
        <v>50000</v>
      </c>
      <c r="K34" s="65">
        <f>ROUND(H34*J34,0)</f>
        <v>100000</v>
      </c>
      <c r="L34" s="66">
        <f>IF(K34&gt;G34,K34-G34,0)</f>
        <v>0</v>
      </c>
      <c r="M34" s="65">
        <f>IF(G34&gt;K34,G34-K34,0)</f>
        <v>0</v>
      </c>
      <c r="N34" s="4"/>
      <c r="O34" s="40"/>
      <c r="P34" s="8"/>
      <c r="Q34" s="8"/>
      <c r="R34" s="8"/>
      <c r="S34" s="8"/>
      <c r="T34" s="39">
        <f t="shared" si="0"/>
        <v>100000</v>
      </c>
      <c r="U34" s="5">
        <f t="shared" si="1"/>
        <v>100000</v>
      </c>
      <c r="V34" s="42">
        <f t="shared" si="2"/>
        <v>0</v>
      </c>
      <c r="W34" s="8"/>
      <c r="X34" s="8"/>
      <c r="Y34" s="8"/>
      <c r="Z34" s="8"/>
      <c r="AA34" s="8"/>
      <c r="AB34" s="8"/>
      <c r="AC34" s="8"/>
    </row>
    <row r="35" spans="2:29">
      <c r="B35" s="7"/>
      <c r="C35" s="4"/>
      <c r="D35" s="63"/>
      <c r="E35" s="63"/>
      <c r="F35" s="63"/>
      <c r="G35" s="63"/>
      <c r="H35" s="75"/>
      <c r="I35" s="63"/>
      <c r="J35" s="63"/>
      <c r="K35" s="63"/>
      <c r="L35" s="7"/>
      <c r="M35" s="63"/>
      <c r="N35" s="63"/>
      <c r="O35" s="17"/>
      <c r="P35" s="12"/>
      <c r="Q35" s="12"/>
      <c r="R35" s="8"/>
      <c r="S35" s="8"/>
      <c r="T35" s="39">
        <f t="shared" si="0"/>
        <v>0</v>
      </c>
      <c r="U35" s="5">
        <f t="shared" si="1"/>
        <v>0</v>
      </c>
      <c r="V35" s="42">
        <f t="shared" si="2"/>
        <v>0</v>
      </c>
      <c r="W35" s="8"/>
      <c r="X35" s="8"/>
      <c r="Y35" s="8"/>
      <c r="Z35" s="8"/>
      <c r="AA35" s="8"/>
      <c r="AB35" s="8"/>
      <c r="AC35" s="8"/>
    </row>
    <row r="36" spans="2:29">
      <c r="B36" s="64">
        <v>16</v>
      </c>
      <c r="C36" s="1" t="s">
        <v>81</v>
      </c>
      <c r="D36" s="64">
        <v>1</v>
      </c>
      <c r="E36" s="2" t="s">
        <v>66</v>
      </c>
      <c r="F36" s="25">
        <v>378000</v>
      </c>
      <c r="G36" s="65">
        <f>ROUND(D36*F36,0)</f>
        <v>378000</v>
      </c>
      <c r="H36" s="70">
        <f>D36</f>
        <v>1</v>
      </c>
      <c r="I36" s="64" t="str">
        <f>E36</f>
        <v>No</v>
      </c>
      <c r="J36" s="65">
        <f>F36</f>
        <v>378000</v>
      </c>
      <c r="K36" s="65">
        <f>ROUND(H36*J36,0)</f>
        <v>378000</v>
      </c>
      <c r="L36" s="66">
        <f>IF(K36&gt;G36,K36-G36,0)</f>
        <v>0</v>
      </c>
      <c r="M36" s="65">
        <f>IF(G36&gt;K36,G36-K36,0)</f>
        <v>0</v>
      </c>
      <c r="N36" s="4"/>
      <c r="O36" s="40"/>
      <c r="P36" s="8"/>
      <c r="Q36" s="8"/>
      <c r="R36" s="8"/>
      <c r="S36" s="8"/>
      <c r="T36" s="39">
        <f t="shared" si="0"/>
        <v>378000</v>
      </c>
      <c r="U36" s="5">
        <f t="shared" si="1"/>
        <v>378000</v>
      </c>
      <c r="V36" s="42">
        <f t="shared" si="2"/>
        <v>0</v>
      </c>
      <c r="W36" s="8"/>
      <c r="X36" s="8"/>
      <c r="Y36" s="8"/>
      <c r="Z36" s="8"/>
      <c r="AA36" s="8"/>
      <c r="AB36" s="8"/>
      <c r="AC36" s="8"/>
    </row>
    <row r="37" spans="2:29">
      <c r="B37" s="7"/>
      <c r="C37" s="4"/>
      <c r="D37" s="63"/>
      <c r="E37" s="63"/>
      <c r="F37" s="63"/>
      <c r="G37" s="63"/>
      <c r="H37" s="75"/>
      <c r="I37" s="63"/>
      <c r="J37" s="63"/>
      <c r="K37" s="63"/>
      <c r="L37" s="7"/>
      <c r="M37" s="63"/>
      <c r="N37" s="63"/>
      <c r="O37" s="17"/>
      <c r="P37" s="12"/>
      <c r="Q37" s="12"/>
      <c r="R37" s="8"/>
      <c r="S37" s="8"/>
      <c r="T37" s="39">
        <f t="shared" si="0"/>
        <v>0</v>
      </c>
      <c r="U37" s="5">
        <f t="shared" si="1"/>
        <v>0</v>
      </c>
      <c r="V37" s="42">
        <f t="shared" si="2"/>
        <v>0</v>
      </c>
      <c r="W37" s="8"/>
      <c r="X37" s="8"/>
      <c r="Y37" s="8"/>
      <c r="Z37" s="8"/>
      <c r="AA37" s="8"/>
      <c r="AB37" s="8"/>
      <c r="AC37" s="8"/>
    </row>
    <row r="38" spans="2:29">
      <c r="B38" s="64">
        <v>17</v>
      </c>
      <c r="C38" s="1" t="s">
        <v>82</v>
      </c>
      <c r="D38" s="64">
        <v>1</v>
      </c>
      <c r="E38" s="2" t="s">
        <v>66</v>
      </c>
      <c r="F38" s="25">
        <v>93750</v>
      </c>
      <c r="G38" s="65">
        <f>ROUND(D38*F38,0)</f>
        <v>93750</v>
      </c>
      <c r="H38" s="70">
        <f>D38</f>
        <v>1</v>
      </c>
      <c r="I38" s="64" t="str">
        <f>E38</f>
        <v>No</v>
      </c>
      <c r="J38" s="65">
        <f>F38</f>
        <v>93750</v>
      </c>
      <c r="K38" s="65">
        <f>ROUND(H38*J38,0)</f>
        <v>93750</v>
      </c>
      <c r="L38" s="66">
        <f>IF(K38&gt;G38,K38-G38,0)</f>
        <v>0</v>
      </c>
      <c r="M38" s="65">
        <f>IF(G38&gt;K38,G38-K38,0)</f>
        <v>0</v>
      </c>
      <c r="N38" s="4"/>
      <c r="O38" s="40"/>
      <c r="P38" s="8"/>
      <c r="Q38" s="8"/>
      <c r="R38" s="8"/>
      <c r="S38" s="8"/>
      <c r="T38" s="39">
        <f t="shared" si="0"/>
        <v>93750</v>
      </c>
      <c r="U38" s="5">
        <f t="shared" si="1"/>
        <v>93750</v>
      </c>
      <c r="V38" s="42">
        <f t="shared" si="2"/>
        <v>0</v>
      </c>
      <c r="W38" s="8"/>
      <c r="X38" s="8"/>
      <c r="Y38" s="8"/>
      <c r="Z38" s="8"/>
      <c r="AA38" s="8"/>
      <c r="AB38" s="8"/>
      <c r="AC38" s="8"/>
    </row>
    <row r="39" spans="2:29">
      <c r="B39" s="7"/>
      <c r="C39" s="4"/>
      <c r="D39" s="63"/>
      <c r="E39" s="63"/>
      <c r="F39" s="63"/>
      <c r="G39" s="63"/>
      <c r="H39" s="75"/>
      <c r="I39" s="63"/>
      <c r="J39" s="63"/>
      <c r="K39" s="63"/>
      <c r="L39" s="7"/>
      <c r="M39" s="63"/>
      <c r="N39" s="63"/>
      <c r="O39" s="17"/>
      <c r="P39" s="12"/>
      <c r="Q39" s="12"/>
      <c r="R39" s="8"/>
      <c r="S39" s="8"/>
      <c r="T39" s="39">
        <f t="shared" si="0"/>
        <v>0</v>
      </c>
      <c r="U39" s="5">
        <f t="shared" si="1"/>
        <v>0</v>
      </c>
      <c r="V39" s="42">
        <f t="shared" si="2"/>
        <v>0</v>
      </c>
      <c r="W39" s="8"/>
      <c r="X39" s="8"/>
      <c r="Y39" s="8"/>
      <c r="Z39" s="8"/>
      <c r="AA39" s="8"/>
      <c r="AB39" s="8"/>
      <c r="AC39" s="8"/>
    </row>
    <row r="40" spans="2:29">
      <c r="B40" s="64">
        <v>18</v>
      </c>
      <c r="C40" s="1" t="s">
        <v>83</v>
      </c>
      <c r="D40" s="64">
        <v>1</v>
      </c>
      <c r="E40" s="2" t="s">
        <v>66</v>
      </c>
      <c r="F40" s="25">
        <v>731250</v>
      </c>
      <c r="G40" s="65">
        <f>ROUND(D40*F40,0)</f>
        <v>731250</v>
      </c>
      <c r="H40" s="70">
        <f>D40</f>
        <v>1</v>
      </c>
      <c r="I40" s="64" t="str">
        <f>E40</f>
        <v>No</v>
      </c>
      <c r="J40" s="65">
        <f>F40</f>
        <v>731250</v>
      </c>
      <c r="K40" s="65">
        <f>ROUND(H40*J40,0)</f>
        <v>731250</v>
      </c>
      <c r="L40" s="66">
        <f>IF(K40&gt;G40,K40-G40,0)</f>
        <v>0</v>
      </c>
      <c r="M40" s="65">
        <f>IF(G40&gt;K40,G40-K40,0)</f>
        <v>0</v>
      </c>
      <c r="N40" s="4"/>
      <c r="O40" s="40"/>
      <c r="P40" s="8"/>
      <c r="Q40" s="8"/>
      <c r="R40" s="8"/>
      <c r="S40" s="8"/>
      <c r="T40" s="39">
        <f t="shared" si="0"/>
        <v>731250</v>
      </c>
      <c r="U40" s="5">
        <f t="shared" si="1"/>
        <v>731250</v>
      </c>
      <c r="V40" s="42">
        <f t="shared" si="2"/>
        <v>0</v>
      </c>
      <c r="W40" s="8"/>
      <c r="X40" s="8"/>
      <c r="Y40" s="8"/>
      <c r="Z40" s="8"/>
      <c r="AA40" s="8"/>
      <c r="AB40" s="8"/>
      <c r="AC40" s="8"/>
    </row>
    <row r="41" spans="2:29">
      <c r="B41" s="7"/>
      <c r="C41" s="4"/>
      <c r="D41" s="63"/>
      <c r="E41" s="63"/>
      <c r="F41" s="63"/>
      <c r="G41" s="63"/>
      <c r="H41" s="75"/>
      <c r="I41" s="63"/>
      <c r="J41" s="63"/>
      <c r="K41" s="63"/>
      <c r="L41" s="7"/>
      <c r="M41" s="63"/>
      <c r="N41" s="63"/>
      <c r="O41" s="17"/>
      <c r="P41" s="12"/>
      <c r="Q41" s="12"/>
      <c r="R41" s="8"/>
      <c r="S41" s="8"/>
      <c r="T41" s="39">
        <f t="shared" si="0"/>
        <v>0</v>
      </c>
      <c r="U41" s="5">
        <f t="shared" si="1"/>
        <v>0</v>
      </c>
      <c r="V41" s="42">
        <f t="shared" si="2"/>
        <v>0</v>
      </c>
      <c r="W41" s="8"/>
      <c r="X41" s="8"/>
      <c r="Y41" s="8"/>
      <c r="Z41" s="8"/>
      <c r="AA41" s="8"/>
      <c r="AB41" s="8"/>
      <c r="AC41" s="8"/>
    </row>
    <row r="42" spans="2:29">
      <c r="B42" s="64">
        <v>19</v>
      </c>
      <c r="C42" s="1" t="s">
        <v>84</v>
      </c>
      <c r="D42" s="64">
        <v>1</v>
      </c>
      <c r="E42" s="2" t="s">
        <v>66</v>
      </c>
      <c r="F42" s="25">
        <v>75625</v>
      </c>
      <c r="G42" s="65">
        <f>ROUND(D42*F42,0)</f>
        <v>75625</v>
      </c>
      <c r="H42" s="70">
        <f>D42</f>
        <v>1</v>
      </c>
      <c r="I42" s="64" t="str">
        <f>E42</f>
        <v>No</v>
      </c>
      <c r="J42" s="65">
        <f>F42</f>
        <v>75625</v>
      </c>
      <c r="K42" s="65">
        <f>ROUND(H42*J42,0)</f>
        <v>75625</v>
      </c>
      <c r="L42" s="66">
        <f>IF(K42&gt;G42,K42-G42,0)</f>
        <v>0</v>
      </c>
      <c r="M42" s="65">
        <f>IF(G42&gt;K42,G42-K42,0)</f>
        <v>0</v>
      </c>
      <c r="N42" s="4"/>
      <c r="O42" s="40"/>
      <c r="P42" s="8"/>
      <c r="Q42" s="8"/>
      <c r="R42" s="8"/>
      <c r="S42" s="8"/>
      <c r="T42" s="39">
        <f t="shared" si="0"/>
        <v>75625</v>
      </c>
      <c r="U42" s="5">
        <f t="shared" si="1"/>
        <v>75625</v>
      </c>
      <c r="V42" s="42">
        <f t="shared" si="2"/>
        <v>0</v>
      </c>
      <c r="W42" s="8"/>
      <c r="X42" s="8"/>
      <c r="Y42" s="8"/>
      <c r="Z42" s="8"/>
      <c r="AA42" s="8"/>
      <c r="AB42" s="8"/>
      <c r="AC42" s="8"/>
    </row>
    <row r="43" spans="2:29">
      <c r="B43" s="7"/>
      <c r="C43" s="4"/>
      <c r="D43" s="63"/>
      <c r="E43" s="63"/>
      <c r="F43" s="63"/>
      <c r="G43" s="63"/>
      <c r="H43" s="75"/>
      <c r="I43" s="63"/>
      <c r="J43" s="63"/>
      <c r="K43" s="63"/>
      <c r="L43" s="7"/>
      <c r="M43" s="63"/>
      <c r="N43" s="63"/>
      <c r="O43" s="17"/>
      <c r="P43" s="12"/>
      <c r="Q43" s="12"/>
      <c r="R43" s="8"/>
      <c r="S43" s="8"/>
      <c r="T43" s="39">
        <f t="shared" si="0"/>
        <v>0</v>
      </c>
      <c r="U43" s="5">
        <f t="shared" si="1"/>
        <v>0</v>
      </c>
      <c r="V43" s="42">
        <f t="shared" si="2"/>
        <v>0</v>
      </c>
      <c r="W43" s="8"/>
      <c r="X43" s="8"/>
      <c r="Y43" s="8"/>
      <c r="Z43" s="8"/>
      <c r="AA43" s="8"/>
      <c r="AB43" s="8"/>
      <c r="AC43" s="8"/>
    </row>
    <row r="44" spans="2:29">
      <c r="B44" s="64">
        <v>20</v>
      </c>
      <c r="C44" s="1" t="s">
        <v>85</v>
      </c>
      <c r="D44" s="64">
        <v>1</v>
      </c>
      <c r="E44" s="2" t="s">
        <v>66</v>
      </c>
      <c r="F44" s="25">
        <v>41250</v>
      </c>
      <c r="G44" s="65">
        <f>ROUND(D44*F44,0)</f>
        <v>41250</v>
      </c>
      <c r="H44" s="70">
        <f>D44</f>
        <v>1</v>
      </c>
      <c r="I44" s="64" t="str">
        <f>E44</f>
        <v>No</v>
      </c>
      <c r="J44" s="65">
        <f>F44</f>
        <v>41250</v>
      </c>
      <c r="K44" s="65">
        <f>ROUND(H44*J44,0)</f>
        <v>41250</v>
      </c>
      <c r="L44" s="66">
        <f>IF(K44&gt;G44,K44-G44,0)</f>
        <v>0</v>
      </c>
      <c r="M44" s="65">
        <f>IF(G44&gt;K44,G44-K44,0)</f>
        <v>0</v>
      </c>
      <c r="N44" s="4"/>
      <c r="O44" s="40"/>
      <c r="P44" s="8"/>
      <c r="Q44" s="8"/>
      <c r="R44" s="8"/>
      <c r="S44" s="8"/>
      <c r="T44" s="39">
        <f t="shared" si="0"/>
        <v>41250</v>
      </c>
      <c r="U44" s="5">
        <f t="shared" si="1"/>
        <v>41250</v>
      </c>
      <c r="V44" s="42">
        <f t="shared" si="2"/>
        <v>0</v>
      </c>
      <c r="W44" s="8"/>
      <c r="X44" s="8"/>
      <c r="Y44" s="8"/>
      <c r="Z44" s="8"/>
      <c r="AA44" s="8"/>
      <c r="AB44" s="8"/>
      <c r="AC44" s="8"/>
    </row>
    <row r="45" spans="2:29">
      <c r="B45" s="7"/>
      <c r="C45" s="4"/>
      <c r="D45" s="63"/>
      <c r="E45" s="63"/>
      <c r="F45" s="63"/>
      <c r="G45" s="63"/>
      <c r="H45" s="75"/>
      <c r="I45" s="63"/>
      <c r="J45" s="63"/>
      <c r="K45" s="63"/>
      <c r="L45" s="7"/>
      <c r="M45" s="63"/>
      <c r="N45" s="63"/>
      <c r="O45" s="17"/>
      <c r="P45" s="12"/>
      <c r="Q45" s="12"/>
      <c r="R45" s="8"/>
      <c r="S45" s="8"/>
      <c r="T45" s="39">
        <f t="shared" si="0"/>
        <v>0</v>
      </c>
      <c r="U45" s="5">
        <f t="shared" si="1"/>
        <v>0</v>
      </c>
      <c r="V45" s="42">
        <f t="shared" si="2"/>
        <v>0</v>
      </c>
      <c r="W45" s="8"/>
      <c r="X45" s="8"/>
      <c r="Y45" s="8"/>
      <c r="Z45" s="8"/>
      <c r="AA45" s="8"/>
      <c r="AB45" s="8"/>
      <c r="AC45" s="8"/>
    </row>
    <row r="46" spans="2:29">
      <c r="B46" s="64">
        <v>21</v>
      </c>
      <c r="C46" s="1" t="s">
        <v>86</v>
      </c>
      <c r="D46" s="64">
        <v>1</v>
      </c>
      <c r="E46" s="2" t="s">
        <v>66</v>
      </c>
      <c r="F46" s="25">
        <v>250000</v>
      </c>
      <c r="G46" s="65">
        <f>ROUND(D46*F46,0)</f>
        <v>250000</v>
      </c>
      <c r="H46" s="70">
        <f>D46</f>
        <v>1</v>
      </c>
      <c r="I46" s="64" t="str">
        <f>E46</f>
        <v>No</v>
      </c>
      <c r="J46" s="65">
        <f>F46</f>
        <v>250000</v>
      </c>
      <c r="K46" s="65">
        <f>ROUND(H46*J46,0)</f>
        <v>250000</v>
      </c>
      <c r="L46" s="66">
        <f>IF(K46&gt;G46,K46-G46,0)</f>
        <v>0</v>
      </c>
      <c r="M46" s="65">
        <f>IF(G46&gt;K46,G46-K46,0)</f>
        <v>0</v>
      </c>
      <c r="N46" s="4"/>
      <c r="O46" s="40"/>
      <c r="P46" s="8"/>
      <c r="Q46" s="8"/>
      <c r="R46" s="8"/>
      <c r="S46" s="8"/>
      <c r="T46" s="39">
        <f t="shared" si="0"/>
        <v>250000</v>
      </c>
      <c r="U46" s="5">
        <f t="shared" si="1"/>
        <v>250000</v>
      </c>
      <c r="V46" s="42">
        <f t="shared" si="2"/>
        <v>0</v>
      </c>
      <c r="W46" s="8"/>
      <c r="X46" s="8"/>
      <c r="Y46" s="8"/>
      <c r="Z46" s="8"/>
      <c r="AA46" s="8"/>
      <c r="AB46" s="8"/>
      <c r="AC46" s="8"/>
    </row>
    <row r="47" spans="2:29">
      <c r="B47" s="7"/>
      <c r="C47" s="4"/>
      <c r="D47" s="63"/>
      <c r="E47" s="63"/>
      <c r="F47" s="63"/>
      <c r="G47" s="63"/>
      <c r="H47" s="75"/>
      <c r="I47" s="63"/>
      <c r="J47" s="63"/>
      <c r="K47" s="63"/>
      <c r="L47" s="7"/>
      <c r="M47" s="63"/>
      <c r="N47" s="63"/>
      <c r="O47" s="17"/>
      <c r="P47" s="12"/>
      <c r="Q47" s="12"/>
      <c r="R47" s="8"/>
      <c r="S47" s="8"/>
      <c r="T47" s="39">
        <f t="shared" si="0"/>
        <v>0</v>
      </c>
      <c r="U47" s="5">
        <f t="shared" si="1"/>
        <v>0</v>
      </c>
      <c r="V47" s="42">
        <f t="shared" si="2"/>
        <v>0</v>
      </c>
      <c r="W47" s="8"/>
      <c r="X47" s="8"/>
      <c r="Y47" s="8"/>
      <c r="Z47" s="8"/>
      <c r="AA47" s="8"/>
      <c r="AB47" s="8"/>
      <c r="AC47" s="8"/>
    </row>
    <row r="48" spans="2:29">
      <c r="B48" s="64">
        <v>22</v>
      </c>
      <c r="C48" s="1" t="s">
        <v>87</v>
      </c>
      <c r="D48" s="64">
        <v>1</v>
      </c>
      <c r="E48" s="2" t="s">
        <v>66</v>
      </c>
      <c r="F48" s="25">
        <v>34500</v>
      </c>
      <c r="G48" s="65">
        <f>ROUND(D48*F48,0)</f>
        <v>34500</v>
      </c>
      <c r="H48" s="70">
        <f>D48</f>
        <v>1</v>
      </c>
      <c r="I48" s="64" t="str">
        <f>E48</f>
        <v>No</v>
      </c>
      <c r="J48" s="65">
        <f>F48</f>
        <v>34500</v>
      </c>
      <c r="K48" s="65">
        <f>ROUND(H48*J48,0)</f>
        <v>34500</v>
      </c>
      <c r="L48" s="66">
        <f>IF(K48&gt;G48,K48-G48,0)</f>
        <v>0</v>
      </c>
      <c r="M48" s="65">
        <f>IF(G48&gt;K48,G48-K48,0)</f>
        <v>0</v>
      </c>
      <c r="N48" s="4"/>
      <c r="O48" s="40"/>
      <c r="P48" s="8"/>
      <c r="Q48" s="8"/>
      <c r="R48" s="8"/>
      <c r="S48" s="8"/>
      <c r="T48" s="39">
        <f t="shared" si="0"/>
        <v>34500</v>
      </c>
      <c r="U48" s="5">
        <f t="shared" si="1"/>
        <v>34500</v>
      </c>
      <c r="V48" s="42">
        <f t="shared" si="2"/>
        <v>0</v>
      </c>
      <c r="W48" s="8"/>
      <c r="X48" s="8"/>
      <c r="Y48" s="8"/>
      <c r="Z48" s="8"/>
      <c r="AA48" s="8"/>
      <c r="AB48" s="8"/>
      <c r="AC48" s="8"/>
    </row>
    <row r="49" spans="2:29">
      <c r="B49" s="7"/>
      <c r="C49" s="4"/>
      <c r="D49" s="4"/>
      <c r="E49" s="4"/>
      <c r="F49" s="4"/>
      <c r="G49" s="4"/>
      <c r="H49" s="73"/>
      <c r="I49" s="4"/>
      <c r="J49" s="4"/>
      <c r="K49" s="4"/>
      <c r="L49" s="7"/>
      <c r="M49" s="4"/>
      <c r="N49" s="4"/>
      <c r="O49" s="40"/>
      <c r="P49" s="8"/>
      <c r="Q49" s="8"/>
      <c r="R49" s="8"/>
      <c r="S49" s="8"/>
      <c r="T49" s="39">
        <f t="shared" si="0"/>
        <v>0</v>
      </c>
      <c r="U49" s="5">
        <f t="shared" si="1"/>
        <v>0</v>
      </c>
      <c r="V49" s="42">
        <f t="shared" si="2"/>
        <v>0</v>
      </c>
      <c r="W49" s="8"/>
      <c r="X49" s="8"/>
      <c r="Y49" s="8"/>
      <c r="Z49" s="8"/>
      <c r="AA49" s="8"/>
      <c r="AB49" s="8"/>
      <c r="AC49" s="8"/>
    </row>
    <row r="50" spans="2:29">
      <c r="B50" s="64">
        <v>23</v>
      </c>
      <c r="C50" s="1" t="s">
        <v>88</v>
      </c>
      <c r="D50" s="64">
        <v>1</v>
      </c>
      <c r="E50" s="2" t="s">
        <v>66</v>
      </c>
      <c r="F50" s="25">
        <v>563750</v>
      </c>
      <c r="G50" s="65">
        <f>ROUND(D50*F50,0)</f>
        <v>563750</v>
      </c>
      <c r="H50" s="70">
        <f>D50</f>
        <v>1</v>
      </c>
      <c r="I50" s="64" t="str">
        <f>E50</f>
        <v>No</v>
      </c>
      <c r="J50" s="65">
        <f>F50</f>
        <v>563750</v>
      </c>
      <c r="K50" s="65">
        <f>ROUND(H50*J50,0)</f>
        <v>563750</v>
      </c>
      <c r="L50" s="66">
        <f>IF(K50&gt;G50,K50-G50,0)</f>
        <v>0</v>
      </c>
      <c r="M50" s="65">
        <f>IF(G50&gt;K50,G50-K50,0)</f>
        <v>0</v>
      </c>
      <c r="N50" s="4"/>
      <c r="O50" s="40"/>
      <c r="P50" s="8"/>
      <c r="Q50" s="8"/>
      <c r="R50" s="8"/>
      <c r="S50" s="8"/>
      <c r="T50" s="39">
        <f t="shared" si="0"/>
        <v>563750</v>
      </c>
      <c r="U50" s="5">
        <f t="shared" si="1"/>
        <v>563750</v>
      </c>
      <c r="V50" s="42">
        <f t="shared" si="2"/>
        <v>0</v>
      </c>
      <c r="W50" s="8"/>
      <c r="X50" s="8"/>
      <c r="Y50" s="8"/>
      <c r="Z50" s="8"/>
      <c r="AA50" s="8"/>
      <c r="AB50" s="8"/>
      <c r="AC50" s="8"/>
    </row>
    <row r="51" spans="2:29">
      <c r="B51" s="7"/>
      <c r="C51" s="4"/>
      <c r="D51" s="4"/>
      <c r="E51" s="4"/>
      <c r="F51" s="4"/>
      <c r="G51" s="4"/>
      <c r="H51" s="73"/>
      <c r="I51" s="4"/>
      <c r="J51" s="4"/>
      <c r="K51" s="4"/>
      <c r="L51" s="7"/>
      <c r="M51" s="4"/>
      <c r="N51" s="4"/>
      <c r="O51" s="40"/>
      <c r="P51" s="8"/>
      <c r="Q51" s="8"/>
      <c r="R51" s="8"/>
      <c r="S51" s="8"/>
      <c r="T51" s="39">
        <f t="shared" si="0"/>
        <v>0</v>
      </c>
      <c r="U51" s="5">
        <f t="shared" si="1"/>
        <v>0</v>
      </c>
      <c r="V51" s="42">
        <f t="shared" si="2"/>
        <v>0</v>
      </c>
      <c r="W51" s="8"/>
      <c r="X51" s="8"/>
      <c r="Y51" s="8"/>
      <c r="Z51" s="8"/>
      <c r="AA51" s="8"/>
      <c r="AB51" s="8"/>
      <c r="AC51" s="8"/>
    </row>
    <row r="52" spans="2:29" s="29" customFormat="1" ht="17.25" customHeight="1">
      <c r="B52" s="64">
        <v>24</v>
      </c>
      <c r="C52" s="1" t="s">
        <v>89</v>
      </c>
      <c r="D52" s="64">
        <v>1</v>
      </c>
      <c r="E52" s="2" t="s">
        <v>66</v>
      </c>
      <c r="F52" s="25">
        <v>103125</v>
      </c>
      <c r="G52" s="65">
        <f>ROUND(D52*F52,0)</f>
        <v>103125</v>
      </c>
      <c r="H52" s="70">
        <f>D52</f>
        <v>1</v>
      </c>
      <c r="I52" s="64" t="str">
        <f>E52</f>
        <v>No</v>
      </c>
      <c r="J52" s="65">
        <f>F52</f>
        <v>103125</v>
      </c>
      <c r="K52" s="65">
        <f>ROUND(H52*J52,0)</f>
        <v>103125</v>
      </c>
      <c r="L52" s="66">
        <f>IF(K52&gt;G52,K52-G52,0)</f>
        <v>0</v>
      </c>
      <c r="M52" s="65">
        <f>IF(G52&gt;K52,G52-K52,0)</f>
        <v>0</v>
      </c>
      <c r="N52" s="4"/>
      <c r="O52" s="40"/>
      <c r="P52" s="8"/>
      <c r="Q52" s="8"/>
      <c r="R52" s="18"/>
      <c r="S52" s="18"/>
      <c r="T52" s="45">
        <f t="shared" si="0"/>
        <v>103125</v>
      </c>
      <c r="U52" s="46">
        <f t="shared" si="1"/>
        <v>103125</v>
      </c>
      <c r="V52" s="47">
        <f t="shared" si="2"/>
        <v>0</v>
      </c>
      <c r="W52" s="18"/>
      <c r="X52" s="18"/>
      <c r="Y52" s="18"/>
      <c r="Z52" s="18"/>
      <c r="AA52" s="18"/>
      <c r="AB52" s="18"/>
      <c r="AC52" s="18"/>
    </row>
    <row r="53" spans="2:29">
      <c r="B53" s="7"/>
      <c r="C53" s="4"/>
      <c r="D53" s="4"/>
      <c r="E53" s="4"/>
      <c r="F53" s="4"/>
      <c r="G53" s="4"/>
      <c r="H53" s="73"/>
      <c r="I53" s="4"/>
      <c r="J53" s="4"/>
      <c r="K53" s="4"/>
      <c r="L53" s="7"/>
      <c r="M53" s="4"/>
      <c r="N53" s="4"/>
      <c r="O53" s="40"/>
      <c r="P53" s="8"/>
      <c r="Q53" s="8"/>
      <c r="R53" s="8"/>
      <c r="S53" s="8"/>
      <c r="T53" s="39">
        <f t="shared" si="0"/>
        <v>0</v>
      </c>
      <c r="U53" s="5">
        <f t="shared" si="1"/>
        <v>0</v>
      </c>
      <c r="V53" s="42">
        <f t="shared" si="2"/>
        <v>0</v>
      </c>
      <c r="W53" s="8"/>
      <c r="X53" s="8"/>
      <c r="Y53" s="8"/>
      <c r="Z53" s="8"/>
      <c r="AA53" s="8"/>
      <c r="AB53" s="8"/>
      <c r="AC53" s="8"/>
    </row>
    <row r="54" spans="2:29">
      <c r="B54" s="64">
        <v>25</v>
      </c>
      <c r="C54" s="1" t="s">
        <v>90</v>
      </c>
      <c r="D54" s="64">
        <v>1</v>
      </c>
      <c r="E54" s="2" t="s">
        <v>66</v>
      </c>
      <c r="F54" s="25">
        <v>225000</v>
      </c>
      <c r="G54" s="65">
        <f>ROUND(D54*F54,0)</f>
        <v>225000</v>
      </c>
      <c r="H54" s="70">
        <f>D54</f>
        <v>1</v>
      </c>
      <c r="I54" s="64" t="str">
        <f>E54</f>
        <v>No</v>
      </c>
      <c r="J54" s="65">
        <f>F54</f>
        <v>225000</v>
      </c>
      <c r="K54" s="65">
        <f>ROUND(H54*J54,0)</f>
        <v>225000</v>
      </c>
      <c r="L54" s="66">
        <f>IF(K54&gt;G54,K54-G54,0)</f>
        <v>0</v>
      </c>
      <c r="M54" s="65">
        <f>IF(G54&gt;K54,G54-K54,0)</f>
        <v>0</v>
      </c>
      <c r="N54" s="4"/>
      <c r="O54" s="40"/>
      <c r="P54" s="8"/>
      <c r="Q54" s="8"/>
      <c r="R54" s="8"/>
      <c r="S54" s="8"/>
      <c r="T54" s="39"/>
      <c r="U54" s="5"/>
      <c r="V54" s="42"/>
      <c r="W54" s="8"/>
      <c r="X54" s="8"/>
      <c r="Y54" s="8"/>
      <c r="Z54" s="8"/>
      <c r="AA54" s="8"/>
      <c r="AB54" s="8"/>
      <c r="AC54" s="8"/>
    </row>
    <row r="55" spans="2:29">
      <c r="B55" s="7"/>
      <c r="C55" s="4"/>
      <c r="D55" s="4"/>
      <c r="E55" s="4"/>
      <c r="F55" s="4"/>
      <c r="G55" s="4"/>
      <c r="H55" s="73"/>
      <c r="I55" s="4"/>
      <c r="J55" s="4"/>
      <c r="K55" s="4"/>
      <c r="L55" s="7"/>
      <c r="M55" s="4"/>
      <c r="N55" s="4"/>
      <c r="O55" s="40"/>
      <c r="P55" s="8"/>
      <c r="Q55" s="8"/>
      <c r="R55" s="8"/>
      <c r="S55" s="8"/>
      <c r="T55" s="39">
        <f t="shared" ref="T55:T78" si="3">D55*F55</f>
        <v>0</v>
      </c>
      <c r="U55" s="5">
        <f t="shared" ref="U55:U78" si="4">H55*F55</f>
        <v>0</v>
      </c>
      <c r="V55" s="42">
        <f t="shared" ref="V55:V78" si="5">U55-T55</f>
        <v>0</v>
      </c>
      <c r="W55" s="8"/>
      <c r="X55" s="8"/>
      <c r="Y55" s="8"/>
      <c r="Z55" s="8"/>
      <c r="AA55" s="8"/>
      <c r="AB55" s="8"/>
      <c r="AC55" s="8"/>
    </row>
    <row r="56" spans="2:29">
      <c r="B56" s="64">
        <v>26</v>
      </c>
      <c r="C56" s="1" t="s">
        <v>91</v>
      </c>
      <c r="D56" s="64">
        <v>2</v>
      </c>
      <c r="E56" s="2" t="s">
        <v>66</v>
      </c>
      <c r="F56" s="25">
        <v>61875</v>
      </c>
      <c r="G56" s="65">
        <f>ROUND(D56*F56,0)</f>
        <v>123750</v>
      </c>
      <c r="H56" s="70">
        <f>D56</f>
        <v>2</v>
      </c>
      <c r="I56" s="64" t="str">
        <f>E56</f>
        <v>No</v>
      </c>
      <c r="J56" s="65">
        <f>F56</f>
        <v>61875</v>
      </c>
      <c r="K56" s="65">
        <f>ROUND(H56*J56,0)</f>
        <v>123750</v>
      </c>
      <c r="L56" s="66">
        <f>IF(K56&gt;G56,K56-G56,0)</f>
        <v>0</v>
      </c>
      <c r="M56" s="65">
        <f>IF(G56&gt;K56,G56-K56,0)</f>
        <v>0</v>
      </c>
      <c r="N56" s="4"/>
      <c r="O56" s="40"/>
      <c r="P56" s="8"/>
      <c r="Q56" s="8"/>
      <c r="R56" s="8"/>
      <c r="S56" s="8"/>
      <c r="T56" s="39">
        <f t="shared" si="3"/>
        <v>123750</v>
      </c>
      <c r="U56" s="5">
        <f t="shared" si="4"/>
        <v>123750</v>
      </c>
      <c r="V56" s="42">
        <f t="shared" si="5"/>
        <v>0</v>
      </c>
      <c r="W56" s="8"/>
      <c r="X56" s="8"/>
      <c r="Y56" s="8"/>
      <c r="Z56" s="8"/>
      <c r="AA56" s="8"/>
      <c r="AB56" s="8"/>
      <c r="AC56" s="8"/>
    </row>
    <row r="57" spans="2:29">
      <c r="B57" s="7"/>
      <c r="C57" s="4"/>
      <c r="D57" s="4"/>
      <c r="E57" s="4"/>
      <c r="F57" s="4"/>
      <c r="G57" s="4"/>
      <c r="H57" s="73"/>
      <c r="I57" s="4"/>
      <c r="J57" s="4"/>
      <c r="K57" s="4"/>
      <c r="L57" s="7"/>
      <c r="M57" s="4"/>
      <c r="N57" s="4"/>
      <c r="O57" s="40"/>
      <c r="P57" s="8"/>
      <c r="Q57" s="8"/>
      <c r="R57" s="8"/>
      <c r="S57" s="8"/>
      <c r="T57" s="39">
        <f t="shared" si="3"/>
        <v>0</v>
      </c>
      <c r="U57" s="5">
        <f t="shared" si="4"/>
        <v>0</v>
      </c>
      <c r="V57" s="42">
        <f t="shared" si="5"/>
        <v>0</v>
      </c>
      <c r="W57" s="8"/>
      <c r="X57" s="8"/>
      <c r="Y57" s="8"/>
      <c r="Z57" s="8"/>
      <c r="AA57" s="8"/>
      <c r="AB57" s="8"/>
      <c r="AC57" s="8"/>
    </row>
    <row r="58" spans="2:29" s="29" customFormat="1">
      <c r="B58" s="64">
        <v>27</v>
      </c>
      <c r="C58" s="1" t="s">
        <v>92</v>
      </c>
      <c r="D58" s="64">
        <v>1</v>
      </c>
      <c r="E58" s="2" t="s">
        <v>66</v>
      </c>
      <c r="F58" s="25">
        <v>312500</v>
      </c>
      <c r="G58" s="65">
        <f>ROUND(D58*F58,0)</f>
        <v>312500</v>
      </c>
      <c r="H58" s="70">
        <f>D58</f>
        <v>1</v>
      </c>
      <c r="I58" s="64" t="str">
        <f>E58</f>
        <v>No</v>
      </c>
      <c r="J58" s="65">
        <f>F58</f>
        <v>312500</v>
      </c>
      <c r="K58" s="65">
        <f>ROUND(H58*J58,0)</f>
        <v>312500</v>
      </c>
      <c r="L58" s="66">
        <f>IF(K58&gt;G58,K58-G58,0)</f>
        <v>0</v>
      </c>
      <c r="M58" s="65">
        <f>IF(G58&gt;K58,G58-K58,0)</f>
        <v>0</v>
      </c>
      <c r="N58" s="4"/>
      <c r="O58" s="40"/>
      <c r="P58" s="8"/>
      <c r="Q58" s="8"/>
      <c r="R58" s="18"/>
      <c r="S58" s="18"/>
      <c r="T58" s="45">
        <f t="shared" si="3"/>
        <v>312500</v>
      </c>
      <c r="U58" s="46">
        <f t="shared" si="4"/>
        <v>312500</v>
      </c>
      <c r="V58" s="47">
        <f t="shared" si="5"/>
        <v>0</v>
      </c>
      <c r="W58" s="18"/>
      <c r="X58" s="18"/>
      <c r="Y58" s="18"/>
      <c r="Z58" s="18"/>
      <c r="AA58" s="18"/>
      <c r="AB58" s="18"/>
      <c r="AC58" s="18"/>
    </row>
    <row r="59" spans="2:29">
      <c r="B59" s="7"/>
      <c r="C59" s="4"/>
      <c r="D59" s="4"/>
      <c r="E59" s="4"/>
      <c r="F59" s="4"/>
      <c r="G59" s="4"/>
      <c r="H59" s="73"/>
      <c r="I59" s="4"/>
      <c r="J59" s="4"/>
      <c r="K59" s="4"/>
      <c r="L59" s="7"/>
      <c r="M59" s="4"/>
      <c r="N59" s="4"/>
      <c r="O59" s="40"/>
      <c r="P59" s="8"/>
      <c r="Q59" s="8"/>
      <c r="R59" s="8"/>
      <c r="S59" s="8"/>
      <c r="T59" s="39">
        <f t="shared" si="3"/>
        <v>0</v>
      </c>
      <c r="U59" s="5">
        <f t="shared" si="4"/>
        <v>0</v>
      </c>
      <c r="V59" s="42">
        <f t="shared" si="5"/>
        <v>0</v>
      </c>
      <c r="W59" s="8"/>
      <c r="X59" s="8"/>
      <c r="Y59" s="8"/>
      <c r="Z59" s="8"/>
      <c r="AA59" s="8"/>
      <c r="AB59" s="8"/>
      <c r="AC59" s="8"/>
    </row>
    <row r="60" spans="2:29">
      <c r="B60" s="64">
        <v>28</v>
      </c>
      <c r="C60" s="1" t="s">
        <v>93</v>
      </c>
      <c r="D60" s="64">
        <v>2</v>
      </c>
      <c r="E60" s="2" t="s">
        <v>66</v>
      </c>
      <c r="F60" s="25">
        <v>280000</v>
      </c>
      <c r="G60" s="65">
        <f>ROUND(D60*F60,0)</f>
        <v>560000</v>
      </c>
      <c r="H60" s="70">
        <f>D60</f>
        <v>2</v>
      </c>
      <c r="I60" s="64" t="str">
        <f>E60</f>
        <v>No</v>
      </c>
      <c r="J60" s="65">
        <f>F60</f>
        <v>280000</v>
      </c>
      <c r="K60" s="65">
        <f>ROUND(H60*J60,0)</f>
        <v>560000</v>
      </c>
      <c r="L60" s="66">
        <f>IF(K60&gt;G60,K60-G60,0)</f>
        <v>0</v>
      </c>
      <c r="M60" s="65">
        <f>IF(G60&gt;K60,G60-K60,0)</f>
        <v>0</v>
      </c>
      <c r="N60" s="4"/>
      <c r="O60" s="40"/>
      <c r="P60" s="8"/>
      <c r="Q60" s="8"/>
      <c r="R60" s="8"/>
      <c r="S60" s="8"/>
      <c r="T60" s="39">
        <f t="shared" si="3"/>
        <v>560000</v>
      </c>
      <c r="U60" s="5">
        <f t="shared" si="4"/>
        <v>560000</v>
      </c>
      <c r="V60" s="42">
        <f t="shared" si="5"/>
        <v>0</v>
      </c>
      <c r="W60" s="8"/>
      <c r="X60" s="8"/>
      <c r="Y60" s="8"/>
      <c r="Z60" s="8"/>
      <c r="AA60" s="8"/>
      <c r="AB60" s="8"/>
      <c r="AC60" s="8"/>
    </row>
    <row r="61" spans="2:29">
      <c r="B61" s="7"/>
      <c r="C61" s="4"/>
      <c r="D61" s="4"/>
      <c r="E61" s="4"/>
      <c r="F61" s="4"/>
      <c r="G61" s="4"/>
      <c r="H61" s="73"/>
      <c r="I61" s="4"/>
      <c r="J61" s="4"/>
      <c r="K61" s="4"/>
      <c r="L61" s="7"/>
      <c r="M61" s="4"/>
      <c r="N61" s="4"/>
      <c r="O61" s="40"/>
      <c r="P61" s="8"/>
      <c r="Q61" s="8"/>
      <c r="R61" s="8"/>
      <c r="S61" s="8"/>
      <c r="T61" s="39">
        <f t="shared" si="3"/>
        <v>0</v>
      </c>
      <c r="U61" s="5">
        <f t="shared" si="4"/>
        <v>0</v>
      </c>
      <c r="V61" s="42">
        <f t="shared" si="5"/>
        <v>0</v>
      </c>
      <c r="W61" s="8"/>
      <c r="X61" s="8"/>
      <c r="Y61" s="8"/>
      <c r="Z61" s="8"/>
      <c r="AA61" s="8"/>
      <c r="AB61" s="8"/>
      <c r="AC61" s="8"/>
    </row>
    <row r="62" spans="2:29">
      <c r="B62" s="64">
        <v>29</v>
      </c>
      <c r="C62" s="1" t="s">
        <v>94</v>
      </c>
      <c r="D62" s="64">
        <v>1</v>
      </c>
      <c r="E62" s="2" t="s">
        <v>66</v>
      </c>
      <c r="F62" s="25">
        <v>49500</v>
      </c>
      <c r="G62" s="65">
        <f>ROUND(D62*F62,0)</f>
        <v>49500</v>
      </c>
      <c r="H62" s="70">
        <f>D62</f>
        <v>1</v>
      </c>
      <c r="I62" s="64" t="str">
        <f>E62</f>
        <v>No</v>
      </c>
      <c r="J62" s="65">
        <f>F62</f>
        <v>49500</v>
      </c>
      <c r="K62" s="65">
        <f>ROUND(H62*J62,0)</f>
        <v>49500</v>
      </c>
      <c r="L62" s="66">
        <f>IF(K62&gt;G62,K62-G62,0)</f>
        <v>0</v>
      </c>
      <c r="M62" s="65">
        <f>IF(G62&gt;K62,G62-K62,0)</f>
        <v>0</v>
      </c>
      <c r="N62" s="4"/>
      <c r="O62" s="40"/>
      <c r="P62" s="8"/>
      <c r="Q62" s="8"/>
      <c r="R62" s="8"/>
      <c r="S62" s="8"/>
      <c r="T62" s="39">
        <f t="shared" si="3"/>
        <v>49500</v>
      </c>
      <c r="U62" s="5">
        <f t="shared" si="4"/>
        <v>49500</v>
      </c>
      <c r="V62" s="42">
        <f t="shared" si="5"/>
        <v>0</v>
      </c>
      <c r="W62" s="8"/>
      <c r="X62" s="8"/>
      <c r="Y62" s="8"/>
      <c r="Z62" s="8"/>
      <c r="AA62" s="8"/>
      <c r="AB62" s="8"/>
      <c r="AC62" s="8"/>
    </row>
    <row r="63" spans="2:29">
      <c r="B63" s="7"/>
      <c r="C63" s="4"/>
      <c r="D63" s="4"/>
      <c r="E63" s="4"/>
      <c r="F63" s="4"/>
      <c r="G63" s="4"/>
      <c r="H63" s="73"/>
      <c r="I63" s="4"/>
      <c r="J63" s="4"/>
      <c r="K63" s="4"/>
      <c r="L63" s="7"/>
      <c r="M63" s="4"/>
      <c r="N63" s="4"/>
      <c r="O63" s="40"/>
      <c r="P63" s="8"/>
      <c r="Q63" s="8"/>
      <c r="R63" s="8"/>
      <c r="S63" s="8"/>
      <c r="T63" s="39">
        <f t="shared" si="3"/>
        <v>0</v>
      </c>
      <c r="U63" s="5">
        <f t="shared" si="4"/>
        <v>0</v>
      </c>
      <c r="V63" s="42">
        <f t="shared" si="5"/>
        <v>0</v>
      </c>
      <c r="W63" s="8"/>
      <c r="X63" s="8"/>
      <c r="Y63" s="8"/>
      <c r="Z63" s="8"/>
      <c r="AA63" s="8"/>
      <c r="AB63" s="8"/>
      <c r="AC63" s="8"/>
    </row>
    <row r="64" spans="2:29">
      <c r="B64" s="64">
        <v>30</v>
      </c>
      <c r="C64" s="1" t="s">
        <v>95</v>
      </c>
      <c r="D64" s="64">
        <v>1</v>
      </c>
      <c r="E64" s="2" t="s">
        <v>66</v>
      </c>
      <c r="F64" s="25">
        <v>937500</v>
      </c>
      <c r="G64" s="65">
        <f>ROUND(D64*F64,0)</f>
        <v>937500</v>
      </c>
      <c r="H64" s="70">
        <f>D64</f>
        <v>1</v>
      </c>
      <c r="I64" s="64" t="str">
        <f>E64</f>
        <v>No</v>
      </c>
      <c r="J64" s="65">
        <f>F64</f>
        <v>937500</v>
      </c>
      <c r="K64" s="65">
        <f>ROUND(H64*J64,0)</f>
        <v>937500</v>
      </c>
      <c r="L64" s="66">
        <f>IF(K64&gt;G64,K64-G64,0)</f>
        <v>0</v>
      </c>
      <c r="M64" s="65">
        <f>IF(G64&gt;K64,G64-K64,0)</f>
        <v>0</v>
      </c>
      <c r="N64" s="4"/>
      <c r="O64" s="40"/>
      <c r="P64" s="8"/>
      <c r="Q64" s="8"/>
      <c r="R64" s="8"/>
      <c r="S64" s="8"/>
      <c r="T64" s="39">
        <f t="shared" si="3"/>
        <v>937500</v>
      </c>
      <c r="U64" s="5">
        <f t="shared" si="4"/>
        <v>937500</v>
      </c>
      <c r="V64" s="42">
        <f t="shared" si="5"/>
        <v>0</v>
      </c>
      <c r="W64" s="8"/>
      <c r="X64" s="8"/>
      <c r="Y64" s="8"/>
      <c r="Z64" s="8"/>
      <c r="AA64" s="8"/>
      <c r="AB64" s="8"/>
      <c r="AC64" s="8"/>
    </row>
    <row r="65" spans="2:29" s="29" customFormat="1">
      <c r="B65" s="7"/>
      <c r="C65" s="4"/>
      <c r="D65" s="4"/>
      <c r="E65" s="4"/>
      <c r="F65" s="4"/>
      <c r="G65" s="4"/>
      <c r="H65" s="73"/>
      <c r="I65" s="4"/>
      <c r="J65" s="4"/>
      <c r="K65" s="4"/>
      <c r="L65" s="7"/>
      <c r="M65" s="4"/>
      <c r="N65" s="4"/>
      <c r="O65" s="40"/>
      <c r="P65" s="8"/>
      <c r="Q65" s="8"/>
      <c r="R65" s="18"/>
      <c r="S65" s="18"/>
      <c r="T65" s="45">
        <f t="shared" si="3"/>
        <v>0</v>
      </c>
      <c r="U65" s="46">
        <f t="shared" si="4"/>
        <v>0</v>
      </c>
      <c r="V65" s="47">
        <f t="shared" si="5"/>
        <v>0</v>
      </c>
      <c r="W65" s="18"/>
      <c r="X65" s="18"/>
      <c r="Y65" s="18"/>
      <c r="Z65" s="18"/>
      <c r="AA65" s="18"/>
      <c r="AB65" s="18"/>
      <c r="AC65" s="18"/>
    </row>
    <row r="66" spans="2:29">
      <c r="B66" s="64">
        <v>31</v>
      </c>
      <c r="C66" s="1" t="s">
        <v>96</v>
      </c>
      <c r="D66" s="64">
        <v>1</v>
      </c>
      <c r="E66" s="2" t="s">
        <v>66</v>
      </c>
      <c r="F66" s="25">
        <v>562500</v>
      </c>
      <c r="G66" s="65">
        <f>ROUND(D66*F66,0)</f>
        <v>562500</v>
      </c>
      <c r="H66" s="70">
        <f>D66</f>
        <v>1</v>
      </c>
      <c r="I66" s="64" t="str">
        <f>E66</f>
        <v>No</v>
      </c>
      <c r="J66" s="65">
        <f>F66</f>
        <v>562500</v>
      </c>
      <c r="K66" s="65">
        <f>ROUND(H66*J66,0)</f>
        <v>562500</v>
      </c>
      <c r="L66" s="66">
        <f>IF(K66&gt;G66,K66-G66,0)</f>
        <v>0</v>
      </c>
      <c r="M66" s="65">
        <f>IF(G66&gt;K66,G66-K66,0)</f>
        <v>0</v>
      </c>
      <c r="N66" s="4"/>
      <c r="O66" s="40"/>
      <c r="P66" s="8"/>
      <c r="Q66" s="8"/>
      <c r="R66" s="8"/>
      <c r="S66" s="8"/>
      <c r="T66" s="39">
        <f t="shared" si="3"/>
        <v>562500</v>
      </c>
      <c r="U66" s="5">
        <f t="shared" si="4"/>
        <v>562500</v>
      </c>
      <c r="V66" s="42">
        <f t="shared" si="5"/>
        <v>0</v>
      </c>
      <c r="W66" s="8"/>
      <c r="X66" s="8"/>
      <c r="Y66" s="8"/>
      <c r="Z66" s="8"/>
      <c r="AA66" s="8"/>
      <c r="AB66" s="8"/>
      <c r="AC66" s="8"/>
    </row>
    <row r="67" spans="2:29">
      <c r="B67" s="7"/>
      <c r="C67" s="4"/>
      <c r="D67" s="4"/>
      <c r="E67" s="4"/>
      <c r="F67" s="4"/>
      <c r="G67" s="4"/>
      <c r="H67" s="73"/>
      <c r="I67" s="4"/>
      <c r="J67" s="4"/>
      <c r="K67" s="4"/>
      <c r="L67" s="7"/>
      <c r="M67" s="4"/>
      <c r="N67" s="4"/>
      <c r="O67" s="40"/>
      <c r="P67" s="8"/>
      <c r="Q67" s="8"/>
      <c r="R67" s="8"/>
      <c r="S67" s="8"/>
      <c r="T67" s="39">
        <f t="shared" si="3"/>
        <v>0</v>
      </c>
      <c r="U67" s="5">
        <f t="shared" si="4"/>
        <v>0</v>
      </c>
      <c r="V67" s="42">
        <f t="shared" si="5"/>
        <v>0</v>
      </c>
      <c r="W67" s="8"/>
      <c r="X67" s="8"/>
      <c r="Y67" s="8"/>
      <c r="Z67" s="8"/>
      <c r="AA67" s="8"/>
      <c r="AB67" s="8"/>
      <c r="AC67" s="8"/>
    </row>
    <row r="68" spans="2:29" ht="31.5">
      <c r="B68" s="64">
        <v>32</v>
      </c>
      <c r="C68" s="1" t="s">
        <v>97</v>
      </c>
      <c r="D68" s="64">
        <v>1</v>
      </c>
      <c r="E68" s="2" t="s">
        <v>66</v>
      </c>
      <c r="F68" s="25">
        <v>2125000</v>
      </c>
      <c r="G68" s="65">
        <f>ROUND(D68*F68,0)</f>
        <v>2125000</v>
      </c>
      <c r="H68" s="70">
        <f>D68</f>
        <v>1</v>
      </c>
      <c r="I68" s="64" t="str">
        <f>E68</f>
        <v>No</v>
      </c>
      <c r="J68" s="65">
        <f>F68</f>
        <v>2125000</v>
      </c>
      <c r="K68" s="65">
        <f>ROUND(H68*J68,0)</f>
        <v>2125000</v>
      </c>
      <c r="L68" s="66">
        <f>IF(K68&gt;G68,K68-G68,0)</f>
        <v>0</v>
      </c>
      <c r="M68" s="65">
        <f>IF(G68&gt;K68,G68-K68,0)</f>
        <v>0</v>
      </c>
      <c r="N68" s="4"/>
      <c r="O68" s="40"/>
      <c r="P68" s="8"/>
      <c r="Q68" s="8"/>
      <c r="R68" s="8"/>
      <c r="S68" s="8"/>
      <c r="T68" s="39">
        <f t="shared" si="3"/>
        <v>2125000</v>
      </c>
      <c r="U68" s="5">
        <f t="shared" si="4"/>
        <v>2125000</v>
      </c>
      <c r="V68" s="42">
        <f t="shared" si="5"/>
        <v>0</v>
      </c>
      <c r="W68" s="8"/>
      <c r="X68" s="8"/>
      <c r="Y68" s="8"/>
      <c r="Z68" s="8"/>
      <c r="AA68" s="8"/>
      <c r="AB68" s="8"/>
      <c r="AC68" s="8"/>
    </row>
    <row r="69" spans="2:29">
      <c r="B69" s="7"/>
      <c r="C69" s="4"/>
      <c r="D69" s="4"/>
      <c r="E69" s="4"/>
      <c r="F69" s="4"/>
      <c r="G69" s="4"/>
      <c r="H69" s="73"/>
      <c r="I69" s="4"/>
      <c r="J69" s="4"/>
      <c r="K69" s="4"/>
      <c r="L69" s="7"/>
      <c r="M69" s="4"/>
      <c r="N69" s="4"/>
      <c r="O69" s="40"/>
      <c r="P69" s="8"/>
      <c r="Q69" s="8"/>
      <c r="R69" s="8"/>
      <c r="S69" s="8"/>
      <c r="T69" s="39">
        <f t="shared" si="3"/>
        <v>0</v>
      </c>
      <c r="U69" s="5">
        <f t="shared" si="4"/>
        <v>0</v>
      </c>
      <c r="V69" s="42">
        <f t="shared" si="5"/>
        <v>0</v>
      </c>
      <c r="W69" s="8"/>
      <c r="X69" s="8"/>
      <c r="Y69" s="8"/>
      <c r="Z69" s="8"/>
      <c r="AA69" s="8"/>
      <c r="AB69" s="8"/>
      <c r="AC69" s="8"/>
    </row>
    <row r="70" spans="2:29">
      <c r="B70" s="64">
        <v>33</v>
      </c>
      <c r="C70" s="1" t="s">
        <v>98</v>
      </c>
      <c r="D70" s="64">
        <v>1</v>
      </c>
      <c r="E70" s="2" t="s">
        <v>66</v>
      </c>
      <c r="F70" s="25">
        <v>4200000</v>
      </c>
      <c r="G70" s="65">
        <f>ROUND(D70*F70,0)</f>
        <v>4200000</v>
      </c>
      <c r="H70" s="70">
        <f>D70</f>
        <v>1</v>
      </c>
      <c r="I70" s="64" t="str">
        <f>E70</f>
        <v>No</v>
      </c>
      <c r="J70" s="65">
        <f>F70</f>
        <v>4200000</v>
      </c>
      <c r="K70" s="65">
        <f>ROUND(H70*J70,0)</f>
        <v>4200000</v>
      </c>
      <c r="L70" s="66">
        <f>IF(K70&gt;G70,K70-G70,0)</f>
        <v>0</v>
      </c>
      <c r="M70" s="65">
        <f>IF(G70&gt;K70,G70-K70,0)</f>
        <v>0</v>
      </c>
      <c r="N70" s="4"/>
      <c r="O70" s="40"/>
      <c r="P70" s="8"/>
      <c r="Q70" s="8"/>
      <c r="R70" s="8"/>
      <c r="S70" s="8"/>
      <c r="T70" s="39">
        <f t="shared" si="3"/>
        <v>4200000</v>
      </c>
      <c r="U70" s="5">
        <f t="shared" si="4"/>
        <v>4200000</v>
      </c>
      <c r="V70" s="42">
        <f t="shared" si="5"/>
        <v>0</v>
      </c>
      <c r="W70" s="8"/>
      <c r="X70" s="8"/>
      <c r="Y70" s="8"/>
      <c r="Z70" s="8"/>
      <c r="AA70" s="8"/>
      <c r="AB70" s="8"/>
      <c r="AC70" s="8"/>
    </row>
    <row r="71" spans="2:29">
      <c r="B71" s="7"/>
      <c r="C71" s="4"/>
      <c r="D71" s="4"/>
      <c r="E71" s="4"/>
      <c r="F71" s="4"/>
      <c r="G71" s="4"/>
      <c r="H71" s="73"/>
      <c r="I71" s="4"/>
      <c r="J71" s="4"/>
      <c r="K71" s="4"/>
      <c r="L71" s="7"/>
      <c r="M71" s="4"/>
      <c r="N71" s="4"/>
      <c r="O71" s="40"/>
      <c r="P71" s="8"/>
      <c r="Q71" s="8"/>
      <c r="R71" s="8"/>
      <c r="S71" s="8"/>
      <c r="T71" s="39">
        <f t="shared" si="3"/>
        <v>0</v>
      </c>
      <c r="U71" s="5">
        <f t="shared" si="4"/>
        <v>0</v>
      </c>
      <c r="V71" s="42">
        <f t="shared" si="5"/>
        <v>0</v>
      </c>
      <c r="W71" s="8"/>
      <c r="X71" s="8"/>
      <c r="Y71" s="8"/>
      <c r="Z71" s="8"/>
      <c r="AA71" s="8"/>
      <c r="AB71" s="8"/>
      <c r="AC71" s="8"/>
    </row>
    <row r="72" spans="2:29">
      <c r="B72" s="64">
        <v>34</v>
      </c>
      <c r="C72" s="1" t="s">
        <v>99</v>
      </c>
      <c r="D72" s="64">
        <v>1</v>
      </c>
      <c r="E72" s="2" t="s">
        <v>66</v>
      </c>
      <c r="F72" s="25">
        <v>43750</v>
      </c>
      <c r="G72" s="65">
        <f>ROUND(D72*F72,0)</f>
        <v>43750</v>
      </c>
      <c r="H72" s="70">
        <f>D72</f>
        <v>1</v>
      </c>
      <c r="I72" s="64" t="str">
        <f>E72</f>
        <v>No</v>
      </c>
      <c r="J72" s="65">
        <f>F72</f>
        <v>43750</v>
      </c>
      <c r="K72" s="65">
        <f>ROUND(H72*J72,0)</f>
        <v>43750</v>
      </c>
      <c r="L72" s="66">
        <f>IF(K72&gt;G72,K72-G72,0)</f>
        <v>0</v>
      </c>
      <c r="M72" s="65">
        <f>IF(G72&gt;K72,G72-K72,0)</f>
        <v>0</v>
      </c>
      <c r="N72" s="4"/>
      <c r="O72" s="40"/>
      <c r="P72" s="8"/>
      <c r="Q72" s="8"/>
      <c r="R72" s="8"/>
      <c r="S72" s="8"/>
      <c r="T72" s="39">
        <f t="shared" si="3"/>
        <v>43750</v>
      </c>
      <c r="U72" s="5">
        <f t="shared" si="4"/>
        <v>43750</v>
      </c>
      <c r="V72" s="42">
        <f t="shared" si="5"/>
        <v>0</v>
      </c>
      <c r="W72" s="8"/>
      <c r="X72" s="8"/>
      <c r="Y72" s="8"/>
      <c r="Z72" s="8"/>
      <c r="AA72" s="8"/>
      <c r="AB72" s="8"/>
      <c r="AC72" s="8"/>
    </row>
    <row r="73" spans="2:29">
      <c r="B73" s="7"/>
      <c r="C73" s="4"/>
      <c r="D73" s="4"/>
      <c r="E73" s="4"/>
      <c r="F73" s="4"/>
      <c r="G73" s="4"/>
      <c r="H73" s="73"/>
      <c r="I73" s="4"/>
      <c r="J73" s="4"/>
      <c r="K73" s="4"/>
      <c r="L73" s="7"/>
      <c r="M73" s="4"/>
      <c r="N73" s="4"/>
      <c r="O73" s="40"/>
      <c r="P73" s="8"/>
      <c r="Q73" s="8"/>
      <c r="R73" s="8"/>
      <c r="S73" s="8"/>
      <c r="T73" s="39">
        <f t="shared" si="3"/>
        <v>0</v>
      </c>
      <c r="U73" s="5">
        <f t="shared" si="4"/>
        <v>0</v>
      </c>
      <c r="V73" s="42">
        <f t="shared" si="5"/>
        <v>0</v>
      </c>
      <c r="W73" s="8"/>
      <c r="X73" s="8"/>
      <c r="Y73" s="8"/>
      <c r="Z73" s="8"/>
      <c r="AA73" s="8"/>
      <c r="AB73" s="8"/>
      <c r="AC73" s="8"/>
    </row>
    <row r="74" spans="2:29">
      <c r="B74" s="64">
        <v>35</v>
      </c>
      <c r="C74" s="1" t="s">
        <v>100</v>
      </c>
      <c r="D74" s="64">
        <v>1</v>
      </c>
      <c r="E74" s="2" t="s">
        <v>66</v>
      </c>
      <c r="F74" s="25">
        <v>81250</v>
      </c>
      <c r="G74" s="65">
        <f>ROUND(D74*F74,0)</f>
        <v>81250</v>
      </c>
      <c r="H74" s="70">
        <f>D74</f>
        <v>1</v>
      </c>
      <c r="I74" s="64" t="str">
        <f>E74</f>
        <v>No</v>
      </c>
      <c r="J74" s="65">
        <f>F74</f>
        <v>81250</v>
      </c>
      <c r="K74" s="65">
        <f>ROUND(H74*J74,0)</f>
        <v>81250</v>
      </c>
      <c r="L74" s="66">
        <f>IF(K74&gt;G74,K74-G74,0)</f>
        <v>0</v>
      </c>
      <c r="M74" s="65">
        <f>IF(G74&gt;K74,G74-K74,0)</f>
        <v>0</v>
      </c>
      <c r="N74" s="4"/>
      <c r="O74" s="40"/>
      <c r="P74" s="8"/>
      <c r="Q74" s="8"/>
      <c r="R74" s="8"/>
      <c r="S74" s="8"/>
      <c r="T74" s="39">
        <f t="shared" si="3"/>
        <v>81250</v>
      </c>
      <c r="U74" s="5">
        <f t="shared" si="4"/>
        <v>81250</v>
      </c>
      <c r="V74" s="42">
        <f t="shared" si="5"/>
        <v>0</v>
      </c>
      <c r="W74" s="8"/>
      <c r="X74" s="8"/>
      <c r="Y74" s="8"/>
      <c r="Z74" s="8"/>
      <c r="AA74" s="8"/>
      <c r="AB74" s="8"/>
      <c r="AC74" s="8"/>
    </row>
    <row r="75" spans="2:29">
      <c r="B75" s="7"/>
      <c r="C75" s="4"/>
      <c r="D75" s="4"/>
      <c r="E75" s="4"/>
      <c r="F75" s="4"/>
      <c r="G75" s="4"/>
      <c r="H75" s="73"/>
      <c r="I75" s="4"/>
      <c r="J75" s="4"/>
      <c r="K75" s="4"/>
      <c r="L75" s="7"/>
      <c r="M75" s="4"/>
      <c r="N75" s="4"/>
      <c r="O75" s="40"/>
      <c r="P75" s="8"/>
      <c r="Q75" s="8"/>
      <c r="R75" s="8"/>
      <c r="S75" s="8"/>
      <c r="T75" s="39">
        <f t="shared" si="3"/>
        <v>0</v>
      </c>
      <c r="U75" s="5">
        <f t="shared" si="4"/>
        <v>0</v>
      </c>
      <c r="V75" s="42">
        <f t="shared" si="5"/>
        <v>0</v>
      </c>
      <c r="W75" s="8"/>
      <c r="X75" s="8"/>
      <c r="Y75" s="8"/>
      <c r="Z75" s="8"/>
      <c r="AA75" s="8"/>
      <c r="AB75" s="8"/>
      <c r="AC75" s="8"/>
    </row>
    <row r="76" spans="2:29">
      <c r="B76" s="64">
        <v>36</v>
      </c>
      <c r="C76" s="1" t="s">
        <v>101</v>
      </c>
      <c r="D76" s="64">
        <v>1</v>
      </c>
      <c r="E76" s="2" t="s">
        <v>66</v>
      </c>
      <c r="F76" s="25">
        <v>1</v>
      </c>
      <c r="G76" s="65">
        <f>ROUND(D76*F76,0)</f>
        <v>1</v>
      </c>
      <c r="H76" s="70">
        <f>D76</f>
        <v>1</v>
      </c>
      <c r="I76" s="64" t="str">
        <f>E76</f>
        <v>No</v>
      </c>
      <c r="J76" s="65">
        <f>F76</f>
        <v>1</v>
      </c>
      <c r="K76" s="65">
        <f>ROUND(H76*J76,0)</f>
        <v>1</v>
      </c>
      <c r="L76" s="66">
        <f>IF(K76&gt;G76,K76-G76,0)</f>
        <v>0</v>
      </c>
      <c r="M76" s="65">
        <f>IF(G76&gt;K76,G76-K76,0)</f>
        <v>0</v>
      </c>
      <c r="N76" s="4"/>
      <c r="O76" s="40"/>
      <c r="P76" s="8"/>
      <c r="Q76" s="8"/>
      <c r="R76" s="8"/>
      <c r="S76" s="8"/>
      <c r="T76" s="39">
        <f t="shared" si="3"/>
        <v>1</v>
      </c>
      <c r="U76" s="5">
        <f t="shared" si="4"/>
        <v>1</v>
      </c>
      <c r="V76" s="42">
        <f t="shared" si="5"/>
        <v>0</v>
      </c>
      <c r="W76" s="8"/>
      <c r="X76" s="8"/>
      <c r="Y76" s="8"/>
      <c r="Z76" s="8"/>
      <c r="AA76" s="8"/>
      <c r="AB76" s="8"/>
      <c r="AC76" s="8"/>
    </row>
    <row r="77" spans="2:29">
      <c r="B77" s="7"/>
      <c r="C77" s="4"/>
      <c r="D77" s="4"/>
      <c r="E77" s="4"/>
      <c r="F77" s="4"/>
      <c r="G77" s="4"/>
      <c r="H77" s="73"/>
      <c r="I77" s="4"/>
      <c r="J77" s="4"/>
      <c r="K77" s="4"/>
      <c r="L77" s="7"/>
      <c r="M77" s="4"/>
      <c r="N77" s="4"/>
      <c r="O77" s="40"/>
      <c r="P77" s="8"/>
      <c r="Q77" s="8"/>
      <c r="R77" s="8"/>
      <c r="S77" s="8"/>
      <c r="T77" s="39">
        <f t="shared" si="3"/>
        <v>0</v>
      </c>
      <c r="U77" s="5">
        <f t="shared" si="4"/>
        <v>0</v>
      </c>
      <c r="V77" s="42">
        <f t="shared" si="5"/>
        <v>0</v>
      </c>
      <c r="W77" s="8"/>
      <c r="X77" s="8"/>
      <c r="Y77" s="8"/>
      <c r="Z77" s="8"/>
      <c r="AA77" s="8"/>
      <c r="AB77" s="8"/>
      <c r="AC77" s="8"/>
    </row>
    <row r="78" spans="2:29">
      <c r="B78" s="64">
        <v>37</v>
      </c>
      <c r="C78" s="1" t="s">
        <v>102</v>
      </c>
      <c r="D78" s="64">
        <v>2</v>
      </c>
      <c r="E78" s="2" t="s">
        <v>66</v>
      </c>
      <c r="F78" s="25">
        <v>115000</v>
      </c>
      <c r="G78" s="65">
        <f>ROUND(D78*F78,0)</f>
        <v>230000</v>
      </c>
      <c r="H78" s="70">
        <f>D78</f>
        <v>2</v>
      </c>
      <c r="I78" s="64" t="str">
        <f>E78</f>
        <v>No</v>
      </c>
      <c r="J78" s="65">
        <f>F78</f>
        <v>115000</v>
      </c>
      <c r="K78" s="65">
        <f>ROUND(H78*J78,0)</f>
        <v>230000</v>
      </c>
      <c r="L78" s="66">
        <f>IF(K78&gt;G78,K78-G78,0)</f>
        <v>0</v>
      </c>
      <c r="M78" s="65">
        <f>IF(G78&gt;K78,G78-K78,0)</f>
        <v>0</v>
      </c>
      <c r="N78" s="4"/>
      <c r="O78" s="40"/>
      <c r="P78" s="8"/>
      <c r="Q78" s="8"/>
      <c r="R78" s="8"/>
      <c r="S78" s="8"/>
      <c r="T78" s="39">
        <f t="shared" si="3"/>
        <v>230000</v>
      </c>
      <c r="U78" s="5">
        <f t="shared" si="4"/>
        <v>230000</v>
      </c>
      <c r="V78" s="42">
        <f t="shared" si="5"/>
        <v>0</v>
      </c>
      <c r="W78" s="8"/>
      <c r="X78" s="8"/>
      <c r="Y78" s="8"/>
      <c r="Z78" s="8"/>
      <c r="AA78" s="8"/>
      <c r="AB78" s="8"/>
      <c r="AC78" s="8"/>
    </row>
    <row r="79" spans="2:29">
      <c r="B79" s="7"/>
      <c r="C79" s="4"/>
      <c r="D79" s="4"/>
      <c r="E79" s="4"/>
      <c r="F79" s="4"/>
      <c r="G79" s="4"/>
      <c r="H79" s="73"/>
      <c r="I79" s="4"/>
      <c r="J79" s="4"/>
      <c r="K79" s="4"/>
      <c r="L79" s="7"/>
      <c r="M79" s="4"/>
      <c r="N79" s="4"/>
      <c r="O79" s="40"/>
      <c r="P79" s="8"/>
      <c r="Q79" s="8"/>
      <c r="R79" s="8"/>
      <c r="S79" s="8"/>
      <c r="T79" s="39">
        <f t="shared" ref="T79:T89" si="6">D79*F79</f>
        <v>0</v>
      </c>
      <c r="U79" s="5">
        <f t="shared" ref="U79:U89" si="7">H79*F79</f>
        <v>0</v>
      </c>
      <c r="V79" s="42">
        <f t="shared" ref="V79:V89" si="8">U79-T79</f>
        <v>0</v>
      </c>
      <c r="W79" s="8"/>
      <c r="X79" s="8"/>
      <c r="Y79" s="8"/>
      <c r="Z79" s="8"/>
      <c r="AA79" s="8"/>
      <c r="AB79" s="8"/>
      <c r="AC79" s="8"/>
    </row>
    <row r="80" spans="2:29">
      <c r="B80" s="64">
        <v>38</v>
      </c>
      <c r="C80" s="19" t="s">
        <v>103</v>
      </c>
      <c r="D80" s="64">
        <v>1</v>
      </c>
      <c r="E80" s="2" t="s">
        <v>66</v>
      </c>
      <c r="F80" s="25">
        <v>110000</v>
      </c>
      <c r="G80" s="65">
        <f>ROUND(D80*F80,0)</f>
        <v>110000</v>
      </c>
      <c r="H80" s="70">
        <v>0</v>
      </c>
      <c r="I80" s="64" t="str">
        <f>E80</f>
        <v>No</v>
      </c>
      <c r="J80" s="65">
        <f>F80</f>
        <v>110000</v>
      </c>
      <c r="K80" s="65">
        <f>ROUND(H80*J80,0)</f>
        <v>0</v>
      </c>
      <c r="L80" s="66">
        <f>IF(K80&gt;G80,K80-G80,0)</f>
        <v>0</v>
      </c>
      <c r="M80" s="65">
        <f>IF(G80&gt;K80,G80-K80,0)</f>
        <v>110000</v>
      </c>
      <c r="N80" s="4"/>
      <c r="O80" s="40"/>
      <c r="P80" s="8"/>
      <c r="Q80" s="8"/>
      <c r="R80" s="8"/>
      <c r="S80" s="8"/>
      <c r="T80" s="39">
        <f t="shared" si="6"/>
        <v>110000</v>
      </c>
      <c r="U80" s="5">
        <f t="shared" si="7"/>
        <v>0</v>
      </c>
      <c r="V80" s="42">
        <f t="shared" si="8"/>
        <v>-110000</v>
      </c>
      <c r="W80" s="8"/>
      <c r="X80" s="8"/>
      <c r="Y80" s="8"/>
      <c r="Z80" s="8"/>
      <c r="AA80" s="8"/>
      <c r="AB80" s="8"/>
      <c r="AC80" s="8"/>
    </row>
    <row r="81" spans="2:29">
      <c r="B81" s="7"/>
      <c r="C81" s="4"/>
      <c r="D81" s="4"/>
      <c r="E81" s="4"/>
      <c r="F81" s="4"/>
      <c r="G81" s="4"/>
      <c r="H81" s="73"/>
      <c r="I81" s="4"/>
      <c r="J81" s="4"/>
      <c r="K81" s="4"/>
      <c r="L81" s="7"/>
      <c r="M81" s="4"/>
      <c r="N81" s="4"/>
      <c r="O81" s="40"/>
      <c r="P81" s="8"/>
      <c r="Q81" s="8"/>
      <c r="R81" s="8"/>
      <c r="S81" s="8"/>
      <c r="T81" s="39">
        <f t="shared" si="6"/>
        <v>0</v>
      </c>
      <c r="U81" s="5">
        <f t="shared" si="7"/>
        <v>0</v>
      </c>
      <c r="V81" s="42">
        <f t="shared" si="8"/>
        <v>0</v>
      </c>
      <c r="W81" s="8"/>
      <c r="X81" s="8"/>
      <c r="Y81" s="8"/>
      <c r="Z81" s="8"/>
      <c r="AA81" s="8"/>
      <c r="AB81" s="8"/>
      <c r="AC81" s="8"/>
    </row>
    <row r="82" spans="2:29">
      <c r="B82" s="64">
        <v>39</v>
      </c>
      <c r="C82" s="1" t="s">
        <v>104</v>
      </c>
      <c r="D82" s="64">
        <v>2</v>
      </c>
      <c r="E82" s="2" t="s">
        <v>66</v>
      </c>
      <c r="F82" s="25">
        <v>34500</v>
      </c>
      <c r="G82" s="65">
        <f>ROUND(D82*F82,0)</f>
        <v>69000</v>
      </c>
      <c r="H82" s="70">
        <f>D82</f>
        <v>2</v>
      </c>
      <c r="I82" s="64" t="str">
        <f>E82</f>
        <v>No</v>
      </c>
      <c r="J82" s="65">
        <f>F82</f>
        <v>34500</v>
      </c>
      <c r="K82" s="65">
        <f>ROUND(H82*J82,0)</f>
        <v>69000</v>
      </c>
      <c r="L82" s="66">
        <f>IF(K82&gt;G82,K82-G82,0)</f>
        <v>0</v>
      </c>
      <c r="M82" s="65">
        <f>IF(G82&gt;K82,G82-K82,0)</f>
        <v>0</v>
      </c>
      <c r="N82" s="4"/>
      <c r="O82" s="40"/>
      <c r="P82" s="8"/>
      <c r="Q82" s="8"/>
      <c r="R82" s="8"/>
      <c r="S82" s="8"/>
      <c r="T82" s="39">
        <f t="shared" si="6"/>
        <v>69000</v>
      </c>
      <c r="U82" s="5">
        <f t="shared" si="7"/>
        <v>69000</v>
      </c>
      <c r="V82" s="42">
        <f t="shared" si="8"/>
        <v>0</v>
      </c>
      <c r="W82" s="8"/>
      <c r="X82" s="8"/>
      <c r="Y82" s="8"/>
      <c r="Z82" s="8"/>
      <c r="AA82" s="8"/>
      <c r="AB82" s="8"/>
      <c r="AC82" s="8"/>
    </row>
    <row r="83" spans="2:29">
      <c r="B83" s="7"/>
      <c r="C83" s="4"/>
      <c r="D83" s="4"/>
      <c r="E83" s="4"/>
      <c r="F83" s="4"/>
      <c r="G83" s="4"/>
      <c r="H83" s="73"/>
      <c r="I83" s="4"/>
      <c r="J83" s="4"/>
      <c r="K83" s="4"/>
      <c r="L83" s="7"/>
      <c r="M83" s="4"/>
      <c r="N83" s="4"/>
      <c r="O83" s="40"/>
      <c r="P83" s="8"/>
      <c r="Q83" s="8"/>
      <c r="R83" s="8"/>
      <c r="S83" s="8"/>
      <c r="T83" s="39">
        <f t="shared" si="6"/>
        <v>0</v>
      </c>
      <c r="U83" s="5">
        <f t="shared" si="7"/>
        <v>0</v>
      </c>
      <c r="V83" s="42">
        <f t="shared" si="8"/>
        <v>0</v>
      </c>
      <c r="W83" s="8"/>
      <c r="X83" s="8"/>
      <c r="Y83" s="8"/>
      <c r="Z83" s="8"/>
      <c r="AA83" s="8"/>
      <c r="AB83" s="8"/>
      <c r="AC83" s="8"/>
    </row>
    <row r="84" spans="2:29">
      <c r="B84" s="64">
        <v>40</v>
      </c>
      <c r="C84" s="19" t="s">
        <v>105</v>
      </c>
      <c r="D84" s="64">
        <v>2</v>
      </c>
      <c r="E84" s="2" t="s">
        <v>66</v>
      </c>
      <c r="F84" s="25">
        <v>34500</v>
      </c>
      <c r="G84" s="65">
        <f>ROUND(D84*F84,0)</f>
        <v>69000</v>
      </c>
      <c r="H84" s="70">
        <v>0</v>
      </c>
      <c r="I84" s="64" t="str">
        <f>E84</f>
        <v>No</v>
      </c>
      <c r="J84" s="65">
        <f>F84</f>
        <v>34500</v>
      </c>
      <c r="K84" s="65">
        <f>ROUND(H84*J84,0)</f>
        <v>0</v>
      </c>
      <c r="L84" s="66">
        <f>IF(K84&gt;G84,K84-G84,0)</f>
        <v>0</v>
      </c>
      <c r="M84" s="65">
        <f>IF(G84&gt;K84,G84-K84,0)</f>
        <v>69000</v>
      </c>
      <c r="N84" s="4"/>
      <c r="O84" s="40"/>
      <c r="P84" s="8"/>
      <c r="Q84" s="8"/>
      <c r="R84" s="8"/>
      <c r="S84" s="8"/>
      <c r="T84" s="39">
        <f t="shared" si="6"/>
        <v>69000</v>
      </c>
      <c r="U84" s="5">
        <f t="shared" si="7"/>
        <v>0</v>
      </c>
      <c r="V84" s="42">
        <f t="shared" si="8"/>
        <v>-69000</v>
      </c>
      <c r="W84" s="8"/>
      <c r="X84" s="8"/>
      <c r="Y84" s="8"/>
      <c r="Z84" s="8"/>
      <c r="AA84" s="8"/>
      <c r="AB84" s="8"/>
      <c r="AC84" s="8"/>
    </row>
    <row r="85" spans="2:29">
      <c r="B85" s="7"/>
      <c r="C85" s="4"/>
      <c r="D85" s="4"/>
      <c r="E85" s="4"/>
      <c r="F85" s="4"/>
      <c r="G85" s="4"/>
      <c r="H85" s="73"/>
      <c r="I85" s="4"/>
      <c r="J85" s="4"/>
      <c r="K85" s="4"/>
      <c r="L85" s="7"/>
      <c r="M85" s="4"/>
      <c r="N85" s="4"/>
      <c r="O85" s="40"/>
      <c r="P85" s="8"/>
      <c r="Q85" s="8"/>
      <c r="R85" s="8"/>
      <c r="S85" s="8"/>
      <c r="T85" s="39">
        <f t="shared" si="6"/>
        <v>0</v>
      </c>
      <c r="U85" s="5">
        <f t="shared" si="7"/>
        <v>0</v>
      </c>
      <c r="V85" s="42">
        <f t="shared" si="8"/>
        <v>0</v>
      </c>
      <c r="W85" s="8"/>
      <c r="X85" s="8"/>
      <c r="Y85" s="8"/>
      <c r="Z85" s="8"/>
      <c r="AA85" s="8"/>
      <c r="AB85" s="8"/>
      <c r="AC85" s="8"/>
    </row>
    <row r="86" spans="2:29">
      <c r="B86" s="64">
        <v>41</v>
      </c>
      <c r="C86" s="19" t="s">
        <v>106</v>
      </c>
      <c r="D86" s="64">
        <v>3</v>
      </c>
      <c r="E86" s="2" t="s">
        <v>66</v>
      </c>
      <c r="F86" s="25">
        <v>38500</v>
      </c>
      <c r="G86" s="65">
        <f>ROUND(D86*F86,0)</f>
        <v>115500</v>
      </c>
      <c r="H86" s="70">
        <v>0</v>
      </c>
      <c r="I86" s="64" t="str">
        <f>E86</f>
        <v>No</v>
      </c>
      <c r="J86" s="65">
        <f>F86</f>
        <v>38500</v>
      </c>
      <c r="K86" s="65">
        <f>ROUND(H86*J86,0)</f>
        <v>0</v>
      </c>
      <c r="L86" s="66">
        <f>IF(K86&gt;G86,K86-G86,0)</f>
        <v>0</v>
      </c>
      <c r="M86" s="65">
        <f>IF(G86&gt;K86,G86-K86,0)</f>
        <v>115500</v>
      </c>
      <c r="N86" s="4"/>
      <c r="O86" s="40"/>
      <c r="P86" s="8"/>
      <c r="Q86" s="8"/>
      <c r="R86" s="8"/>
      <c r="S86" s="8"/>
      <c r="T86" s="39">
        <f t="shared" si="6"/>
        <v>115500</v>
      </c>
      <c r="U86" s="5">
        <f t="shared" si="7"/>
        <v>0</v>
      </c>
      <c r="V86" s="42">
        <f t="shared" si="8"/>
        <v>-115500</v>
      </c>
      <c r="W86" s="8"/>
      <c r="X86" s="8"/>
      <c r="Y86" s="8"/>
      <c r="Z86" s="8"/>
      <c r="AA86" s="8"/>
      <c r="AB86" s="8"/>
      <c r="AC86" s="8"/>
    </row>
    <row r="87" spans="2:29">
      <c r="B87" s="7"/>
      <c r="C87" s="4"/>
      <c r="D87" s="4"/>
      <c r="E87" s="4"/>
      <c r="F87" s="4"/>
      <c r="G87" s="4"/>
      <c r="H87" s="73"/>
      <c r="I87" s="4"/>
      <c r="J87" s="4"/>
      <c r="K87" s="4"/>
      <c r="L87" s="7"/>
      <c r="M87" s="4"/>
      <c r="N87" s="4"/>
      <c r="O87" s="40"/>
      <c r="P87" s="8"/>
      <c r="Q87" s="8"/>
      <c r="R87" s="8"/>
      <c r="S87" s="8"/>
      <c r="T87" s="39">
        <f t="shared" si="6"/>
        <v>0</v>
      </c>
      <c r="U87" s="5">
        <f t="shared" si="7"/>
        <v>0</v>
      </c>
      <c r="V87" s="42">
        <f t="shared" si="8"/>
        <v>0</v>
      </c>
      <c r="W87" s="8"/>
      <c r="X87" s="8"/>
      <c r="Y87" s="8"/>
      <c r="Z87" s="8"/>
      <c r="AA87" s="8"/>
      <c r="AB87" s="8"/>
      <c r="AC87" s="8"/>
    </row>
    <row r="88" spans="2:29">
      <c r="B88" s="64">
        <v>42</v>
      </c>
      <c r="C88" s="1" t="s">
        <v>107</v>
      </c>
      <c r="D88" s="64">
        <v>3</v>
      </c>
      <c r="E88" s="2" t="s">
        <v>66</v>
      </c>
      <c r="F88" s="25">
        <v>19250</v>
      </c>
      <c r="G88" s="65">
        <f>ROUND(D88*F88,0)</f>
        <v>57750</v>
      </c>
      <c r="H88" s="70">
        <f>D88</f>
        <v>3</v>
      </c>
      <c r="I88" s="64" t="str">
        <f>E88</f>
        <v>No</v>
      </c>
      <c r="J88" s="65">
        <f>F88</f>
        <v>19250</v>
      </c>
      <c r="K88" s="65">
        <f>ROUND(H88*J88,0)</f>
        <v>57750</v>
      </c>
      <c r="L88" s="66">
        <f>IF(K88&gt;G88,K88-G88,0)</f>
        <v>0</v>
      </c>
      <c r="M88" s="65">
        <f>IF(G88&gt;K88,G88-K88,0)</f>
        <v>0</v>
      </c>
      <c r="N88" s="4"/>
      <c r="O88" s="40"/>
      <c r="P88" s="8"/>
      <c r="Q88" s="8"/>
      <c r="R88" s="8"/>
      <c r="S88" s="8"/>
      <c r="T88" s="39"/>
      <c r="U88" s="5"/>
      <c r="V88" s="42"/>
      <c r="W88" s="8"/>
      <c r="X88" s="8"/>
      <c r="Y88" s="8"/>
      <c r="Z88" s="8"/>
      <c r="AA88" s="8"/>
      <c r="AB88" s="8"/>
      <c r="AC88" s="8"/>
    </row>
    <row r="89" spans="2:29">
      <c r="B89" s="7"/>
      <c r="C89" s="4"/>
      <c r="D89" s="4"/>
      <c r="E89" s="4"/>
      <c r="F89" s="4"/>
      <c r="G89" s="4"/>
      <c r="H89" s="73"/>
      <c r="I89" s="4"/>
      <c r="J89" s="4"/>
      <c r="K89" s="4"/>
      <c r="L89" s="7"/>
      <c r="M89" s="4"/>
      <c r="N89" s="4"/>
      <c r="O89" s="40"/>
      <c r="P89" s="8"/>
      <c r="Q89" s="8"/>
      <c r="R89" s="8"/>
      <c r="S89" s="8"/>
      <c r="T89" s="39">
        <f t="shared" si="6"/>
        <v>0</v>
      </c>
      <c r="U89" s="5">
        <f t="shared" si="7"/>
        <v>0</v>
      </c>
      <c r="V89" s="42">
        <f t="shared" si="8"/>
        <v>0</v>
      </c>
      <c r="W89" s="8"/>
      <c r="X89" s="8"/>
      <c r="Y89" s="8"/>
      <c r="Z89" s="8"/>
      <c r="AA89" s="8"/>
      <c r="AB89" s="8"/>
      <c r="AC89" s="8"/>
    </row>
    <row r="90" spans="2:29">
      <c r="B90" s="64">
        <v>43</v>
      </c>
      <c r="C90" s="1" t="s">
        <v>108</v>
      </c>
      <c r="D90" s="64">
        <v>6</v>
      </c>
      <c r="E90" s="2" t="s">
        <v>66</v>
      </c>
      <c r="F90" s="25">
        <v>13750</v>
      </c>
      <c r="G90" s="65">
        <f>ROUND(D90*F90,0)</f>
        <v>82500</v>
      </c>
      <c r="H90" s="70">
        <f>D90</f>
        <v>6</v>
      </c>
      <c r="I90" s="64" t="str">
        <f>E90</f>
        <v>No</v>
      </c>
      <c r="J90" s="65">
        <f>F90</f>
        <v>13750</v>
      </c>
      <c r="K90" s="65">
        <f>ROUND(H90*J90,0)</f>
        <v>82500</v>
      </c>
      <c r="L90" s="66">
        <f>IF(K90&gt;G90,K90-G90,0)</f>
        <v>0</v>
      </c>
      <c r="M90" s="65">
        <f>IF(G90&gt;K90,G90-K90,0)</f>
        <v>0</v>
      </c>
      <c r="N90" s="4"/>
      <c r="O90" s="40"/>
      <c r="P90" s="8"/>
      <c r="Q90" s="8"/>
      <c r="R90" s="8"/>
      <c r="S90" s="8"/>
      <c r="T90" s="39"/>
      <c r="U90" s="5"/>
      <c r="V90" s="42"/>
      <c r="W90" s="8"/>
      <c r="X90" s="8"/>
      <c r="Y90" s="8"/>
      <c r="Z90" s="8"/>
      <c r="AA90" s="8"/>
      <c r="AB90" s="8"/>
      <c r="AC90" s="8"/>
    </row>
    <row r="91" spans="2:29">
      <c r="B91" s="7"/>
      <c r="C91" s="4"/>
      <c r="D91" s="4"/>
      <c r="E91" s="4"/>
      <c r="F91" s="4"/>
      <c r="G91" s="4"/>
      <c r="H91" s="73"/>
      <c r="I91" s="4"/>
      <c r="J91" s="4"/>
      <c r="K91" s="4"/>
      <c r="L91" s="7"/>
      <c r="M91" s="4"/>
      <c r="N91" s="4"/>
      <c r="O91" s="40"/>
      <c r="P91" s="8"/>
      <c r="Q91" s="8"/>
      <c r="R91" s="8"/>
      <c r="S91" s="8"/>
      <c r="T91" s="39">
        <f t="shared" ref="T91:T100" si="9">D91*F91</f>
        <v>0</v>
      </c>
      <c r="U91" s="5">
        <f t="shared" ref="U91:U100" si="10">H91*F91</f>
        <v>0</v>
      </c>
      <c r="V91" s="42">
        <f t="shared" ref="V91:V100" si="11">U91-T91</f>
        <v>0</v>
      </c>
      <c r="W91" s="8"/>
      <c r="X91" s="8"/>
      <c r="Y91" s="8"/>
      <c r="Z91" s="8"/>
      <c r="AA91" s="8"/>
      <c r="AB91" s="8"/>
      <c r="AC91" s="8"/>
    </row>
    <row r="92" spans="2:29">
      <c r="B92" s="64">
        <v>44</v>
      </c>
      <c r="C92" s="1" t="s">
        <v>109</v>
      </c>
      <c r="D92" s="64">
        <v>3</v>
      </c>
      <c r="E92" s="2" t="s">
        <v>66</v>
      </c>
      <c r="F92" s="25">
        <v>39200</v>
      </c>
      <c r="G92" s="65">
        <f>ROUND(D92*F92,0)</f>
        <v>117600</v>
      </c>
      <c r="H92" s="70">
        <f>D92</f>
        <v>3</v>
      </c>
      <c r="I92" s="64" t="str">
        <f>E92</f>
        <v>No</v>
      </c>
      <c r="J92" s="65">
        <f>F92</f>
        <v>39200</v>
      </c>
      <c r="K92" s="65">
        <f>ROUND(H92*J92,0)</f>
        <v>117600</v>
      </c>
      <c r="L92" s="66">
        <f>IF(K92&gt;G92,K92-G92,0)</f>
        <v>0</v>
      </c>
      <c r="M92" s="65">
        <f>IF(G92&gt;K92,G92-K92,0)</f>
        <v>0</v>
      </c>
      <c r="N92" s="4"/>
      <c r="O92" s="40"/>
      <c r="P92" s="8"/>
      <c r="Q92" s="8"/>
      <c r="R92" s="8"/>
      <c r="S92" s="8"/>
      <c r="T92" s="39">
        <f t="shared" si="9"/>
        <v>117600</v>
      </c>
      <c r="U92" s="5">
        <f t="shared" si="10"/>
        <v>117600</v>
      </c>
      <c r="V92" s="42">
        <f t="shared" si="11"/>
        <v>0</v>
      </c>
      <c r="W92" s="8"/>
      <c r="X92" s="8"/>
      <c r="Y92" s="8"/>
      <c r="Z92" s="8"/>
      <c r="AA92" s="8"/>
      <c r="AB92" s="8"/>
      <c r="AC92" s="8"/>
    </row>
    <row r="93" spans="2:29">
      <c r="B93" s="7"/>
      <c r="C93" s="4"/>
      <c r="D93" s="4"/>
      <c r="E93" s="4"/>
      <c r="F93" s="4"/>
      <c r="G93" s="4"/>
      <c r="H93" s="73"/>
      <c r="I93" s="4"/>
      <c r="J93" s="4"/>
      <c r="K93" s="4"/>
      <c r="L93" s="7"/>
      <c r="M93" s="4"/>
      <c r="N93" s="4"/>
      <c r="O93" s="40"/>
      <c r="P93" s="8"/>
      <c r="Q93" s="8"/>
      <c r="R93" s="8"/>
      <c r="S93" s="8"/>
      <c r="T93" s="39">
        <f t="shared" si="9"/>
        <v>0</v>
      </c>
      <c r="U93" s="5">
        <f t="shared" si="10"/>
        <v>0</v>
      </c>
      <c r="V93" s="42">
        <f t="shared" si="11"/>
        <v>0</v>
      </c>
      <c r="W93" s="8"/>
      <c r="X93" s="8"/>
      <c r="Y93" s="8"/>
      <c r="Z93" s="8"/>
      <c r="AA93" s="8"/>
      <c r="AB93" s="8"/>
      <c r="AC93" s="8"/>
    </row>
    <row r="94" spans="2:29">
      <c r="B94" s="64">
        <v>45</v>
      </c>
      <c r="C94" s="1" t="s">
        <v>110</v>
      </c>
      <c r="D94" s="64">
        <v>3</v>
      </c>
      <c r="E94" s="2" t="s">
        <v>66</v>
      </c>
      <c r="F94" s="25">
        <v>62500</v>
      </c>
      <c r="G94" s="65">
        <f>ROUND(D94*F94,0)</f>
        <v>187500</v>
      </c>
      <c r="H94" s="70">
        <f>D94</f>
        <v>3</v>
      </c>
      <c r="I94" s="64" t="str">
        <f>E94</f>
        <v>No</v>
      </c>
      <c r="J94" s="65">
        <f>F94</f>
        <v>62500</v>
      </c>
      <c r="K94" s="65">
        <f>ROUND(H94*J94,0)</f>
        <v>187500</v>
      </c>
      <c r="L94" s="66">
        <f>IF(K94&gt;G94,K94-G94,0)</f>
        <v>0</v>
      </c>
      <c r="M94" s="65">
        <f>IF(G94&gt;K94,G94-K94,0)</f>
        <v>0</v>
      </c>
      <c r="N94" s="4"/>
      <c r="O94" s="40"/>
      <c r="P94" s="8"/>
      <c r="Q94" s="8"/>
      <c r="R94" s="8"/>
      <c r="S94" s="8"/>
      <c r="T94" s="39">
        <f t="shared" si="9"/>
        <v>187500</v>
      </c>
      <c r="U94" s="5">
        <f t="shared" si="10"/>
        <v>187500</v>
      </c>
      <c r="V94" s="42">
        <f t="shared" si="11"/>
        <v>0</v>
      </c>
      <c r="W94" s="8"/>
      <c r="X94" s="8"/>
      <c r="Y94" s="8"/>
      <c r="Z94" s="8"/>
      <c r="AA94" s="8"/>
      <c r="AB94" s="8"/>
      <c r="AC94" s="8"/>
    </row>
    <row r="95" spans="2:29">
      <c r="B95" s="7"/>
      <c r="C95" s="4"/>
      <c r="D95" s="4"/>
      <c r="E95" s="4"/>
      <c r="F95" s="4"/>
      <c r="G95" s="4"/>
      <c r="H95" s="73"/>
      <c r="I95" s="4"/>
      <c r="J95" s="4"/>
      <c r="K95" s="4"/>
      <c r="L95" s="7"/>
      <c r="M95" s="4"/>
      <c r="N95" s="4"/>
      <c r="O95" s="40"/>
      <c r="P95" s="8"/>
      <c r="Q95" s="8"/>
      <c r="R95" s="8"/>
      <c r="S95" s="8"/>
      <c r="T95" s="39">
        <f t="shared" si="9"/>
        <v>0</v>
      </c>
      <c r="U95" s="5">
        <f t="shared" si="10"/>
        <v>0</v>
      </c>
      <c r="V95" s="42">
        <f t="shared" si="11"/>
        <v>0</v>
      </c>
      <c r="W95" s="8"/>
      <c r="X95" s="8"/>
      <c r="Y95" s="8"/>
      <c r="Z95" s="8"/>
      <c r="AA95" s="8"/>
      <c r="AB95" s="8"/>
      <c r="AC95" s="8"/>
    </row>
    <row r="96" spans="2:29">
      <c r="B96" s="64">
        <v>46</v>
      </c>
      <c r="C96" s="1" t="s">
        <v>111</v>
      </c>
      <c r="D96" s="64">
        <v>8</v>
      </c>
      <c r="E96" s="2" t="s">
        <v>66</v>
      </c>
      <c r="F96" s="25">
        <v>17500</v>
      </c>
      <c r="G96" s="65">
        <f>ROUND(D96*F96,0)</f>
        <v>140000</v>
      </c>
      <c r="H96" s="70">
        <f>D96</f>
        <v>8</v>
      </c>
      <c r="I96" s="64" t="str">
        <f>E96</f>
        <v>No</v>
      </c>
      <c r="J96" s="65">
        <f>F96</f>
        <v>17500</v>
      </c>
      <c r="K96" s="65">
        <f>ROUND(H96*J96,0)</f>
        <v>140000</v>
      </c>
      <c r="L96" s="66">
        <f>IF(K96&gt;G96,K96-G96,0)</f>
        <v>0</v>
      </c>
      <c r="M96" s="65">
        <f>IF(G96&gt;K96,G96-K96,0)</f>
        <v>0</v>
      </c>
      <c r="N96" s="4"/>
      <c r="O96" s="40"/>
      <c r="P96" s="8"/>
      <c r="Q96" s="8"/>
      <c r="R96" s="8"/>
      <c r="S96" s="8"/>
      <c r="T96" s="39">
        <f t="shared" si="9"/>
        <v>140000</v>
      </c>
      <c r="U96" s="5">
        <f t="shared" si="10"/>
        <v>140000</v>
      </c>
      <c r="V96" s="42">
        <f t="shared" si="11"/>
        <v>0</v>
      </c>
      <c r="W96" s="8"/>
      <c r="X96" s="8"/>
      <c r="Y96" s="8"/>
      <c r="Z96" s="8"/>
      <c r="AA96" s="8"/>
      <c r="AB96" s="8"/>
      <c r="AC96" s="8"/>
    </row>
    <row r="97" spans="2:29">
      <c r="B97" s="7"/>
      <c r="C97" s="4"/>
      <c r="D97" s="4"/>
      <c r="E97" s="4"/>
      <c r="F97" s="4"/>
      <c r="G97" s="4"/>
      <c r="H97" s="73"/>
      <c r="I97" s="4"/>
      <c r="J97" s="4"/>
      <c r="K97" s="4"/>
      <c r="L97" s="7"/>
      <c r="M97" s="4"/>
      <c r="N97" s="4"/>
      <c r="O97" s="40"/>
      <c r="P97" s="8"/>
      <c r="Q97" s="8"/>
      <c r="R97" s="8"/>
      <c r="S97" s="8"/>
      <c r="T97" s="39">
        <f t="shared" si="9"/>
        <v>0</v>
      </c>
      <c r="U97" s="5">
        <f t="shared" si="10"/>
        <v>0</v>
      </c>
      <c r="V97" s="42">
        <f t="shared" si="11"/>
        <v>0</v>
      </c>
      <c r="W97" s="8"/>
      <c r="X97" s="8"/>
      <c r="Y97" s="8"/>
      <c r="Z97" s="8"/>
      <c r="AA97" s="8"/>
      <c r="AB97" s="8"/>
      <c r="AC97" s="8"/>
    </row>
    <row r="98" spans="2:29">
      <c r="B98" s="67">
        <v>47</v>
      </c>
      <c r="C98" s="26" t="s">
        <v>112</v>
      </c>
      <c r="D98" s="67">
        <v>3</v>
      </c>
      <c r="E98" s="27" t="s">
        <v>66</v>
      </c>
      <c r="F98" s="28">
        <v>20000</v>
      </c>
      <c r="G98" s="68">
        <f>ROUND(D98*F98,0)</f>
        <v>60000</v>
      </c>
      <c r="H98" s="76">
        <f>D98</f>
        <v>3</v>
      </c>
      <c r="I98" s="67" t="str">
        <f>E98</f>
        <v>No</v>
      </c>
      <c r="J98" s="68">
        <f>F98</f>
        <v>20000</v>
      </c>
      <c r="K98" s="68">
        <f>ROUND(H98*J98,0)</f>
        <v>60000</v>
      </c>
      <c r="L98" s="69">
        <f>IF(K98&gt;G98,K98-G98,0)</f>
        <v>0</v>
      </c>
      <c r="M98" s="68">
        <f>IF(G98&gt;K98,G98-K98,0)</f>
        <v>0</v>
      </c>
      <c r="N98" s="60"/>
      <c r="O98" s="88"/>
      <c r="P98" s="18"/>
      <c r="Q98" s="18"/>
      <c r="R98" s="8"/>
      <c r="S98" s="8"/>
      <c r="T98" s="39">
        <f t="shared" si="9"/>
        <v>60000</v>
      </c>
      <c r="U98" s="5">
        <f t="shared" si="10"/>
        <v>60000</v>
      </c>
      <c r="V98" s="42">
        <f t="shared" si="11"/>
        <v>0</v>
      </c>
      <c r="W98" s="8"/>
      <c r="X98" s="8"/>
      <c r="Y98" s="8"/>
      <c r="Z98" s="8"/>
      <c r="AA98" s="8"/>
      <c r="AB98" s="8"/>
      <c r="AC98" s="8"/>
    </row>
    <row r="99" spans="2:29">
      <c r="B99" s="7"/>
      <c r="C99" s="4"/>
      <c r="D99" s="4"/>
      <c r="E99" s="4"/>
      <c r="F99" s="4"/>
      <c r="G99" s="4"/>
      <c r="H99" s="73"/>
      <c r="I99" s="4"/>
      <c r="J99" s="4"/>
      <c r="K99" s="4"/>
      <c r="L99" s="7"/>
      <c r="M99" s="4"/>
      <c r="N99" s="4"/>
      <c r="O99" s="40"/>
      <c r="P99" s="8"/>
      <c r="Q99" s="8"/>
      <c r="R99" s="8"/>
      <c r="S99" s="8"/>
      <c r="T99" s="39">
        <f t="shared" si="9"/>
        <v>0</v>
      </c>
      <c r="U99" s="5">
        <f t="shared" si="10"/>
        <v>0</v>
      </c>
      <c r="V99" s="42">
        <f t="shared" si="11"/>
        <v>0</v>
      </c>
      <c r="W99" s="8"/>
      <c r="X99" s="8"/>
      <c r="Y99" s="8"/>
      <c r="Z99" s="8"/>
      <c r="AA99" s="8"/>
      <c r="AB99" s="8"/>
      <c r="AC99" s="8"/>
    </row>
    <row r="100" spans="2:29">
      <c r="B100" s="64">
        <v>48</v>
      </c>
      <c r="C100" s="1" t="s">
        <v>113</v>
      </c>
      <c r="D100" s="64">
        <v>1</v>
      </c>
      <c r="E100" s="2" t="s">
        <v>114</v>
      </c>
      <c r="F100" s="66"/>
      <c r="G100" s="65">
        <f>ROUND(D100*F100,0)</f>
        <v>0</v>
      </c>
      <c r="H100" s="70">
        <f>D100</f>
        <v>1</v>
      </c>
      <c r="I100" s="64" t="str">
        <f>E100</f>
        <v>Lot</v>
      </c>
      <c r="J100" s="65">
        <f>F100</f>
        <v>0</v>
      </c>
      <c r="K100" s="65">
        <f>ROUND(H100*J100,0)</f>
        <v>0</v>
      </c>
      <c r="L100" s="66">
        <f>IF(K100&gt;G100,K100-G100,0)</f>
        <v>0</v>
      </c>
      <c r="M100" s="65">
        <f>IF(G100&gt;K100,G100-K100,0)</f>
        <v>0</v>
      </c>
      <c r="N100" s="4"/>
      <c r="O100" s="40"/>
      <c r="P100" s="8"/>
      <c r="Q100" s="8"/>
      <c r="R100" s="8"/>
      <c r="S100" s="8"/>
      <c r="T100" s="39">
        <f t="shared" si="9"/>
        <v>0</v>
      </c>
      <c r="U100" s="5">
        <f t="shared" si="10"/>
        <v>0</v>
      </c>
      <c r="V100" s="42">
        <f t="shared" si="11"/>
        <v>0</v>
      </c>
      <c r="W100" s="8"/>
      <c r="X100" s="8"/>
      <c r="Y100" s="8"/>
      <c r="Z100" s="8"/>
      <c r="AA100" s="8"/>
      <c r="AB100" s="8"/>
      <c r="AC100" s="8"/>
    </row>
    <row r="101" spans="2:29">
      <c r="B101" s="64"/>
      <c r="C101" s="1"/>
      <c r="D101" s="64"/>
      <c r="E101" s="2"/>
      <c r="F101" s="66"/>
      <c r="G101" s="65"/>
      <c r="H101" s="70"/>
      <c r="I101" s="64"/>
      <c r="J101" s="65"/>
      <c r="K101" s="65"/>
      <c r="L101" s="66"/>
      <c r="M101" s="65"/>
      <c r="N101" s="4"/>
      <c r="O101" s="40"/>
      <c r="P101" s="8"/>
      <c r="Q101" s="8"/>
      <c r="R101" s="8"/>
      <c r="S101" s="8"/>
      <c r="T101" s="39"/>
      <c r="U101" s="5"/>
      <c r="V101" s="42"/>
      <c r="W101" s="8"/>
      <c r="X101" s="8"/>
      <c r="Y101" s="8"/>
      <c r="Z101" s="8"/>
      <c r="AA101" s="8"/>
      <c r="AB101" s="8"/>
      <c r="AC101" s="8"/>
    </row>
    <row r="102" spans="2:29" ht="33.6" customHeight="1">
      <c r="B102" s="64"/>
      <c r="C102" s="82" t="s">
        <v>305</v>
      </c>
      <c r="D102" s="64"/>
      <c r="E102" s="2"/>
      <c r="F102" s="66"/>
      <c r="G102" s="65"/>
      <c r="H102" s="70"/>
      <c r="I102" s="64"/>
      <c r="J102" s="65"/>
      <c r="K102" s="65"/>
      <c r="L102" s="66"/>
      <c r="M102" s="65"/>
      <c r="N102" s="4"/>
      <c r="O102" s="40"/>
      <c r="P102" s="8"/>
      <c r="Q102" s="8"/>
      <c r="R102" s="8"/>
      <c r="S102" s="8"/>
      <c r="T102" s="39"/>
      <c r="U102" s="5"/>
      <c r="V102" s="42"/>
      <c r="W102" s="8"/>
      <c r="X102" s="8"/>
      <c r="Y102" s="8"/>
      <c r="Z102" s="8"/>
      <c r="AA102" s="8"/>
      <c r="AB102" s="8"/>
      <c r="AC102" s="8"/>
    </row>
    <row r="103" spans="2:29">
      <c r="B103" s="64"/>
      <c r="C103" s="1" t="s">
        <v>329</v>
      </c>
      <c r="D103" s="64">
        <v>0</v>
      </c>
      <c r="E103" s="2" t="s">
        <v>14</v>
      </c>
      <c r="F103" s="66"/>
      <c r="G103" s="65"/>
      <c r="H103" s="70">
        <v>5</v>
      </c>
      <c r="I103" s="64" t="s">
        <v>14</v>
      </c>
      <c r="J103" s="65"/>
      <c r="K103" s="65"/>
      <c r="L103" s="66"/>
      <c r="M103" s="65"/>
      <c r="N103" s="4"/>
      <c r="O103" s="40"/>
      <c r="P103" s="8"/>
      <c r="Q103" s="8"/>
      <c r="R103" s="8"/>
      <c r="S103" s="8"/>
      <c r="T103" s="39"/>
      <c r="U103" s="5"/>
      <c r="V103" s="42"/>
      <c r="W103" s="8"/>
      <c r="X103" s="8"/>
      <c r="Y103" s="8"/>
      <c r="Z103" s="8"/>
      <c r="AA103" s="8"/>
      <c r="AB103" s="8"/>
      <c r="AC103" s="8"/>
    </row>
    <row r="104" spans="2:29">
      <c r="B104" s="64"/>
      <c r="C104" s="1" t="s">
        <v>330</v>
      </c>
      <c r="D104" s="64">
        <v>0</v>
      </c>
      <c r="E104" s="2" t="s">
        <v>14</v>
      </c>
      <c r="F104" s="66"/>
      <c r="G104" s="65"/>
      <c r="H104" s="70">
        <v>5</v>
      </c>
      <c r="I104" s="64" t="s">
        <v>14</v>
      </c>
      <c r="J104" s="65"/>
      <c r="K104" s="65"/>
      <c r="L104" s="66"/>
      <c r="M104" s="65"/>
      <c r="N104" s="4"/>
      <c r="O104" s="40"/>
      <c r="P104" s="8"/>
      <c r="Q104" s="8"/>
      <c r="R104" s="8"/>
      <c r="S104" s="8"/>
      <c r="T104" s="39"/>
      <c r="U104" s="5"/>
      <c r="V104" s="42"/>
      <c r="W104" s="8"/>
      <c r="X104" s="8"/>
      <c r="Y104" s="8"/>
      <c r="Z104" s="8"/>
      <c r="AA104" s="8"/>
      <c r="AB104" s="8"/>
      <c r="AC104" s="8"/>
    </row>
    <row r="105" spans="2:29">
      <c r="B105" s="64"/>
      <c r="C105" s="1" t="s">
        <v>316</v>
      </c>
      <c r="D105" s="64">
        <v>0</v>
      </c>
      <c r="E105" s="2" t="s">
        <v>14</v>
      </c>
      <c r="F105" s="66"/>
      <c r="G105" s="65"/>
      <c r="H105" s="70">
        <v>1</v>
      </c>
      <c r="I105" s="64" t="s">
        <v>14</v>
      </c>
      <c r="J105" s="65"/>
      <c r="K105" s="65"/>
      <c r="L105" s="66"/>
      <c r="M105" s="65"/>
      <c r="N105" s="4"/>
      <c r="O105" s="40"/>
      <c r="P105" s="8"/>
      <c r="Q105" s="8"/>
      <c r="R105" s="8"/>
      <c r="S105" s="8"/>
      <c r="T105" s="39"/>
      <c r="U105" s="5"/>
      <c r="V105" s="42"/>
      <c r="W105" s="8"/>
      <c r="X105" s="8"/>
      <c r="Y105" s="8"/>
      <c r="Z105" s="8"/>
      <c r="AA105" s="8"/>
      <c r="AB105" s="8"/>
      <c r="AC105" s="8"/>
    </row>
    <row r="106" spans="2:29">
      <c r="B106" s="64"/>
      <c r="C106" s="1" t="s">
        <v>331</v>
      </c>
      <c r="D106" s="64">
        <v>0</v>
      </c>
      <c r="E106" s="2" t="s">
        <v>14</v>
      </c>
      <c r="F106" s="66"/>
      <c r="G106" s="65"/>
      <c r="H106" s="70">
        <v>1</v>
      </c>
      <c r="I106" s="64" t="s">
        <v>14</v>
      </c>
      <c r="J106" s="65"/>
      <c r="K106" s="65"/>
      <c r="L106" s="66"/>
      <c r="M106" s="65"/>
      <c r="N106" s="4"/>
      <c r="O106" s="40"/>
      <c r="P106" s="8"/>
      <c r="Q106" s="8"/>
      <c r="R106" s="8"/>
      <c r="S106" s="8"/>
      <c r="T106" s="39"/>
      <c r="U106" s="5"/>
      <c r="V106" s="42"/>
      <c r="W106" s="8"/>
      <c r="X106" s="8"/>
      <c r="Y106" s="8"/>
      <c r="Z106" s="8"/>
      <c r="AA106" s="8"/>
      <c r="AB106" s="8"/>
      <c r="AC106" s="8"/>
    </row>
    <row r="107" spans="2:29">
      <c r="B107" s="64"/>
      <c r="C107" s="1" t="s">
        <v>332</v>
      </c>
      <c r="D107" s="64">
        <v>0</v>
      </c>
      <c r="E107" s="2" t="s">
        <v>14</v>
      </c>
      <c r="F107" s="66"/>
      <c r="G107" s="65"/>
      <c r="H107" s="70">
        <v>1</v>
      </c>
      <c r="I107" s="64" t="s">
        <v>14</v>
      </c>
      <c r="J107" s="65"/>
      <c r="K107" s="65"/>
      <c r="L107" s="66"/>
      <c r="M107" s="65"/>
      <c r="N107" s="4"/>
      <c r="O107" s="40"/>
      <c r="P107" s="8"/>
      <c r="Q107" s="8"/>
      <c r="R107" s="8"/>
      <c r="S107" s="8"/>
      <c r="T107" s="39"/>
      <c r="U107" s="5"/>
      <c r="V107" s="42"/>
      <c r="W107" s="8"/>
      <c r="X107" s="8"/>
      <c r="Y107" s="8"/>
      <c r="Z107" s="8"/>
      <c r="AA107" s="8"/>
      <c r="AB107" s="8"/>
      <c r="AC107" s="8"/>
    </row>
    <row r="108" spans="2:29">
      <c r="B108" s="64"/>
      <c r="C108" s="1" t="s">
        <v>32</v>
      </c>
      <c r="D108" s="64">
        <v>0</v>
      </c>
      <c r="E108" s="2" t="s">
        <v>14</v>
      </c>
      <c r="F108" s="66"/>
      <c r="G108" s="65"/>
      <c r="H108" s="70">
        <v>1</v>
      </c>
      <c r="I108" s="64" t="s">
        <v>14</v>
      </c>
      <c r="J108" s="65"/>
      <c r="K108" s="65"/>
      <c r="L108" s="66"/>
      <c r="M108" s="65"/>
      <c r="N108" s="4"/>
      <c r="O108" s="40"/>
      <c r="P108" s="8"/>
      <c r="Q108" s="8"/>
      <c r="R108" s="8"/>
      <c r="S108" s="8"/>
      <c r="T108" s="39"/>
      <c r="U108" s="5"/>
      <c r="V108" s="42"/>
      <c r="W108" s="8"/>
      <c r="X108" s="8"/>
      <c r="Y108" s="8"/>
      <c r="Z108" s="8"/>
      <c r="AA108" s="8"/>
      <c r="AB108" s="8"/>
      <c r="AC108" s="8"/>
    </row>
    <row r="109" spans="2:29">
      <c r="B109" s="64"/>
      <c r="C109" s="1" t="s">
        <v>333</v>
      </c>
      <c r="D109" s="64">
        <v>0</v>
      </c>
      <c r="E109" s="2" t="s">
        <v>14</v>
      </c>
      <c r="F109" s="66"/>
      <c r="G109" s="65"/>
      <c r="H109" s="70">
        <v>1</v>
      </c>
      <c r="I109" s="64" t="s">
        <v>14</v>
      </c>
      <c r="J109" s="65"/>
      <c r="K109" s="65"/>
      <c r="L109" s="66"/>
      <c r="M109" s="65"/>
      <c r="N109" s="4"/>
      <c r="O109" s="40"/>
      <c r="P109" s="8"/>
      <c r="Q109" s="8"/>
      <c r="R109" s="8"/>
      <c r="S109" s="8"/>
      <c r="T109" s="39"/>
      <c r="U109" s="5"/>
      <c r="V109" s="42"/>
      <c r="W109" s="8"/>
      <c r="X109" s="8"/>
      <c r="Y109" s="8"/>
      <c r="Z109" s="8"/>
      <c r="AA109" s="8"/>
      <c r="AB109" s="8"/>
      <c r="AC109" s="8"/>
    </row>
    <row r="110" spans="2:29">
      <c r="B110" s="64"/>
      <c r="C110" s="1" t="s">
        <v>334</v>
      </c>
      <c r="D110" s="64">
        <v>0</v>
      </c>
      <c r="E110" s="2" t="s">
        <v>14</v>
      </c>
      <c r="F110" s="66"/>
      <c r="G110" s="65"/>
      <c r="H110" s="70">
        <v>1</v>
      </c>
      <c r="I110" s="64" t="s">
        <v>14</v>
      </c>
      <c r="J110" s="65"/>
      <c r="K110" s="65"/>
      <c r="L110" s="66"/>
      <c r="M110" s="65"/>
      <c r="N110" s="4"/>
      <c r="O110" s="40"/>
      <c r="P110" s="8"/>
      <c r="Q110" s="8"/>
      <c r="R110" s="8"/>
      <c r="S110" s="8"/>
      <c r="T110" s="39"/>
      <c r="U110" s="5"/>
      <c r="V110" s="42"/>
      <c r="W110" s="8"/>
      <c r="X110" s="8"/>
      <c r="Y110" s="8"/>
      <c r="Z110" s="8"/>
      <c r="AA110" s="8"/>
      <c r="AB110" s="8"/>
      <c r="AC110" s="8"/>
    </row>
    <row r="111" spans="2:29">
      <c r="B111" s="64"/>
      <c r="C111" s="1" t="s">
        <v>336</v>
      </c>
      <c r="D111" s="64">
        <v>0</v>
      </c>
      <c r="E111" s="2" t="s">
        <v>14</v>
      </c>
      <c r="F111" s="66"/>
      <c r="G111" s="65"/>
      <c r="H111" s="70">
        <v>2</v>
      </c>
      <c r="I111" s="64" t="s">
        <v>14</v>
      </c>
      <c r="J111" s="65"/>
      <c r="K111" s="65"/>
      <c r="L111" s="66"/>
      <c r="M111" s="65"/>
      <c r="N111" s="4"/>
      <c r="O111" s="40"/>
      <c r="P111" s="8"/>
      <c r="Q111" s="8"/>
      <c r="R111" s="8"/>
      <c r="S111" s="8"/>
      <c r="T111" s="39"/>
      <c r="U111" s="5"/>
      <c r="V111" s="42"/>
      <c r="W111" s="8"/>
      <c r="X111" s="8"/>
      <c r="Y111" s="8"/>
      <c r="Z111" s="8"/>
      <c r="AA111" s="8"/>
      <c r="AB111" s="8"/>
      <c r="AC111" s="8"/>
    </row>
    <row r="112" spans="2:29">
      <c r="B112" s="64"/>
      <c r="C112" s="1" t="s">
        <v>337</v>
      </c>
      <c r="D112" s="64">
        <v>0</v>
      </c>
      <c r="E112" s="2" t="s">
        <v>14</v>
      </c>
      <c r="F112" s="66"/>
      <c r="G112" s="65"/>
      <c r="H112" s="70">
        <v>2</v>
      </c>
      <c r="I112" s="64" t="s">
        <v>14</v>
      </c>
      <c r="J112" s="65"/>
      <c r="K112" s="65"/>
      <c r="L112" s="66"/>
      <c r="M112" s="65"/>
      <c r="N112" s="4"/>
      <c r="O112" s="40"/>
      <c r="P112" s="8"/>
      <c r="Q112" s="8"/>
      <c r="R112" s="8"/>
      <c r="S112" s="8"/>
      <c r="T112" s="39"/>
      <c r="U112" s="5"/>
      <c r="V112" s="42"/>
      <c r="W112" s="8"/>
      <c r="X112" s="8"/>
      <c r="Y112" s="8"/>
      <c r="Z112" s="8"/>
      <c r="AA112" s="8"/>
      <c r="AB112" s="8"/>
      <c r="AC112" s="8"/>
    </row>
    <row r="113" spans="2:29">
      <c r="B113" s="64"/>
      <c r="C113" s="1" t="s">
        <v>338</v>
      </c>
      <c r="D113" s="64">
        <v>0</v>
      </c>
      <c r="E113" s="2" t="s">
        <v>14</v>
      </c>
      <c r="F113" s="66"/>
      <c r="G113" s="65"/>
      <c r="H113" s="70">
        <v>2</v>
      </c>
      <c r="I113" s="64" t="s">
        <v>14</v>
      </c>
      <c r="J113" s="65"/>
      <c r="K113" s="65"/>
      <c r="L113" s="66"/>
      <c r="M113" s="65"/>
      <c r="N113" s="4"/>
      <c r="O113" s="40"/>
      <c r="P113" s="8"/>
      <c r="Q113" s="8"/>
      <c r="R113" s="8"/>
      <c r="S113" s="8"/>
      <c r="T113" s="39"/>
      <c r="U113" s="5"/>
      <c r="V113" s="42"/>
      <c r="W113" s="8"/>
      <c r="X113" s="8"/>
      <c r="Y113" s="8"/>
      <c r="Z113" s="8"/>
      <c r="AA113" s="8"/>
      <c r="AB113" s="8"/>
      <c r="AC113" s="8"/>
    </row>
    <row r="114" spans="2:29">
      <c r="B114" s="64"/>
      <c r="C114" s="4" t="s">
        <v>342</v>
      </c>
      <c r="D114" s="64">
        <v>0</v>
      </c>
      <c r="E114" s="2" t="s">
        <v>14</v>
      </c>
      <c r="F114" s="8"/>
      <c r="G114" s="8"/>
      <c r="H114" s="16">
        <v>5</v>
      </c>
      <c r="I114" s="64" t="s">
        <v>14</v>
      </c>
      <c r="J114" s="65"/>
      <c r="K114" s="65"/>
      <c r="L114" s="66"/>
      <c r="M114" s="65"/>
      <c r="N114" s="4"/>
      <c r="O114" s="40"/>
      <c r="P114" s="8"/>
      <c r="Q114" s="8"/>
      <c r="R114" s="8"/>
      <c r="S114" s="8"/>
      <c r="T114" s="39"/>
      <c r="U114" s="5"/>
      <c r="V114" s="42"/>
      <c r="W114" s="8"/>
      <c r="X114" s="8"/>
      <c r="Y114" s="8"/>
      <c r="Z114" s="8"/>
      <c r="AA114" s="8"/>
      <c r="AB114" s="8"/>
      <c r="AC114" s="8"/>
    </row>
    <row r="115" spans="2:29">
      <c r="B115" s="64"/>
      <c r="C115" s="4"/>
      <c r="D115" s="8"/>
      <c r="E115" s="8"/>
      <c r="F115" s="8"/>
      <c r="G115" s="8"/>
      <c r="H115" s="110"/>
      <c r="I115" s="8"/>
      <c r="J115" s="65"/>
      <c r="K115" s="65"/>
      <c r="L115" s="66"/>
      <c r="M115" s="65"/>
      <c r="N115" s="4"/>
      <c r="O115" s="40"/>
      <c r="P115" s="8"/>
      <c r="Q115" s="8"/>
      <c r="R115" s="8"/>
      <c r="S115" s="8"/>
      <c r="T115" s="39"/>
      <c r="U115" s="5"/>
      <c r="V115" s="42"/>
      <c r="W115" s="8"/>
      <c r="X115" s="8"/>
      <c r="Y115" s="8"/>
      <c r="Z115" s="8"/>
      <c r="AA115" s="8"/>
      <c r="AB115" s="8"/>
      <c r="AC115" s="8"/>
    </row>
    <row r="116" spans="2:29">
      <c r="B116" s="64"/>
      <c r="C116" s="4"/>
      <c r="D116" s="8"/>
      <c r="E116" s="8"/>
      <c r="F116" s="8"/>
      <c r="G116" s="8"/>
      <c r="H116" s="110"/>
      <c r="I116" s="8"/>
      <c r="J116" s="65"/>
      <c r="K116" s="65"/>
      <c r="L116" s="66"/>
      <c r="M116" s="65"/>
      <c r="N116" s="4"/>
      <c r="O116" s="40"/>
      <c r="P116" s="8"/>
      <c r="Q116" s="8"/>
      <c r="R116" s="8"/>
      <c r="S116" s="8"/>
      <c r="T116" s="39"/>
      <c r="U116" s="5"/>
      <c r="V116" s="42"/>
      <c r="W116" s="8"/>
      <c r="X116" s="8"/>
      <c r="Y116" s="8"/>
      <c r="Z116" s="8"/>
      <c r="AA116" s="8"/>
      <c r="AB116" s="8"/>
      <c r="AC116" s="8"/>
    </row>
    <row r="117" spans="2:29">
      <c r="B117" s="64"/>
      <c r="C117" s="4"/>
      <c r="D117" s="8"/>
      <c r="E117" s="8"/>
      <c r="F117" s="8"/>
      <c r="G117" s="8"/>
      <c r="H117" s="110"/>
      <c r="I117" s="8"/>
      <c r="J117" s="65"/>
      <c r="K117" s="65"/>
      <c r="L117" s="66"/>
      <c r="M117" s="65"/>
      <c r="N117" s="4"/>
      <c r="O117" s="40"/>
      <c r="P117" s="8"/>
      <c r="Q117" s="8"/>
      <c r="R117" s="8"/>
      <c r="S117" s="8"/>
      <c r="T117" s="39"/>
      <c r="U117" s="5"/>
      <c r="V117" s="42"/>
      <c r="W117" s="8"/>
      <c r="X117" s="8"/>
      <c r="Y117" s="8"/>
      <c r="Z117" s="8"/>
      <c r="AA117" s="8"/>
      <c r="AB117" s="8"/>
      <c r="AC117" s="8"/>
    </row>
    <row r="118" spans="2:29">
      <c r="B118" s="64"/>
      <c r="C118" s="1"/>
      <c r="D118" s="64"/>
      <c r="E118" s="2"/>
      <c r="F118" s="66"/>
      <c r="G118" s="65"/>
      <c r="H118" s="70"/>
      <c r="I118" s="64"/>
      <c r="J118" s="65"/>
      <c r="K118" s="65"/>
      <c r="L118" s="66"/>
      <c r="M118" s="65"/>
      <c r="N118" s="4"/>
      <c r="O118" s="40"/>
      <c r="P118" s="8"/>
      <c r="Q118" s="8"/>
      <c r="R118" s="8"/>
      <c r="S118" s="8"/>
      <c r="T118" s="39"/>
      <c r="U118" s="5"/>
      <c r="V118" s="42"/>
      <c r="W118" s="8"/>
      <c r="X118" s="8"/>
      <c r="Y118" s="8"/>
      <c r="Z118" s="8"/>
      <c r="AA118" s="8"/>
      <c r="AB118" s="8"/>
      <c r="AC118" s="8"/>
    </row>
    <row r="119" spans="2:29">
      <c r="B119" s="64"/>
      <c r="C119" s="1"/>
      <c r="D119" s="64"/>
      <c r="E119" s="2"/>
      <c r="F119" s="66"/>
      <c r="G119" s="65"/>
      <c r="H119" s="70"/>
      <c r="I119" s="64"/>
      <c r="J119" s="65"/>
      <c r="K119" s="65"/>
      <c r="L119" s="66"/>
      <c r="M119" s="65"/>
      <c r="N119" s="4"/>
      <c r="O119" s="40"/>
      <c r="P119" s="8"/>
      <c r="Q119" s="8"/>
      <c r="R119" s="8"/>
      <c r="S119" s="8"/>
      <c r="T119" s="39"/>
      <c r="U119" s="5"/>
      <c r="V119" s="42"/>
      <c r="W119" s="8"/>
      <c r="X119" s="8"/>
      <c r="Y119" s="8"/>
      <c r="Z119" s="8"/>
      <c r="AA119" s="8"/>
      <c r="AB119" s="8"/>
      <c r="AC119" s="8"/>
    </row>
    <row r="120" spans="2:29">
      <c r="B120" s="64"/>
      <c r="C120" s="1"/>
      <c r="D120" s="64"/>
      <c r="E120" s="2"/>
      <c r="F120" s="66"/>
      <c r="G120" s="65"/>
      <c r="H120" s="70"/>
      <c r="I120" s="64"/>
      <c r="J120" s="65"/>
      <c r="K120" s="65"/>
      <c r="L120" s="66"/>
      <c r="M120" s="65"/>
      <c r="N120" s="4"/>
      <c r="O120" s="40"/>
      <c r="P120" s="8"/>
      <c r="Q120" s="8"/>
      <c r="R120" s="8"/>
      <c r="S120" s="8"/>
      <c r="T120" s="39"/>
      <c r="U120" s="5"/>
      <c r="V120" s="42"/>
      <c r="W120" s="8"/>
      <c r="X120" s="8"/>
      <c r="Y120" s="8"/>
      <c r="Z120" s="8"/>
      <c r="AA120" s="8"/>
      <c r="AB120" s="8"/>
      <c r="AC120" s="8"/>
    </row>
    <row r="121" spans="2:29" ht="31.9" customHeight="1">
      <c r="B121" s="7"/>
      <c r="C121" s="4"/>
      <c r="D121" s="4"/>
      <c r="E121" s="4"/>
      <c r="F121" s="4"/>
      <c r="G121" s="4"/>
      <c r="H121" s="73"/>
      <c r="I121" s="4"/>
      <c r="J121" s="4"/>
      <c r="K121" s="4"/>
      <c r="L121" s="7"/>
      <c r="M121" s="4"/>
      <c r="N121" s="4"/>
      <c r="O121" s="40"/>
      <c r="P121" s="8"/>
      <c r="Q121" s="8"/>
      <c r="R121" s="8"/>
      <c r="S121" s="8"/>
      <c r="T121" s="39">
        <f>D121*F121</f>
        <v>0</v>
      </c>
      <c r="U121" s="5">
        <f>H121*F121</f>
        <v>0</v>
      </c>
      <c r="V121" s="42">
        <f>U121-T121</f>
        <v>0</v>
      </c>
      <c r="W121" s="8"/>
      <c r="X121" s="8"/>
      <c r="Y121" s="8"/>
      <c r="Z121" s="8"/>
      <c r="AA121" s="8"/>
      <c r="AB121" s="8"/>
      <c r="AC121" s="8"/>
    </row>
    <row r="122" spans="2:29">
      <c r="B122" s="64"/>
      <c r="C122" s="20" t="s">
        <v>273</v>
      </c>
      <c r="D122" s="64"/>
      <c r="E122" s="2"/>
      <c r="F122" s="66"/>
      <c r="G122" s="65"/>
      <c r="H122" s="70"/>
      <c r="I122" s="64"/>
      <c r="J122" s="65"/>
      <c r="K122" s="65"/>
      <c r="L122" s="66"/>
      <c r="M122" s="65"/>
      <c r="N122" s="4"/>
      <c r="O122" s="40"/>
      <c r="P122" s="8"/>
      <c r="Q122" s="8"/>
      <c r="R122" s="8"/>
      <c r="S122" s="8"/>
      <c r="T122" s="39">
        <f>D122*F122</f>
        <v>0</v>
      </c>
      <c r="U122" s="5">
        <f>H122*F122</f>
        <v>0</v>
      </c>
      <c r="V122" s="42">
        <f>U122-T122</f>
        <v>0</v>
      </c>
      <c r="W122" s="8"/>
      <c r="X122" s="8"/>
      <c r="Y122" s="8"/>
      <c r="Z122" s="8"/>
      <c r="AA122" s="8"/>
      <c r="AB122" s="8"/>
      <c r="AC122" s="8"/>
    </row>
    <row r="123" spans="2:29" ht="47.65" customHeight="1">
      <c r="B123" s="64">
        <v>49</v>
      </c>
      <c r="C123" s="1" t="s">
        <v>115</v>
      </c>
      <c r="D123" s="64">
        <v>110</v>
      </c>
      <c r="E123" s="2" t="s">
        <v>57</v>
      </c>
      <c r="F123" s="25">
        <v>398</v>
      </c>
      <c r="G123" s="65">
        <f>ROUND(D123*F123,0)</f>
        <v>43780</v>
      </c>
      <c r="H123" s="77">
        <f>31.21+1.467</f>
        <v>32.677</v>
      </c>
      <c r="I123" s="64" t="str">
        <f>E123</f>
        <v>Cum</v>
      </c>
      <c r="J123" s="65">
        <f>F123</f>
        <v>398</v>
      </c>
      <c r="K123" s="65">
        <f>ROUND(H123*J123,0)</f>
        <v>13005</v>
      </c>
      <c r="L123" s="66">
        <f>IF(K123&gt;G123,K123-G123,0)</f>
        <v>0</v>
      </c>
      <c r="M123" s="65">
        <f>IF(G123&gt;K123,G123-K123,0)</f>
        <v>30775</v>
      </c>
      <c r="N123" s="4"/>
      <c r="O123" s="40"/>
      <c r="P123" s="8"/>
      <c r="Q123" s="8"/>
      <c r="R123" s="8"/>
      <c r="S123" s="8"/>
      <c r="T123" s="39">
        <f>D123*F123</f>
        <v>43780</v>
      </c>
      <c r="U123" s="5">
        <f>H123*F123</f>
        <v>13005.446</v>
      </c>
      <c r="V123" s="42">
        <f>U123-T123</f>
        <v>-30774.554</v>
      </c>
      <c r="W123" s="8"/>
      <c r="X123" s="8"/>
      <c r="Y123" s="8"/>
      <c r="Z123" s="8"/>
      <c r="AA123" s="8"/>
      <c r="AB123" s="8"/>
      <c r="AC123" s="8"/>
    </row>
    <row r="124" spans="2:29">
      <c r="B124" s="7"/>
      <c r="C124" s="4"/>
      <c r="D124" s="4"/>
      <c r="E124" s="4"/>
      <c r="F124" s="4"/>
      <c r="G124" s="4"/>
      <c r="H124" s="73"/>
      <c r="I124" s="4"/>
      <c r="J124" s="4"/>
      <c r="K124" s="4"/>
      <c r="L124" s="7"/>
      <c r="M124" s="4"/>
      <c r="N124" s="4"/>
      <c r="O124" s="40"/>
      <c r="P124" s="8"/>
      <c r="Q124" s="8"/>
      <c r="R124" s="8"/>
      <c r="S124" s="8"/>
      <c r="T124" s="39"/>
      <c r="U124" s="5"/>
      <c r="V124" s="42"/>
      <c r="W124" s="8"/>
      <c r="X124" s="8"/>
      <c r="Y124" s="8"/>
      <c r="Z124" s="8"/>
      <c r="AA124" s="8"/>
      <c r="AB124" s="8"/>
      <c r="AC124" s="8"/>
    </row>
    <row r="125" spans="2:29" s="52" customFormat="1" ht="81.75" customHeight="1">
      <c r="B125" s="64">
        <v>50</v>
      </c>
      <c r="C125" s="1" t="s">
        <v>116</v>
      </c>
      <c r="D125" s="64">
        <v>16</v>
      </c>
      <c r="E125" s="2" t="s">
        <v>66</v>
      </c>
      <c r="F125" s="25">
        <v>350</v>
      </c>
      <c r="G125" s="65">
        <f>ROUND(D125*F125,0)</f>
        <v>5600</v>
      </c>
      <c r="H125" s="77">
        <v>2</v>
      </c>
      <c r="I125" s="64" t="str">
        <f>E125</f>
        <v>No</v>
      </c>
      <c r="J125" s="65">
        <f>F125</f>
        <v>350</v>
      </c>
      <c r="K125" s="65">
        <f>ROUND(H125*J125,0)</f>
        <v>700</v>
      </c>
      <c r="L125" s="66">
        <f>IF(K125&gt;G125,K125-G125,0)</f>
        <v>0</v>
      </c>
      <c r="M125" s="65">
        <f>IF(G125&gt;K125,G125-K125,0)</f>
        <v>4900</v>
      </c>
      <c r="N125" s="4"/>
      <c r="O125" s="40"/>
      <c r="P125" s="8"/>
      <c r="Q125" s="8"/>
      <c r="R125" s="48"/>
      <c r="S125" s="48"/>
      <c r="T125" s="49"/>
      <c r="U125" s="50"/>
      <c r="V125" s="51"/>
      <c r="W125" s="48"/>
      <c r="X125" s="48"/>
      <c r="Y125" s="48"/>
      <c r="Z125" s="48"/>
      <c r="AA125" s="48"/>
      <c r="AB125" s="48"/>
      <c r="AC125" s="48"/>
    </row>
    <row r="126" spans="2:29" s="52" customFormat="1">
      <c r="B126" s="7"/>
      <c r="C126" s="4"/>
      <c r="D126" s="4"/>
      <c r="E126" s="4"/>
      <c r="F126" s="4"/>
      <c r="G126" s="4"/>
      <c r="H126" s="73"/>
      <c r="I126" s="4"/>
      <c r="J126" s="4"/>
      <c r="K126" s="4"/>
      <c r="L126" s="7"/>
      <c r="M126" s="4"/>
      <c r="N126" s="4"/>
      <c r="O126" s="40"/>
      <c r="P126" s="8"/>
      <c r="Q126" s="8"/>
      <c r="R126" s="48"/>
      <c r="S126" s="48"/>
      <c r="T126" s="49"/>
      <c r="U126" s="50"/>
      <c r="V126" s="51"/>
      <c r="W126" s="48"/>
      <c r="X126" s="48"/>
      <c r="Y126" s="48"/>
      <c r="Z126" s="48"/>
      <c r="AA126" s="48"/>
      <c r="AB126" s="48"/>
      <c r="AC126" s="48"/>
    </row>
    <row r="127" spans="2:29" ht="47.65" customHeight="1">
      <c r="B127" s="64">
        <v>51</v>
      </c>
      <c r="C127" s="1" t="s">
        <v>117</v>
      </c>
      <c r="D127" s="64">
        <v>5</v>
      </c>
      <c r="E127" s="2" t="s">
        <v>66</v>
      </c>
      <c r="F127" s="25">
        <v>468</v>
      </c>
      <c r="G127" s="65">
        <f>ROUND(D127*F127,0)</f>
        <v>2340</v>
      </c>
      <c r="H127" s="77">
        <v>5</v>
      </c>
      <c r="I127" s="64" t="str">
        <f>E127</f>
        <v>No</v>
      </c>
      <c r="J127" s="65">
        <f>F127</f>
        <v>468</v>
      </c>
      <c r="K127" s="65">
        <f>ROUND(H127*J127,0)</f>
        <v>2340</v>
      </c>
      <c r="L127" s="66">
        <f>IF(K127&gt;G127,K127-G127,0)</f>
        <v>0</v>
      </c>
      <c r="M127" s="65">
        <f>IF(G127&gt;K127,G127-K127,0)</f>
        <v>0</v>
      </c>
      <c r="N127" s="4"/>
      <c r="O127" s="40"/>
      <c r="P127" s="8"/>
      <c r="Q127" s="8"/>
      <c r="R127" s="8"/>
      <c r="S127" s="8"/>
      <c r="T127" s="39"/>
      <c r="U127" s="5"/>
      <c r="V127" s="42"/>
      <c r="W127" s="8"/>
      <c r="X127" s="8"/>
      <c r="Y127" s="8"/>
      <c r="Z127" s="8"/>
      <c r="AA127" s="8"/>
      <c r="AB127" s="8"/>
      <c r="AC127" s="8"/>
    </row>
    <row r="128" spans="2:29" s="31" customFormat="1">
      <c r="B128" s="7"/>
      <c r="C128" s="4"/>
      <c r="D128" s="4"/>
      <c r="E128" s="4"/>
      <c r="F128" s="4"/>
      <c r="G128" s="4"/>
      <c r="H128" s="73"/>
      <c r="I128" s="4"/>
      <c r="J128" s="4"/>
      <c r="K128" s="4"/>
      <c r="L128" s="7"/>
      <c r="M128" s="4"/>
      <c r="N128" s="4"/>
      <c r="O128" s="40"/>
      <c r="P128" s="8"/>
      <c r="Q128" s="8"/>
      <c r="R128" s="30"/>
      <c r="S128" s="30"/>
      <c r="T128" s="56">
        <f t="shared" ref="T128:T136" si="12">D128*F128</f>
        <v>0</v>
      </c>
      <c r="U128" s="57">
        <f t="shared" ref="U128:U136" si="13">H128*F128</f>
        <v>0</v>
      </c>
      <c r="V128" s="58">
        <f t="shared" ref="V128:V136" si="14">U128-T128</f>
        <v>0</v>
      </c>
      <c r="W128" s="30"/>
      <c r="X128" s="30"/>
      <c r="Y128" s="30"/>
      <c r="Z128" s="30"/>
      <c r="AA128" s="30"/>
      <c r="AB128" s="30"/>
      <c r="AC128" s="30"/>
    </row>
    <row r="129" spans="2:29" ht="63">
      <c r="B129" s="64">
        <v>52</v>
      </c>
      <c r="C129" s="1" t="s">
        <v>118</v>
      </c>
      <c r="D129" s="64">
        <v>110</v>
      </c>
      <c r="E129" s="2" t="s">
        <v>57</v>
      </c>
      <c r="F129" s="25">
        <v>454</v>
      </c>
      <c r="G129" s="65">
        <f>ROUND(D129*F129,0)</f>
        <v>49940</v>
      </c>
      <c r="H129" s="77">
        <v>48.7</v>
      </c>
      <c r="I129" s="64" t="str">
        <f>E129</f>
        <v>Cum</v>
      </c>
      <c r="J129" s="65">
        <f>F129</f>
        <v>454</v>
      </c>
      <c r="K129" s="65">
        <f>ROUND(H129*J129,0)</f>
        <v>22110</v>
      </c>
      <c r="L129" s="66">
        <f>IF(K129&gt;G129,K129-G129,0)</f>
        <v>0</v>
      </c>
      <c r="M129" s="65">
        <f>IF(G129&gt;K129,G129-K129,0)</f>
        <v>27830</v>
      </c>
      <c r="N129" s="4"/>
      <c r="O129" s="40"/>
      <c r="P129" s="8"/>
      <c r="Q129" s="8"/>
      <c r="R129" s="8"/>
      <c r="S129" s="8"/>
      <c r="T129" s="39">
        <f t="shared" si="12"/>
        <v>49940</v>
      </c>
      <c r="U129" s="5">
        <f t="shared" si="13"/>
        <v>22109.800000000003</v>
      </c>
      <c r="V129" s="42">
        <f t="shared" si="14"/>
        <v>-27830.199999999997</v>
      </c>
      <c r="W129" s="8"/>
      <c r="X129" s="8"/>
      <c r="Y129" s="8"/>
      <c r="Z129" s="8"/>
      <c r="AA129" s="8"/>
      <c r="AB129" s="8"/>
      <c r="AC129" s="8"/>
    </row>
    <row r="130" spans="2:29" s="31" customFormat="1">
      <c r="B130" s="7"/>
      <c r="C130" s="4"/>
      <c r="D130" s="4"/>
      <c r="E130" s="4"/>
      <c r="F130" s="4"/>
      <c r="G130" s="4"/>
      <c r="H130" s="73"/>
      <c r="I130" s="4"/>
      <c r="J130" s="4"/>
      <c r="K130" s="4"/>
      <c r="L130" s="7"/>
      <c r="M130" s="4"/>
      <c r="N130" s="4"/>
      <c r="O130" s="40"/>
      <c r="P130" s="8"/>
      <c r="Q130" s="8"/>
      <c r="R130" s="30"/>
      <c r="S130" s="30"/>
      <c r="T130" s="56">
        <f t="shared" si="12"/>
        <v>0</v>
      </c>
      <c r="U130" s="57">
        <f t="shared" si="13"/>
        <v>0</v>
      </c>
      <c r="V130" s="58">
        <f t="shared" si="14"/>
        <v>0</v>
      </c>
      <c r="W130" s="30"/>
      <c r="X130" s="30"/>
      <c r="Y130" s="30"/>
      <c r="Z130" s="30"/>
      <c r="AA130" s="30"/>
      <c r="AB130" s="30"/>
      <c r="AC130" s="30"/>
    </row>
    <row r="131" spans="2:29" s="31" customFormat="1" ht="141.75">
      <c r="B131" s="64">
        <v>53</v>
      </c>
      <c r="C131" s="1" t="s">
        <v>119</v>
      </c>
      <c r="D131" s="64">
        <v>12</v>
      </c>
      <c r="E131" s="2" t="s">
        <v>57</v>
      </c>
      <c r="F131" s="25">
        <v>16055</v>
      </c>
      <c r="G131" s="65">
        <f>ROUND(D131*F131,0)</f>
        <v>192660</v>
      </c>
      <c r="H131" s="77">
        <v>12</v>
      </c>
      <c r="I131" s="64" t="str">
        <f>E131</f>
        <v>Cum</v>
      </c>
      <c r="J131" s="65">
        <f>F131</f>
        <v>16055</v>
      </c>
      <c r="K131" s="65">
        <f>ROUND(H131*J131,0)</f>
        <v>192660</v>
      </c>
      <c r="L131" s="66">
        <f>IF(K131&gt;G131,K131-G131,0)</f>
        <v>0</v>
      </c>
      <c r="M131" s="65">
        <f>IF(G131&gt;K131,G131-K131,0)</f>
        <v>0</v>
      </c>
      <c r="N131" s="4"/>
      <c r="O131" s="40"/>
      <c r="P131" s="8"/>
      <c r="Q131" s="8"/>
      <c r="R131" s="30"/>
      <c r="S131" s="30"/>
      <c r="T131" s="56">
        <f t="shared" si="12"/>
        <v>192660</v>
      </c>
      <c r="U131" s="57">
        <f t="shared" si="13"/>
        <v>192660</v>
      </c>
      <c r="V131" s="58">
        <f t="shared" si="14"/>
        <v>0</v>
      </c>
      <c r="W131" s="30"/>
      <c r="X131" s="30"/>
      <c r="Y131" s="30"/>
      <c r="Z131" s="30"/>
      <c r="AA131" s="30"/>
      <c r="AB131" s="30"/>
      <c r="AC131" s="30"/>
    </row>
    <row r="132" spans="2:29" s="31" customFormat="1">
      <c r="B132" s="7"/>
      <c r="C132" s="72" t="s">
        <v>294</v>
      </c>
      <c r="D132" s="4"/>
      <c r="E132" s="4"/>
      <c r="F132" s="4"/>
      <c r="G132" s="4"/>
      <c r="H132" s="73">
        <v>3.27</v>
      </c>
      <c r="I132" s="2" t="s">
        <v>57</v>
      </c>
      <c r="J132" s="25">
        <v>16055</v>
      </c>
      <c r="K132" s="65">
        <f>ROUND(H132*J132,0)</f>
        <v>52500</v>
      </c>
      <c r="L132" s="66">
        <f>IF(K132&gt;G132,K132-G132,0)</f>
        <v>52500</v>
      </c>
      <c r="M132" s="65">
        <f>IF(G132&gt;K132,G132-K132,0)</f>
        <v>0</v>
      </c>
      <c r="N132" s="4"/>
      <c r="O132" s="40"/>
      <c r="P132" s="8"/>
      <c r="Q132" s="8"/>
      <c r="R132" s="30"/>
      <c r="S132" s="30"/>
      <c r="T132" s="56">
        <f t="shared" si="12"/>
        <v>0</v>
      </c>
      <c r="U132" s="57">
        <f t="shared" si="13"/>
        <v>0</v>
      </c>
      <c r="V132" s="58">
        <f t="shared" si="14"/>
        <v>0</v>
      </c>
      <c r="W132" s="30"/>
      <c r="X132" s="30"/>
      <c r="Y132" s="30"/>
      <c r="Z132" s="30"/>
      <c r="AA132" s="30"/>
      <c r="AB132" s="30"/>
      <c r="AC132" s="30"/>
    </row>
    <row r="133" spans="2:29" s="31" customFormat="1" ht="189">
      <c r="B133" s="64">
        <v>54</v>
      </c>
      <c r="C133" s="4" t="s">
        <v>120</v>
      </c>
      <c r="D133" s="64">
        <v>395</v>
      </c>
      <c r="E133" s="2" t="s">
        <v>62</v>
      </c>
      <c r="F133" s="25">
        <v>1952</v>
      </c>
      <c r="G133" s="65">
        <f>ROUND(D133*F133,0)</f>
        <v>771040</v>
      </c>
      <c r="H133" s="77">
        <v>191.03</v>
      </c>
      <c r="I133" s="64" t="str">
        <f>E133</f>
        <v>Sqm</v>
      </c>
      <c r="J133" s="65">
        <f>F133</f>
        <v>1952</v>
      </c>
      <c r="K133" s="65">
        <f>ROUND(H133*J133,0)</f>
        <v>372891</v>
      </c>
      <c r="L133" s="66">
        <f>IF(K133&gt;G133,K133-G133,0)</f>
        <v>0</v>
      </c>
      <c r="M133" s="65">
        <f>IF(G133&gt;K133,G133-K133,0)</f>
        <v>398149</v>
      </c>
      <c r="N133" s="4"/>
      <c r="O133" s="40"/>
      <c r="P133" s="8"/>
      <c r="Q133" s="8"/>
      <c r="R133" s="30"/>
      <c r="S133" s="30"/>
      <c r="T133" s="32">
        <f t="shared" si="12"/>
        <v>771040</v>
      </c>
      <c r="U133" s="32">
        <f t="shared" si="13"/>
        <v>372890.56</v>
      </c>
      <c r="V133" s="32">
        <f t="shared" si="14"/>
        <v>-398149.44</v>
      </c>
      <c r="W133" s="30"/>
      <c r="X133" s="30"/>
      <c r="Y133" s="30"/>
      <c r="Z133" s="30"/>
      <c r="AA133" s="30"/>
      <c r="AB133" s="30"/>
      <c r="AC133" s="30"/>
    </row>
    <row r="134" spans="2:29" s="55" customFormat="1">
      <c r="B134" s="7"/>
      <c r="C134" s="4"/>
      <c r="D134" s="4"/>
      <c r="E134" s="4"/>
      <c r="F134" s="4"/>
      <c r="G134" s="4"/>
      <c r="H134" s="73"/>
      <c r="I134" s="4"/>
      <c r="J134" s="4"/>
      <c r="K134" s="4"/>
      <c r="L134" s="7"/>
      <c r="M134" s="4"/>
      <c r="N134" s="4"/>
      <c r="O134" s="40"/>
      <c r="P134" s="8"/>
      <c r="Q134" s="8"/>
      <c r="R134" s="53"/>
      <c r="S134" s="53"/>
      <c r="T134" s="54">
        <f t="shared" si="12"/>
        <v>0</v>
      </c>
      <c r="U134" s="54">
        <f t="shared" si="13"/>
        <v>0</v>
      </c>
      <c r="V134" s="54">
        <f t="shared" si="14"/>
        <v>0</v>
      </c>
      <c r="W134" s="53"/>
      <c r="X134" s="53"/>
      <c r="Y134" s="53"/>
      <c r="Z134" s="53"/>
      <c r="AA134" s="53"/>
      <c r="AB134" s="53"/>
      <c r="AC134" s="53"/>
    </row>
    <row r="135" spans="2:29" s="55" customFormat="1" ht="189">
      <c r="B135" s="64">
        <v>55</v>
      </c>
      <c r="C135" s="1" t="s">
        <v>121</v>
      </c>
      <c r="D135" s="70">
        <v>2.15</v>
      </c>
      <c r="E135" s="2" t="s">
        <v>122</v>
      </c>
      <c r="F135" s="25">
        <v>116500</v>
      </c>
      <c r="G135" s="65">
        <f>ROUND(D135*F135,0)</f>
        <v>250475</v>
      </c>
      <c r="H135" s="77">
        <v>0.104</v>
      </c>
      <c r="I135" s="64" t="str">
        <f>E135</f>
        <v>MT</v>
      </c>
      <c r="J135" s="65">
        <f>F135</f>
        <v>116500</v>
      </c>
      <c r="K135" s="65">
        <f>ROUND(H135*J135,0)</f>
        <v>12116</v>
      </c>
      <c r="L135" s="66">
        <f>IF(K135&gt;G135,K135-G135,0)</f>
        <v>0</v>
      </c>
      <c r="M135" s="65">
        <f>IF(G135&gt;K135,G135-K135,0)</f>
        <v>238359</v>
      </c>
      <c r="N135" s="4"/>
      <c r="O135" s="40"/>
      <c r="P135" s="8"/>
      <c r="Q135" s="8"/>
      <c r="R135" s="53"/>
      <c r="S135" s="53"/>
      <c r="T135" s="54">
        <f t="shared" si="12"/>
        <v>250475</v>
      </c>
      <c r="U135" s="54">
        <f t="shared" si="13"/>
        <v>12116</v>
      </c>
      <c r="V135" s="54">
        <f t="shared" si="14"/>
        <v>-238359</v>
      </c>
      <c r="W135" s="53"/>
      <c r="X135" s="53"/>
      <c r="Y135" s="53"/>
      <c r="Z135" s="53"/>
      <c r="AA135" s="53"/>
      <c r="AB135" s="53"/>
      <c r="AC135" s="53"/>
    </row>
    <row r="136" spans="2:29" s="31" customFormat="1">
      <c r="B136" s="7"/>
      <c r="C136" s="4"/>
      <c r="D136" s="4"/>
      <c r="E136" s="4"/>
      <c r="F136" s="4"/>
      <c r="G136" s="4"/>
      <c r="H136" s="73"/>
      <c r="I136" s="4"/>
      <c r="J136" s="4"/>
      <c r="K136" s="4"/>
      <c r="L136" s="7"/>
      <c r="M136" s="4"/>
      <c r="N136" s="4"/>
      <c r="O136" s="40"/>
      <c r="P136" s="8"/>
      <c r="Q136" s="8"/>
      <c r="R136" s="30"/>
      <c r="S136" s="30"/>
      <c r="T136" s="32">
        <f t="shared" si="12"/>
        <v>0</v>
      </c>
      <c r="U136" s="32">
        <f t="shared" si="13"/>
        <v>0</v>
      </c>
      <c r="V136" s="32">
        <f t="shared" si="14"/>
        <v>0</v>
      </c>
      <c r="W136" s="30"/>
      <c r="X136" s="30"/>
      <c r="Y136" s="30"/>
      <c r="Z136" s="30"/>
      <c r="AA136" s="30"/>
      <c r="AB136" s="30"/>
      <c r="AC136" s="30"/>
    </row>
    <row r="137" spans="2:29" s="31" customFormat="1" ht="141.75">
      <c r="B137" s="64">
        <v>56</v>
      </c>
      <c r="C137" s="1" t="s">
        <v>123</v>
      </c>
      <c r="D137" s="64">
        <v>45</v>
      </c>
      <c r="E137" s="2" t="s">
        <v>62</v>
      </c>
      <c r="F137" s="25">
        <v>1077</v>
      </c>
      <c r="G137" s="65">
        <f>ROUND(D137*F137,0)</f>
        <v>48465</v>
      </c>
      <c r="H137" s="77">
        <v>11.04</v>
      </c>
      <c r="I137" s="64" t="str">
        <f>E137</f>
        <v>Sqm</v>
      </c>
      <c r="J137" s="65">
        <f>F137</f>
        <v>1077</v>
      </c>
      <c r="K137" s="65">
        <f>ROUND(H137*J137,0)</f>
        <v>11890</v>
      </c>
      <c r="L137" s="66">
        <f>IF(K137&gt;G137,K137-G137,0)</f>
        <v>0</v>
      </c>
      <c r="M137" s="65">
        <f>IF(G137&gt;K137,G137-K137,0)</f>
        <v>36575</v>
      </c>
      <c r="N137" s="4" t="s">
        <v>281</v>
      </c>
      <c r="O137" s="40"/>
      <c r="P137" s="8"/>
      <c r="Q137" s="8"/>
      <c r="R137" s="30"/>
      <c r="S137" s="30"/>
      <c r="T137" s="32">
        <f t="shared" ref="T137:T168" si="15">D137*F137</f>
        <v>48465</v>
      </c>
      <c r="U137" s="32">
        <f t="shared" ref="U137:U168" si="16">H137*F137</f>
        <v>11890.08</v>
      </c>
      <c r="V137" s="32">
        <f t="shared" ref="V137:V168" si="17">U137-T137</f>
        <v>-36574.92</v>
      </c>
      <c r="W137" s="30"/>
      <c r="X137" s="30"/>
      <c r="Y137" s="30"/>
      <c r="Z137" s="30"/>
      <c r="AA137" s="30"/>
      <c r="AB137" s="30"/>
      <c r="AC137" s="30"/>
    </row>
    <row r="138" spans="2:29" s="31" customFormat="1">
      <c r="B138" s="7"/>
      <c r="C138" s="4"/>
      <c r="D138" s="4"/>
      <c r="E138" s="4"/>
      <c r="F138" s="4"/>
      <c r="G138" s="4"/>
      <c r="H138" s="73"/>
      <c r="I138" s="4"/>
      <c r="J138" s="4"/>
      <c r="K138" s="4"/>
      <c r="L138" s="7"/>
      <c r="M138" s="4"/>
      <c r="N138" s="4"/>
      <c r="O138" s="40"/>
      <c r="P138" s="8"/>
      <c r="Q138" s="8"/>
      <c r="R138" s="30"/>
      <c r="S138" s="30"/>
      <c r="T138" s="32">
        <f t="shared" si="15"/>
        <v>0</v>
      </c>
      <c r="U138" s="32">
        <f t="shared" si="16"/>
        <v>0</v>
      </c>
      <c r="V138" s="32">
        <f t="shared" si="17"/>
        <v>0</v>
      </c>
      <c r="W138" s="30"/>
      <c r="X138" s="30"/>
      <c r="Y138" s="30"/>
      <c r="Z138" s="30"/>
      <c r="AA138" s="30"/>
      <c r="AB138" s="30"/>
      <c r="AC138" s="30"/>
    </row>
    <row r="139" spans="2:29" s="31" customFormat="1" ht="140.25" customHeight="1">
      <c r="B139" s="64">
        <v>57</v>
      </c>
      <c r="C139" s="1" t="s">
        <v>124</v>
      </c>
      <c r="D139" s="64">
        <v>905</v>
      </c>
      <c r="E139" s="2" t="s">
        <v>62</v>
      </c>
      <c r="F139" s="25">
        <v>1041</v>
      </c>
      <c r="G139" s="65">
        <f>ROUND(D139*F139,0)</f>
        <v>942105</v>
      </c>
      <c r="H139" s="77">
        <f>536.11+11.04</f>
        <v>547.15</v>
      </c>
      <c r="I139" s="64" t="str">
        <f>E139</f>
        <v>Sqm</v>
      </c>
      <c r="J139" s="65">
        <f>F139</f>
        <v>1041</v>
      </c>
      <c r="K139" s="65">
        <f>ROUND(H139*J139,0)</f>
        <v>569583</v>
      </c>
      <c r="L139" s="66">
        <f>IF(K139&gt;G139,K139-G139,0)</f>
        <v>0</v>
      </c>
      <c r="M139" s="65">
        <f>IF(G139&gt;K139,G139-K139,0)</f>
        <v>372522</v>
      </c>
      <c r="N139" s="4"/>
      <c r="O139" s="40"/>
      <c r="P139" s="8"/>
      <c r="Q139" s="8"/>
      <c r="R139" s="30"/>
      <c r="S139" s="30"/>
      <c r="T139" s="32">
        <f t="shared" si="15"/>
        <v>942105</v>
      </c>
      <c r="U139" s="32">
        <f t="shared" si="16"/>
        <v>569583.15</v>
      </c>
      <c r="V139" s="32">
        <f t="shared" si="17"/>
        <v>-372521.85</v>
      </c>
      <c r="W139" s="30"/>
      <c r="X139" s="30"/>
      <c r="Y139" s="30"/>
      <c r="Z139" s="30"/>
      <c r="AA139" s="30"/>
      <c r="AB139" s="30"/>
      <c r="AC139" s="30"/>
    </row>
    <row r="140" spans="2:29" s="31" customFormat="1">
      <c r="B140" s="7"/>
      <c r="C140" s="4"/>
      <c r="D140" s="4"/>
      <c r="E140" s="4"/>
      <c r="F140" s="4"/>
      <c r="G140" s="4"/>
      <c r="H140" s="73"/>
      <c r="I140" s="4"/>
      <c r="J140" s="4"/>
      <c r="K140" s="4"/>
      <c r="L140" s="7"/>
      <c r="M140" s="4"/>
      <c r="N140" s="4"/>
      <c r="O140" s="40"/>
      <c r="P140" s="8"/>
      <c r="Q140" s="8"/>
      <c r="R140" s="30"/>
      <c r="S140" s="30"/>
      <c r="T140" s="32">
        <f t="shared" si="15"/>
        <v>0</v>
      </c>
      <c r="U140" s="32">
        <f t="shared" si="16"/>
        <v>0</v>
      </c>
      <c r="V140" s="32">
        <f t="shared" si="17"/>
        <v>0</v>
      </c>
      <c r="W140" s="30"/>
      <c r="X140" s="30"/>
      <c r="Y140" s="30"/>
      <c r="Z140" s="30"/>
      <c r="AA140" s="30"/>
      <c r="AB140" s="30"/>
      <c r="AC140" s="30"/>
    </row>
    <row r="141" spans="2:29" s="31" customFormat="1" ht="189">
      <c r="B141" s="64">
        <v>58</v>
      </c>
      <c r="C141" s="4" t="s">
        <v>125</v>
      </c>
      <c r="D141" s="71">
        <v>19.5</v>
      </c>
      <c r="E141" s="2" t="s">
        <v>62</v>
      </c>
      <c r="F141" s="25">
        <v>9055</v>
      </c>
      <c r="G141" s="65">
        <f>ROUND(D141*F141,0)</f>
        <v>176573</v>
      </c>
      <c r="H141" s="77">
        <v>16.829999999999998</v>
      </c>
      <c r="I141" s="64" t="str">
        <f>E141</f>
        <v>Sqm</v>
      </c>
      <c r="J141" s="65">
        <f>F141</f>
        <v>9055</v>
      </c>
      <c r="K141" s="65">
        <f>ROUND(H141*J141,0)</f>
        <v>152396</v>
      </c>
      <c r="L141" s="66">
        <f>IF(K141&gt;G141,K141-G141,0)</f>
        <v>0</v>
      </c>
      <c r="M141" s="65">
        <f>IF(G141&gt;K141,G141-K141,0)</f>
        <v>24177</v>
      </c>
      <c r="N141" s="4"/>
      <c r="O141" s="40"/>
      <c r="P141" s="8"/>
      <c r="Q141" s="8"/>
      <c r="R141" s="30"/>
      <c r="S141" s="30"/>
      <c r="T141" s="32">
        <f t="shared" si="15"/>
        <v>176572.5</v>
      </c>
      <c r="U141" s="32">
        <f t="shared" si="16"/>
        <v>152395.65</v>
      </c>
      <c r="V141" s="32">
        <f t="shared" si="17"/>
        <v>-24176.850000000006</v>
      </c>
      <c r="W141" s="30"/>
      <c r="X141" s="30"/>
      <c r="Y141" s="30"/>
      <c r="Z141" s="30"/>
      <c r="AA141" s="30"/>
      <c r="AB141" s="30"/>
      <c r="AC141" s="30"/>
    </row>
    <row r="142" spans="2:29" s="36" customFormat="1">
      <c r="B142" s="7"/>
      <c r="C142" s="4"/>
      <c r="D142" s="4"/>
      <c r="E142" s="4"/>
      <c r="F142" s="4"/>
      <c r="G142" s="4"/>
      <c r="H142" s="73"/>
      <c r="I142" s="4"/>
      <c r="J142" s="4"/>
      <c r="K142" s="4"/>
      <c r="L142" s="7"/>
      <c r="M142" s="4"/>
      <c r="N142" s="4"/>
      <c r="O142" s="40"/>
      <c r="P142" s="8"/>
      <c r="Q142" s="8"/>
      <c r="R142" s="35"/>
      <c r="S142" s="35"/>
      <c r="T142" s="37">
        <f t="shared" si="15"/>
        <v>0</v>
      </c>
      <c r="U142" s="37">
        <f t="shared" si="16"/>
        <v>0</v>
      </c>
      <c r="V142" s="37">
        <f t="shared" si="17"/>
        <v>0</v>
      </c>
      <c r="W142" s="35"/>
      <c r="X142" s="35"/>
      <c r="Y142" s="35"/>
      <c r="Z142" s="35"/>
      <c r="AA142" s="35"/>
      <c r="AB142" s="35"/>
      <c r="AC142" s="35"/>
    </row>
    <row r="143" spans="2:29" s="36" customFormat="1" ht="78.75">
      <c r="B143" s="67">
        <v>59</v>
      </c>
      <c r="C143" s="26" t="s">
        <v>126</v>
      </c>
      <c r="D143" s="67">
        <v>25</v>
      </c>
      <c r="E143" s="27" t="s">
        <v>57</v>
      </c>
      <c r="F143" s="28">
        <v>4700</v>
      </c>
      <c r="G143" s="68">
        <f>ROUND(D143*F143,0)</f>
        <v>117500</v>
      </c>
      <c r="H143" s="78">
        <v>0</v>
      </c>
      <c r="I143" s="67" t="str">
        <f>E143</f>
        <v>Cum</v>
      </c>
      <c r="J143" s="68">
        <f>F143</f>
        <v>4700</v>
      </c>
      <c r="K143" s="68">
        <f>ROUND(H143*J143,0)</f>
        <v>0</v>
      </c>
      <c r="L143" s="69">
        <f>IF(K143&gt;G143,K143-G143,0)</f>
        <v>0</v>
      </c>
      <c r="M143" s="68">
        <f>IF(G143&gt;K143,G143-K143,0)</f>
        <v>117500</v>
      </c>
      <c r="N143" s="60"/>
      <c r="O143" s="88"/>
      <c r="P143" s="18"/>
      <c r="Q143" s="18"/>
      <c r="R143" s="35"/>
      <c r="S143" s="35"/>
      <c r="T143" s="37">
        <f t="shared" si="15"/>
        <v>117500</v>
      </c>
      <c r="U143" s="37">
        <f t="shared" si="16"/>
        <v>0</v>
      </c>
      <c r="V143" s="37">
        <f t="shared" si="17"/>
        <v>-117500</v>
      </c>
      <c r="W143" s="35"/>
      <c r="X143" s="35"/>
      <c r="Y143" s="35"/>
      <c r="Z143" s="35"/>
      <c r="AA143" s="35"/>
      <c r="AB143" s="35"/>
      <c r="AC143" s="35"/>
    </row>
    <row r="144" spans="2:29" s="31" customFormat="1">
      <c r="B144" s="7"/>
      <c r="C144" s="4"/>
      <c r="D144" s="4"/>
      <c r="E144" s="4"/>
      <c r="F144" s="4"/>
      <c r="G144" s="4"/>
      <c r="H144" s="73"/>
      <c r="I144" s="4"/>
      <c r="J144" s="4"/>
      <c r="K144" s="4"/>
      <c r="L144" s="7"/>
      <c r="M144" s="4"/>
      <c r="N144" s="4"/>
      <c r="O144" s="40"/>
      <c r="P144" s="8"/>
      <c r="Q144" s="8"/>
      <c r="R144" s="30"/>
      <c r="S144" s="30"/>
      <c r="T144" s="32">
        <f t="shared" si="15"/>
        <v>0</v>
      </c>
      <c r="U144" s="32">
        <f t="shared" si="16"/>
        <v>0</v>
      </c>
      <c r="V144" s="32">
        <f t="shared" si="17"/>
        <v>0</v>
      </c>
      <c r="W144" s="30"/>
      <c r="X144" s="30"/>
      <c r="Y144" s="30"/>
      <c r="Z144" s="30"/>
      <c r="AA144" s="30"/>
      <c r="AB144" s="30"/>
      <c r="AC144" s="30"/>
    </row>
    <row r="145" spans="2:29" s="55" customFormat="1" ht="346.5">
      <c r="B145" s="64">
        <v>60</v>
      </c>
      <c r="C145" s="4" t="s">
        <v>127</v>
      </c>
      <c r="D145" s="64">
        <v>5</v>
      </c>
      <c r="E145" s="2" t="s">
        <v>62</v>
      </c>
      <c r="F145" s="25">
        <v>13713</v>
      </c>
      <c r="G145" s="65">
        <f>ROUND(D145*F145,0)</f>
        <v>68565</v>
      </c>
      <c r="H145" s="77">
        <v>0</v>
      </c>
      <c r="I145" s="64" t="str">
        <f>E145</f>
        <v>Sqm</v>
      </c>
      <c r="J145" s="65">
        <f>F145</f>
        <v>13713</v>
      </c>
      <c r="K145" s="65">
        <f>ROUND(H145*J145,0)</f>
        <v>0</v>
      </c>
      <c r="L145" s="66">
        <f>IF(K145&gt;G145,K145-G145,0)</f>
        <v>0</v>
      </c>
      <c r="M145" s="65">
        <f>IF(G145&gt;K145,G145-K145,0)</f>
        <v>68565</v>
      </c>
      <c r="N145" s="4"/>
      <c r="O145" s="40"/>
      <c r="P145" s="8"/>
      <c r="Q145" s="8"/>
      <c r="R145" s="53"/>
      <c r="S145" s="53"/>
      <c r="T145" s="54">
        <f t="shared" si="15"/>
        <v>68565</v>
      </c>
      <c r="U145" s="54">
        <f t="shared" si="16"/>
        <v>0</v>
      </c>
      <c r="V145" s="54">
        <f t="shared" si="17"/>
        <v>-68565</v>
      </c>
      <c r="W145" s="53"/>
      <c r="X145" s="53"/>
      <c r="Y145" s="53"/>
      <c r="Z145" s="53"/>
      <c r="AA145" s="53"/>
      <c r="AB145" s="53"/>
      <c r="AC145" s="53"/>
    </row>
    <row r="146" spans="2:29" s="31" customFormat="1">
      <c r="B146" s="7"/>
      <c r="C146" s="4"/>
      <c r="D146" s="4"/>
      <c r="E146" s="4"/>
      <c r="F146" s="4"/>
      <c r="G146" s="4"/>
      <c r="H146" s="73"/>
      <c r="I146" s="4"/>
      <c r="J146" s="4"/>
      <c r="K146" s="4"/>
      <c r="L146" s="7"/>
      <c r="M146" s="4"/>
      <c r="N146" s="4"/>
      <c r="O146" s="40"/>
      <c r="P146" s="8"/>
      <c r="Q146" s="8"/>
      <c r="R146" s="30"/>
      <c r="S146" s="30"/>
      <c r="T146" s="32">
        <f t="shared" si="15"/>
        <v>0</v>
      </c>
      <c r="U146" s="32">
        <f t="shared" si="16"/>
        <v>0</v>
      </c>
      <c r="V146" s="32">
        <f t="shared" si="17"/>
        <v>0</v>
      </c>
      <c r="W146" s="30"/>
      <c r="X146" s="30"/>
      <c r="Y146" s="30"/>
      <c r="Z146" s="30"/>
      <c r="AA146" s="30"/>
      <c r="AB146" s="30"/>
      <c r="AC146" s="30"/>
    </row>
    <row r="147" spans="2:29" s="31" customFormat="1" ht="332.25" customHeight="1">
      <c r="B147" s="64">
        <v>61</v>
      </c>
      <c r="C147" s="1" t="s">
        <v>288</v>
      </c>
      <c r="D147" s="64">
        <v>15</v>
      </c>
      <c r="E147" s="2" t="s">
        <v>62</v>
      </c>
      <c r="F147" s="25">
        <v>9517</v>
      </c>
      <c r="G147" s="65">
        <f>ROUND(D147*F147,0)</f>
        <v>142755</v>
      </c>
      <c r="H147" s="77">
        <v>2.823</v>
      </c>
      <c r="I147" s="64" t="str">
        <f>E147</f>
        <v>Sqm</v>
      </c>
      <c r="J147" s="65">
        <f>F147</f>
        <v>9517</v>
      </c>
      <c r="K147" s="65">
        <f>ROUND(H147*J147,0)</f>
        <v>26866</v>
      </c>
      <c r="L147" s="66">
        <f>IF(K147&gt;G147,K147-G147,0)</f>
        <v>0</v>
      </c>
      <c r="M147" s="65">
        <f>IF(G147&gt;K147,G147-K147,0)</f>
        <v>115889</v>
      </c>
      <c r="N147" s="4"/>
      <c r="O147" s="40"/>
      <c r="P147" s="8"/>
      <c r="Q147" s="8"/>
      <c r="R147" s="30"/>
      <c r="S147" s="30"/>
      <c r="T147" s="32">
        <f t="shared" si="15"/>
        <v>142755</v>
      </c>
      <c r="U147" s="32">
        <f t="shared" si="16"/>
        <v>26866.490999999998</v>
      </c>
      <c r="V147" s="32">
        <f t="shared" si="17"/>
        <v>-115888.50900000001</v>
      </c>
      <c r="W147" s="30"/>
      <c r="X147" s="30"/>
      <c r="Y147" s="30"/>
      <c r="Z147" s="30"/>
      <c r="AA147" s="30"/>
      <c r="AB147" s="30"/>
      <c r="AC147" s="30"/>
    </row>
    <row r="148" spans="2:29" s="55" customFormat="1">
      <c r="B148" s="7"/>
      <c r="C148" s="4"/>
      <c r="D148" s="4"/>
      <c r="E148" s="4"/>
      <c r="F148" s="4"/>
      <c r="G148" s="4"/>
      <c r="H148" s="73"/>
      <c r="I148" s="4"/>
      <c r="J148" s="4"/>
      <c r="K148" s="4"/>
      <c r="L148" s="7"/>
      <c r="M148" s="4"/>
      <c r="N148" s="4"/>
      <c r="O148" s="40"/>
      <c r="P148" s="8"/>
      <c r="Q148" s="8"/>
      <c r="R148" s="53"/>
      <c r="S148" s="53"/>
      <c r="T148" s="54">
        <f t="shared" si="15"/>
        <v>0</v>
      </c>
      <c r="U148" s="54">
        <f t="shared" si="16"/>
        <v>0</v>
      </c>
      <c r="V148" s="54">
        <f t="shared" si="17"/>
        <v>0</v>
      </c>
      <c r="W148" s="53"/>
      <c r="X148" s="53"/>
      <c r="Y148" s="53"/>
      <c r="Z148" s="53"/>
      <c r="AA148" s="53"/>
      <c r="AB148" s="53"/>
      <c r="AC148" s="53"/>
    </row>
    <row r="149" spans="2:29" s="55" customFormat="1" ht="254.25" customHeight="1">
      <c r="B149" s="64">
        <v>62</v>
      </c>
      <c r="C149" s="4" t="s">
        <v>128</v>
      </c>
      <c r="D149" s="64">
        <v>5</v>
      </c>
      <c r="E149" s="2" t="s">
        <v>62</v>
      </c>
      <c r="F149" s="25">
        <v>8564</v>
      </c>
      <c r="G149" s="65">
        <f>ROUND(D149*F149,0)</f>
        <v>42820</v>
      </c>
      <c r="H149" s="77">
        <v>1.53</v>
      </c>
      <c r="I149" s="64" t="str">
        <f>E149</f>
        <v>Sqm</v>
      </c>
      <c r="J149" s="65">
        <f>F149</f>
        <v>8564</v>
      </c>
      <c r="K149" s="65">
        <f>ROUND(H149*J149,0)</f>
        <v>13103</v>
      </c>
      <c r="L149" s="66">
        <f>IF(K149&gt;G149,K149-G149,0)</f>
        <v>0</v>
      </c>
      <c r="M149" s="65">
        <f>IF(G149&gt;K149,G149-K149,0)</f>
        <v>29717</v>
      </c>
      <c r="N149" s="4"/>
      <c r="O149" s="40"/>
      <c r="P149" s="8"/>
      <c r="Q149" s="8"/>
      <c r="R149" s="53"/>
      <c r="S149" s="53"/>
      <c r="T149" s="54">
        <f t="shared" si="15"/>
        <v>42820</v>
      </c>
      <c r="U149" s="54">
        <f t="shared" si="16"/>
        <v>13102.92</v>
      </c>
      <c r="V149" s="54">
        <f t="shared" si="17"/>
        <v>-29717.08</v>
      </c>
      <c r="W149" s="53"/>
      <c r="X149" s="53"/>
      <c r="Y149" s="53"/>
      <c r="Z149" s="53"/>
      <c r="AA149" s="53"/>
      <c r="AB149" s="53"/>
      <c r="AC149" s="53"/>
    </row>
    <row r="150" spans="2:29" s="55" customFormat="1">
      <c r="B150" s="7"/>
      <c r="C150" s="4"/>
      <c r="D150" s="4"/>
      <c r="E150" s="4"/>
      <c r="F150" s="4"/>
      <c r="G150" s="4"/>
      <c r="H150" s="73"/>
      <c r="I150" s="4"/>
      <c r="J150" s="4"/>
      <c r="K150" s="4"/>
      <c r="L150" s="7"/>
      <c r="M150" s="4"/>
      <c r="N150" s="4"/>
      <c r="O150" s="40"/>
      <c r="P150" s="8"/>
      <c r="Q150" s="8"/>
      <c r="R150" s="53"/>
      <c r="S150" s="53"/>
      <c r="T150" s="54">
        <f t="shared" si="15"/>
        <v>0</v>
      </c>
      <c r="U150" s="54">
        <f t="shared" si="16"/>
        <v>0</v>
      </c>
      <c r="V150" s="54">
        <f t="shared" si="17"/>
        <v>0</v>
      </c>
      <c r="W150" s="53"/>
      <c r="X150" s="53"/>
      <c r="Y150" s="53"/>
      <c r="Z150" s="53"/>
      <c r="AA150" s="53"/>
      <c r="AB150" s="53"/>
      <c r="AC150" s="53"/>
    </row>
    <row r="151" spans="2:29" s="31" customFormat="1" ht="252">
      <c r="B151" s="64">
        <v>63</v>
      </c>
      <c r="C151" s="1" t="s">
        <v>129</v>
      </c>
      <c r="D151" s="64">
        <v>30</v>
      </c>
      <c r="E151" s="2" t="s">
        <v>62</v>
      </c>
      <c r="F151" s="25">
        <v>5593</v>
      </c>
      <c r="G151" s="65">
        <f>ROUND(D151*F151,0)</f>
        <v>167790</v>
      </c>
      <c r="H151" s="77">
        <v>0</v>
      </c>
      <c r="I151" s="64" t="str">
        <f>E151</f>
        <v>Sqm</v>
      </c>
      <c r="J151" s="65">
        <f>F151</f>
        <v>5593</v>
      </c>
      <c r="K151" s="65">
        <f>ROUND(H151*J151,0)</f>
        <v>0</v>
      </c>
      <c r="L151" s="66">
        <f>IF(K151&gt;G151,K151-G151,0)</f>
        <v>0</v>
      </c>
      <c r="M151" s="65">
        <f>IF(G151&gt;K151,G151-K151,0)</f>
        <v>167790</v>
      </c>
      <c r="N151" s="4"/>
      <c r="O151" s="40"/>
      <c r="P151" s="8"/>
      <c r="Q151" s="8"/>
      <c r="R151" s="30"/>
      <c r="S151" s="30"/>
      <c r="T151" s="32">
        <f t="shared" si="15"/>
        <v>167790</v>
      </c>
      <c r="U151" s="32">
        <f t="shared" si="16"/>
        <v>0</v>
      </c>
      <c r="V151" s="32">
        <f t="shared" si="17"/>
        <v>-167790</v>
      </c>
      <c r="W151" s="30"/>
      <c r="X151" s="30"/>
      <c r="Y151" s="30"/>
      <c r="Z151" s="30"/>
      <c r="AA151" s="30"/>
      <c r="AB151" s="30"/>
      <c r="AC151" s="30"/>
    </row>
    <row r="152" spans="2:29" s="31" customFormat="1">
      <c r="B152" s="7"/>
      <c r="C152" s="4"/>
      <c r="D152" s="4"/>
      <c r="E152" s="4"/>
      <c r="F152" s="4"/>
      <c r="G152" s="4"/>
      <c r="H152" s="73"/>
      <c r="I152" s="4"/>
      <c r="J152" s="4"/>
      <c r="K152" s="4"/>
      <c r="L152" s="7"/>
      <c r="M152" s="4"/>
      <c r="N152" s="4"/>
      <c r="O152" s="40"/>
      <c r="P152" s="8"/>
      <c r="Q152" s="8"/>
      <c r="R152" s="30"/>
      <c r="S152" s="30"/>
      <c r="T152" s="32">
        <f t="shared" si="15"/>
        <v>0</v>
      </c>
      <c r="U152" s="32">
        <f t="shared" si="16"/>
        <v>0</v>
      </c>
      <c r="V152" s="32">
        <f t="shared" si="17"/>
        <v>0</v>
      </c>
      <c r="W152" s="30"/>
      <c r="X152" s="30"/>
      <c r="Y152" s="30"/>
      <c r="Z152" s="30"/>
      <c r="AA152" s="30"/>
      <c r="AB152" s="30"/>
      <c r="AC152" s="30"/>
    </row>
    <row r="153" spans="2:29" s="31" customFormat="1" ht="283.5">
      <c r="B153" s="64">
        <v>64</v>
      </c>
      <c r="C153" s="1" t="s">
        <v>267</v>
      </c>
      <c r="D153" s="64">
        <v>12</v>
      </c>
      <c r="E153" s="2" t="s">
        <v>62</v>
      </c>
      <c r="F153" s="25">
        <v>6510</v>
      </c>
      <c r="G153" s="65">
        <f>ROUND(D153*F153,0)</f>
        <v>78120</v>
      </c>
      <c r="H153" s="77">
        <v>0</v>
      </c>
      <c r="I153" s="64" t="str">
        <f>E153</f>
        <v>Sqm</v>
      </c>
      <c r="J153" s="65">
        <f>F153</f>
        <v>6510</v>
      </c>
      <c r="K153" s="65">
        <f>ROUND(H153*J153,0)</f>
        <v>0</v>
      </c>
      <c r="L153" s="66">
        <f>IF(K153&gt;G153,K153-G153,0)</f>
        <v>0</v>
      </c>
      <c r="M153" s="65">
        <f>IF(G153&gt;K153,G153-K153,0)</f>
        <v>78120</v>
      </c>
      <c r="N153" s="4"/>
      <c r="O153" s="40"/>
      <c r="P153" s="8"/>
      <c r="Q153" s="8"/>
      <c r="R153" s="30"/>
      <c r="S153" s="30"/>
      <c r="T153" s="32">
        <f t="shared" si="15"/>
        <v>78120</v>
      </c>
      <c r="U153" s="32">
        <f t="shared" si="16"/>
        <v>0</v>
      </c>
      <c r="V153" s="32">
        <f t="shared" si="17"/>
        <v>-78120</v>
      </c>
      <c r="W153" s="30"/>
      <c r="X153" s="30"/>
      <c r="Y153" s="30"/>
      <c r="Z153" s="30"/>
      <c r="AA153" s="30"/>
      <c r="AB153" s="30"/>
      <c r="AC153" s="30"/>
    </row>
    <row r="154" spans="2:29" s="31" customFormat="1">
      <c r="B154" s="7"/>
      <c r="C154" s="4"/>
      <c r="D154" s="4"/>
      <c r="E154" s="4"/>
      <c r="F154" s="4"/>
      <c r="G154" s="4"/>
      <c r="H154" s="73"/>
      <c r="I154" s="4"/>
      <c r="J154" s="4"/>
      <c r="K154" s="4"/>
      <c r="L154" s="7"/>
      <c r="M154" s="4"/>
      <c r="N154" s="4"/>
      <c r="O154" s="40"/>
      <c r="P154" s="8"/>
      <c r="Q154" s="8"/>
      <c r="R154" s="30"/>
      <c r="S154" s="30"/>
      <c r="T154" s="32">
        <f t="shared" si="15"/>
        <v>0</v>
      </c>
      <c r="U154" s="32">
        <f t="shared" si="16"/>
        <v>0</v>
      </c>
      <c r="V154" s="32">
        <f t="shared" si="17"/>
        <v>0</v>
      </c>
      <c r="W154" s="30"/>
      <c r="X154" s="30"/>
      <c r="Y154" s="30"/>
      <c r="Z154" s="30"/>
      <c r="AA154" s="30"/>
      <c r="AB154" s="30"/>
      <c r="AC154" s="30"/>
    </row>
    <row r="155" spans="2:29" s="55" customFormat="1" ht="254.25" customHeight="1">
      <c r="B155" s="64">
        <v>65</v>
      </c>
      <c r="C155" s="1" t="s">
        <v>130</v>
      </c>
      <c r="D155" s="64">
        <v>225</v>
      </c>
      <c r="E155" s="2" t="s">
        <v>62</v>
      </c>
      <c r="F155" s="25">
        <v>1725</v>
      </c>
      <c r="G155" s="65">
        <f>ROUND(D155*F155,0)</f>
        <v>388125</v>
      </c>
      <c r="H155" s="77">
        <v>225</v>
      </c>
      <c r="I155" s="64" t="str">
        <f>E155</f>
        <v>Sqm</v>
      </c>
      <c r="J155" s="65">
        <f>F155</f>
        <v>1725</v>
      </c>
      <c r="K155" s="65">
        <f>ROUND(H155*J155,0)</f>
        <v>388125</v>
      </c>
      <c r="L155" s="66">
        <f>IF(K155&gt;G155,K155-G155,0)</f>
        <v>0</v>
      </c>
      <c r="M155" s="65">
        <f>IF(G155&gt;K155,G155-K155,0)</f>
        <v>0</v>
      </c>
      <c r="N155" s="4"/>
      <c r="O155" s="40"/>
      <c r="P155" s="8"/>
      <c r="Q155" s="8"/>
      <c r="R155" s="53"/>
      <c r="S155" s="53">
        <f>374.81-225</f>
        <v>149.81</v>
      </c>
      <c r="T155" s="54">
        <f t="shared" si="15"/>
        <v>388125</v>
      </c>
      <c r="U155" s="54">
        <f t="shared" si="16"/>
        <v>388125</v>
      </c>
      <c r="V155" s="54">
        <f t="shared" si="17"/>
        <v>0</v>
      </c>
      <c r="W155" s="53"/>
      <c r="X155" s="53"/>
      <c r="Y155" s="53"/>
      <c r="Z155" s="53"/>
      <c r="AA155" s="53"/>
      <c r="AB155" s="53"/>
      <c r="AC155" s="53"/>
    </row>
    <row r="156" spans="2:29" s="31" customFormat="1">
      <c r="B156" s="7"/>
      <c r="C156" s="72" t="s">
        <v>294</v>
      </c>
      <c r="D156" s="4"/>
      <c r="E156" s="4"/>
      <c r="F156" s="4"/>
      <c r="G156" s="4"/>
      <c r="H156" s="73">
        <v>149.81</v>
      </c>
      <c r="I156" s="4" t="s">
        <v>62</v>
      </c>
      <c r="J156" s="25">
        <v>1725</v>
      </c>
      <c r="K156" s="65">
        <f>ROUND(H156*J156,0)</f>
        <v>258422</v>
      </c>
      <c r="L156" s="66">
        <f>IF(K156&gt;G156,K156-G156,0)</f>
        <v>258422</v>
      </c>
      <c r="M156" s="65">
        <f>IF(G156&gt;K156,G156-K156,0)</f>
        <v>0</v>
      </c>
      <c r="N156" s="4"/>
      <c r="O156" s="40"/>
      <c r="P156" s="8"/>
      <c r="Q156" s="8"/>
      <c r="R156" s="30"/>
      <c r="S156" s="30"/>
      <c r="T156" s="32">
        <f t="shared" si="15"/>
        <v>0</v>
      </c>
      <c r="U156" s="32">
        <f t="shared" si="16"/>
        <v>0</v>
      </c>
      <c r="V156" s="32">
        <f t="shared" si="17"/>
        <v>0</v>
      </c>
      <c r="W156" s="30"/>
      <c r="X156" s="30"/>
      <c r="Y156" s="30"/>
      <c r="Z156" s="30"/>
      <c r="AA156" s="30"/>
      <c r="AB156" s="30"/>
      <c r="AC156" s="30"/>
    </row>
    <row r="157" spans="2:29" s="31" customFormat="1" ht="189">
      <c r="B157" s="64">
        <v>66</v>
      </c>
      <c r="C157" s="1" t="s">
        <v>131</v>
      </c>
      <c r="D157" s="64">
        <v>15</v>
      </c>
      <c r="E157" s="2" t="s">
        <v>62</v>
      </c>
      <c r="F157" s="25">
        <v>1525</v>
      </c>
      <c r="G157" s="65">
        <f>ROUND(D157*F157,0)</f>
        <v>22875</v>
      </c>
      <c r="H157" s="77">
        <v>13.85</v>
      </c>
      <c r="I157" s="64" t="str">
        <f>E157</f>
        <v>Sqm</v>
      </c>
      <c r="J157" s="65">
        <f>F157</f>
        <v>1525</v>
      </c>
      <c r="K157" s="65">
        <f>ROUND(H157*J157,0)</f>
        <v>21121</v>
      </c>
      <c r="L157" s="66">
        <f>IF(K157&gt;G157,K157-G157,0)</f>
        <v>0</v>
      </c>
      <c r="M157" s="65">
        <f>IF(G157&gt;K157,G157-K157,0)</f>
        <v>1754</v>
      </c>
      <c r="N157" s="4"/>
      <c r="O157" s="40"/>
      <c r="P157" s="8"/>
      <c r="Q157" s="8"/>
      <c r="R157" s="30"/>
      <c r="S157" s="30"/>
      <c r="T157" s="32">
        <f t="shared" si="15"/>
        <v>22875</v>
      </c>
      <c r="U157" s="32">
        <f t="shared" si="16"/>
        <v>21121.25</v>
      </c>
      <c r="V157" s="32">
        <f t="shared" si="17"/>
        <v>-1753.75</v>
      </c>
      <c r="W157" s="30"/>
      <c r="X157" s="30"/>
      <c r="Y157" s="30"/>
      <c r="Z157" s="30"/>
      <c r="AA157" s="30"/>
      <c r="AB157" s="30"/>
      <c r="AC157" s="30"/>
    </row>
    <row r="158" spans="2:29" s="31" customFormat="1">
      <c r="B158" s="7"/>
      <c r="C158" s="4"/>
      <c r="D158" s="4"/>
      <c r="E158" s="4"/>
      <c r="F158" s="4"/>
      <c r="G158" s="4"/>
      <c r="H158" s="73"/>
      <c r="I158" s="4"/>
      <c r="J158" s="4"/>
      <c r="K158" s="4"/>
      <c r="L158" s="7"/>
      <c r="M158" s="4"/>
      <c r="N158" s="4"/>
      <c r="O158" s="40"/>
      <c r="P158" s="8"/>
      <c r="Q158" s="8"/>
      <c r="R158" s="30"/>
      <c r="S158" s="30"/>
      <c r="T158" s="32">
        <f t="shared" si="15"/>
        <v>0</v>
      </c>
      <c r="U158" s="32">
        <f t="shared" si="16"/>
        <v>0</v>
      </c>
      <c r="V158" s="32">
        <f t="shared" si="17"/>
        <v>0</v>
      </c>
      <c r="W158" s="30"/>
      <c r="X158" s="30"/>
      <c r="Y158" s="30"/>
      <c r="Z158" s="30"/>
      <c r="AA158" s="30"/>
      <c r="AB158" s="30"/>
      <c r="AC158" s="30"/>
    </row>
    <row r="159" spans="2:29" s="31" customFormat="1" ht="236.25">
      <c r="B159" s="64">
        <v>67</v>
      </c>
      <c r="C159" s="1" t="s">
        <v>132</v>
      </c>
      <c r="D159" s="64">
        <v>375</v>
      </c>
      <c r="E159" s="2" t="s">
        <v>62</v>
      </c>
      <c r="F159" s="25">
        <v>1636</v>
      </c>
      <c r="G159" s="65">
        <f>ROUND(D159*F159,0)</f>
        <v>613500</v>
      </c>
      <c r="H159" s="77">
        <v>316.82</v>
      </c>
      <c r="I159" s="64" t="str">
        <f>E159</f>
        <v>Sqm</v>
      </c>
      <c r="J159" s="65">
        <f>F159</f>
        <v>1636</v>
      </c>
      <c r="K159" s="65">
        <f>ROUND(H159*J159,0)</f>
        <v>518318</v>
      </c>
      <c r="L159" s="66">
        <f>IF(K159&gt;G159,K159-G159,0)</f>
        <v>0</v>
      </c>
      <c r="M159" s="65">
        <f>IF(G159&gt;K159,G159-K159,0)</f>
        <v>95182</v>
      </c>
      <c r="N159" s="4"/>
      <c r="O159" s="40"/>
      <c r="P159" s="8"/>
      <c r="Q159" s="8"/>
      <c r="R159" s="30"/>
      <c r="S159" s="30"/>
      <c r="T159" s="32">
        <f t="shared" si="15"/>
        <v>613500</v>
      </c>
      <c r="U159" s="32">
        <f t="shared" si="16"/>
        <v>518317.51999999996</v>
      </c>
      <c r="V159" s="32">
        <f t="shared" si="17"/>
        <v>-95182.48000000004</v>
      </c>
      <c r="W159" s="30"/>
      <c r="X159" s="30"/>
      <c r="Y159" s="30"/>
      <c r="Z159" s="30"/>
      <c r="AA159" s="30"/>
      <c r="AB159" s="30"/>
      <c r="AC159" s="30"/>
    </row>
    <row r="160" spans="2:29" s="31" customFormat="1">
      <c r="B160" s="7"/>
      <c r="C160" s="4"/>
      <c r="D160" s="4"/>
      <c r="E160" s="4"/>
      <c r="F160" s="4"/>
      <c r="G160" s="4"/>
      <c r="H160" s="73"/>
      <c r="I160" s="4"/>
      <c r="J160" s="4"/>
      <c r="K160" s="4"/>
      <c r="L160" s="7"/>
      <c r="M160" s="4"/>
      <c r="N160" s="4"/>
      <c r="O160" s="40"/>
      <c r="P160" s="8"/>
      <c r="Q160" s="8"/>
      <c r="R160" s="30"/>
      <c r="S160" s="30"/>
      <c r="T160" s="32">
        <f t="shared" si="15"/>
        <v>0</v>
      </c>
      <c r="U160" s="32">
        <f t="shared" si="16"/>
        <v>0</v>
      </c>
      <c r="V160" s="32">
        <f t="shared" si="17"/>
        <v>0</v>
      </c>
      <c r="W160" s="30"/>
      <c r="X160" s="30"/>
      <c r="Y160" s="30"/>
      <c r="Z160" s="30"/>
      <c r="AA160" s="30"/>
      <c r="AB160" s="30"/>
      <c r="AC160" s="30"/>
    </row>
    <row r="161" spans="2:29" s="31" customFormat="1" ht="189">
      <c r="B161" s="64">
        <v>68</v>
      </c>
      <c r="C161" s="1" t="s">
        <v>289</v>
      </c>
      <c r="D161" s="64">
        <v>40</v>
      </c>
      <c r="E161" s="2" t="s">
        <v>62</v>
      </c>
      <c r="F161" s="25">
        <v>1423</v>
      </c>
      <c r="G161" s="65">
        <f>ROUND(D161*F161,0)</f>
        <v>56920</v>
      </c>
      <c r="H161" s="77">
        <v>40</v>
      </c>
      <c r="I161" s="64" t="str">
        <f>E161</f>
        <v>Sqm</v>
      </c>
      <c r="J161" s="65">
        <f>F161</f>
        <v>1423</v>
      </c>
      <c r="K161" s="65">
        <f>ROUND(H161*J161,0)</f>
        <v>56920</v>
      </c>
      <c r="L161" s="66">
        <f>IF(K161&gt;G161,K161-G161,0)</f>
        <v>0</v>
      </c>
      <c r="M161" s="65">
        <f>IF(G161&gt;K161,G161-K161,0)</f>
        <v>0</v>
      </c>
      <c r="N161" s="4"/>
      <c r="O161" s="40"/>
      <c r="P161" s="8"/>
      <c r="Q161" s="8"/>
      <c r="R161" s="30"/>
      <c r="S161" s="30"/>
      <c r="T161" s="32">
        <f t="shared" si="15"/>
        <v>56920</v>
      </c>
      <c r="U161" s="32">
        <f t="shared" si="16"/>
        <v>56920</v>
      </c>
      <c r="V161" s="32">
        <f t="shared" si="17"/>
        <v>0</v>
      </c>
      <c r="W161" s="30"/>
      <c r="X161" s="30"/>
      <c r="Y161" s="30"/>
      <c r="Z161" s="30"/>
      <c r="AA161" s="30"/>
      <c r="AB161" s="30"/>
      <c r="AC161" s="30"/>
    </row>
    <row r="162" spans="2:29" s="34" customFormat="1">
      <c r="B162" s="7"/>
      <c r="C162" s="72" t="s">
        <v>294</v>
      </c>
      <c r="D162" s="4"/>
      <c r="E162" s="4"/>
      <c r="F162" s="4"/>
      <c r="G162" s="4"/>
      <c r="H162" s="73">
        <v>63.765999999999998</v>
      </c>
      <c r="I162" s="4" t="s">
        <v>62</v>
      </c>
      <c r="J162" s="25">
        <v>1423</v>
      </c>
      <c r="K162" s="65">
        <f>ROUND(H162*J162,0)</f>
        <v>90739</v>
      </c>
      <c r="L162" s="66">
        <f>IF(K162&gt;G162,K162-G162,0)</f>
        <v>90739</v>
      </c>
      <c r="M162" s="65">
        <f>IF(G162&gt;K162,G162-K162,0)</f>
        <v>0</v>
      </c>
      <c r="N162" s="4"/>
      <c r="O162" s="40"/>
      <c r="P162" s="8"/>
      <c r="Q162" s="8"/>
      <c r="R162" s="33"/>
      <c r="S162" s="33"/>
      <c r="T162" s="32">
        <f t="shared" si="15"/>
        <v>0</v>
      </c>
      <c r="U162" s="32">
        <f t="shared" si="16"/>
        <v>0</v>
      </c>
      <c r="V162" s="32">
        <f t="shared" si="17"/>
        <v>0</v>
      </c>
      <c r="W162" s="33"/>
      <c r="X162" s="33"/>
      <c r="Y162" s="33"/>
      <c r="Z162" s="33"/>
      <c r="AA162" s="33"/>
      <c r="AB162" s="33"/>
      <c r="AC162" s="33"/>
    </row>
    <row r="163" spans="2:29" s="31" customFormat="1" ht="173.25">
      <c r="B163" s="64">
        <v>69</v>
      </c>
      <c r="C163" s="1" t="s">
        <v>133</v>
      </c>
      <c r="D163" s="64">
        <v>1050</v>
      </c>
      <c r="E163" s="2" t="s">
        <v>62</v>
      </c>
      <c r="F163" s="25">
        <v>315</v>
      </c>
      <c r="G163" s="65">
        <f>ROUND(D163*F163,0)</f>
        <v>330750</v>
      </c>
      <c r="H163" s="77">
        <v>1007.64</v>
      </c>
      <c r="I163" s="64" t="str">
        <f>E163</f>
        <v>Sqm</v>
      </c>
      <c r="J163" s="65">
        <f>F163</f>
        <v>315</v>
      </c>
      <c r="K163" s="65">
        <f>ROUND(H163*J163,0)</f>
        <v>317407</v>
      </c>
      <c r="L163" s="66">
        <f>IF(K163&gt;G163,K163-G163,0)</f>
        <v>0</v>
      </c>
      <c r="M163" s="65">
        <f>IF(G163&gt;K163,G163-K163,0)</f>
        <v>13343</v>
      </c>
      <c r="N163" s="4"/>
      <c r="O163" s="40"/>
      <c r="P163" s="8"/>
      <c r="Q163" s="8"/>
      <c r="R163" s="30"/>
      <c r="S163" s="30"/>
      <c r="T163" s="32">
        <f t="shared" si="15"/>
        <v>330750</v>
      </c>
      <c r="U163" s="32">
        <f t="shared" si="16"/>
        <v>317406.59999999998</v>
      </c>
      <c r="V163" s="32">
        <f t="shared" si="17"/>
        <v>-13343.400000000023</v>
      </c>
      <c r="W163" s="30"/>
      <c r="X163" s="30"/>
      <c r="Y163" s="30"/>
      <c r="Z163" s="30"/>
      <c r="AA163" s="30"/>
      <c r="AB163" s="30"/>
      <c r="AC163" s="30"/>
    </row>
    <row r="164" spans="2:29" s="31" customFormat="1">
      <c r="B164" s="7"/>
      <c r="C164" s="4"/>
      <c r="D164" s="4"/>
      <c r="E164" s="4"/>
      <c r="F164" s="4"/>
      <c r="G164" s="4"/>
      <c r="H164" s="73"/>
      <c r="I164" s="4"/>
      <c r="J164" s="4"/>
      <c r="K164" s="4"/>
      <c r="L164" s="7"/>
      <c r="M164" s="4"/>
      <c r="N164" s="4"/>
      <c r="O164" s="40"/>
      <c r="P164" s="8"/>
      <c r="Q164" s="8"/>
      <c r="R164" s="30"/>
      <c r="S164" s="30"/>
      <c r="T164" s="32">
        <f t="shared" si="15"/>
        <v>0</v>
      </c>
      <c r="U164" s="32">
        <f t="shared" si="16"/>
        <v>0</v>
      </c>
      <c r="V164" s="32">
        <f t="shared" si="17"/>
        <v>0</v>
      </c>
      <c r="W164" s="30"/>
      <c r="X164" s="30"/>
      <c r="Y164" s="30"/>
      <c r="Z164" s="30"/>
      <c r="AA164" s="30"/>
      <c r="AB164" s="30"/>
      <c r="AC164" s="30"/>
    </row>
    <row r="165" spans="2:29" s="31" customFormat="1" ht="141.75">
      <c r="B165" s="64">
        <v>70</v>
      </c>
      <c r="C165" s="1" t="s">
        <v>290</v>
      </c>
      <c r="D165" s="64">
        <v>80</v>
      </c>
      <c r="E165" s="2" t="s">
        <v>62</v>
      </c>
      <c r="F165" s="25">
        <v>281</v>
      </c>
      <c r="G165" s="65">
        <f>ROUND(D165*F165,0)</f>
        <v>22480</v>
      </c>
      <c r="H165" s="77">
        <v>0</v>
      </c>
      <c r="I165" s="64" t="str">
        <f>E165</f>
        <v>Sqm</v>
      </c>
      <c r="J165" s="65">
        <f>F165</f>
        <v>281</v>
      </c>
      <c r="K165" s="65">
        <f>ROUND(H165*J165,0)</f>
        <v>0</v>
      </c>
      <c r="L165" s="66">
        <f>IF(K165&gt;G165,K165-G165,0)</f>
        <v>0</v>
      </c>
      <c r="M165" s="65">
        <f>IF(G165&gt;K165,G165-K165,0)</f>
        <v>22480</v>
      </c>
      <c r="N165" s="4"/>
      <c r="O165" s="40"/>
      <c r="P165" s="8"/>
      <c r="Q165" s="8"/>
      <c r="R165" s="30"/>
      <c r="S165" s="30"/>
      <c r="T165" s="32">
        <f t="shared" si="15"/>
        <v>22480</v>
      </c>
      <c r="U165" s="32">
        <f t="shared" si="16"/>
        <v>0</v>
      </c>
      <c r="V165" s="32">
        <f t="shared" si="17"/>
        <v>-22480</v>
      </c>
      <c r="W165" s="30"/>
      <c r="X165" s="30"/>
      <c r="Y165" s="30"/>
      <c r="Z165" s="30"/>
      <c r="AA165" s="30"/>
      <c r="AB165" s="30"/>
      <c r="AC165" s="30"/>
    </row>
    <row r="166" spans="2:29" s="31" customFormat="1">
      <c r="B166" s="7"/>
      <c r="C166" s="4"/>
      <c r="D166" s="4"/>
      <c r="E166" s="4"/>
      <c r="F166" s="4"/>
      <c r="G166" s="4"/>
      <c r="H166" s="73"/>
      <c r="I166" s="4"/>
      <c r="J166" s="4"/>
      <c r="K166" s="4"/>
      <c r="L166" s="7"/>
      <c r="M166" s="4"/>
      <c r="N166" s="4"/>
      <c r="O166" s="40"/>
      <c r="P166" s="8"/>
      <c r="Q166" s="8"/>
      <c r="R166" s="30"/>
      <c r="S166" s="30"/>
      <c r="T166" s="32">
        <f t="shared" si="15"/>
        <v>0</v>
      </c>
      <c r="U166" s="32">
        <f t="shared" si="16"/>
        <v>0</v>
      </c>
      <c r="V166" s="32">
        <f t="shared" si="17"/>
        <v>0</v>
      </c>
      <c r="W166" s="30"/>
      <c r="X166" s="30"/>
      <c r="Y166" s="30"/>
      <c r="Z166" s="30"/>
      <c r="AA166" s="30"/>
      <c r="AB166" s="30"/>
      <c r="AC166" s="30"/>
    </row>
    <row r="167" spans="2:29" s="31" customFormat="1" ht="110.25">
      <c r="B167" s="64">
        <v>71</v>
      </c>
      <c r="C167" s="1" t="s">
        <v>134</v>
      </c>
      <c r="D167" s="64">
        <v>1050</v>
      </c>
      <c r="E167" s="2" t="s">
        <v>62</v>
      </c>
      <c r="F167" s="25">
        <v>260</v>
      </c>
      <c r="G167" s="65">
        <f>ROUND(D167*F167,0)</f>
        <v>273000</v>
      </c>
      <c r="H167" s="77">
        <v>872.09</v>
      </c>
      <c r="I167" s="64" t="str">
        <f>E167</f>
        <v>Sqm</v>
      </c>
      <c r="J167" s="65">
        <f>F167</f>
        <v>260</v>
      </c>
      <c r="K167" s="65">
        <f>ROUND(H167*J167,0)</f>
        <v>226743</v>
      </c>
      <c r="L167" s="66">
        <f>IF(K167&gt;G167,K167-G167,0)</f>
        <v>0</v>
      </c>
      <c r="M167" s="65">
        <f>IF(G167&gt;K167,G167-K167,0)</f>
        <v>46257</v>
      </c>
      <c r="N167" s="4" t="s">
        <v>279</v>
      </c>
      <c r="O167" s="40"/>
      <c r="P167" s="8"/>
      <c r="Q167" s="8"/>
      <c r="R167" s="30"/>
      <c r="S167" s="30"/>
      <c r="T167" s="32">
        <f t="shared" si="15"/>
        <v>273000</v>
      </c>
      <c r="U167" s="32">
        <f t="shared" si="16"/>
        <v>226743.4</v>
      </c>
      <c r="V167" s="32">
        <f t="shared" si="17"/>
        <v>-46256.600000000006</v>
      </c>
      <c r="W167" s="30"/>
      <c r="X167" s="30"/>
      <c r="Y167" s="30"/>
      <c r="Z167" s="30"/>
      <c r="AA167" s="30"/>
      <c r="AB167" s="30"/>
      <c r="AC167" s="30"/>
    </row>
    <row r="168" spans="2:29" s="31" customFormat="1">
      <c r="B168" s="7"/>
      <c r="C168" s="4"/>
      <c r="D168" s="4"/>
      <c r="E168" s="4"/>
      <c r="F168" s="4"/>
      <c r="G168" s="4"/>
      <c r="H168" s="73"/>
      <c r="I168" s="4"/>
      <c r="J168" s="4"/>
      <c r="K168" s="4"/>
      <c r="L168" s="7"/>
      <c r="M168" s="4"/>
      <c r="N168" s="4"/>
      <c r="O168" s="40"/>
      <c r="P168" s="8"/>
      <c r="Q168" s="8"/>
      <c r="R168" s="30"/>
      <c r="S168" s="30"/>
      <c r="T168" s="32">
        <f t="shared" si="15"/>
        <v>0</v>
      </c>
      <c r="U168" s="32">
        <f t="shared" si="16"/>
        <v>0</v>
      </c>
      <c r="V168" s="32">
        <f t="shared" si="17"/>
        <v>0</v>
      </c>
      <c r="W168" s="30"/>
      <c r="X168" s="30"/>
      <c r="Y168" s="30"/>
      <c r="Z168" s="30"/>
      <c r="AA168" s="30"/>
      <c r="AB168" s="30"/>
      <c r="AC168" s="30"/>
    </row>
    <row r="169" spans="2:29" s="31" customFormat="1" ht="126">
      <c r="B169" s="64">
        <v>72</v>
      </c>
      <c r="C169" s="1" t="s">
        <v>135</v>
      </c>
      <c r="D169" s="64">
        <v>150</v>
      </c>
      <c r="E169" s="2" t="s">
        <v>62</v>
      </c>
      <c r="F169" s="25">
        <v>229</v>
      </c>
      <c r="G169" s="65">
        <f>ROUND(D169*F169,0)</f>
        <v>34350</v>
      </c>
      <c r="H169" s="77">
        <v>0</v>
      </c>
      <c r="I169" s="64" t="str">
        <f>E169</f>
        <v>Sqm</v>
      </c>
      <c r="J169" s="65">
        <f>F169</f>
        <v>229</v>
      </c>
      <c r="K169" s="65">
        <f>ROUND(H169*J169,0)</f>
        <v>0</v>
      </c>
      <c r="L169" s="66">
        <f>IF(K169&gt;G169,K169-G169,0)</f>
        <v>0</v>
      </c>
      <c r="M169" s="65">
        <f>IF(G169&gt;K169,G169-K169,0)</f>
        <v>34350</v>
      </c>
      <c r="N169" s="4"/>
      <c r="O169" s="40"/>
      <c r="P169" s="8"/>
      <c r="Q169" s="8"/>
      <c r="R169" s="30"/>
      <c r="S169" s="30"/>
      <c r="T169" s="32">
        <f t="shared" ref="T169:T190" si="18">D169*F169</f>
        <v>34350</v>
      </c>
      <c r="U169" s="32">
        <f t="shared" ref="U169:U190" si="19">H169*F169</f>
        <v>0</v>
      </c>
      <c r="V169" s="32">
        <f t="shared" ref="V169:V190" si="20">U169-T169</f>
        <v>-34350</v>
      </c>
      <c r="W169" s="30"/>
      <c r="X169" s="30"/>
      <c r="Y169" s="30"/>
      <c r="Z169" s="30"/>
      <c r="AA169" s="30"/>
      <c r="AB169" s="30"/>
      <c r="AC169" s="30"/>
    </row>
    <row r="170" spans="2:29" s="31" customFormat="1">
      <c r="B170" s="7"/>
      <c r="C170" s="4"/>
      <c r="D170" s="4"/>
      <c r="E170" s="4"/>
      <c r="F170" s="4"/>
      <c r="G170" s="4"/>
      <c r="H170" s="73"/>
      <c r="I170" s="4"/>
      <c r="J170" s="4"/>
      <c r="K170" s="4"/>
      <c r="L170" s="7"/>
      <c r="M170" s="4"/>
      <c r="N170" s="4"/>
      <c r="O170" s="40"/>
      <c r="P170" s="8"/>
      <c r="Q170" s="8"/>
      <c r="R170" s="30"/>
      <c r="S170" s="30"/>
      <c r="T170" s="32">
        <f t="shared" si="18"/>
        <v>0</v>
      </c>
      <c r="U170" s="32">
        <f t="shared" si="19"/>
        <v>0</v>
      </c>
      <c r="V170" s="32">
        <f t="shared" si="20"/>
        <v>0</v>
      </c>
      <c r="W170" s="30"/>
      <c r="X170" s="30"/>
      <c r="Y170" s="30"/>
      <c r="Z170" s="30"/>
      <c r="AA170" s="30"/>
      <c r="AB170" s="30"/>
      <c r="AC170" s="30"/>
    </row>
    <row r="171" spans="2:29" s="31" customFormat="1" ht="157.5">
      <c r="B171" s="64">
        <v>87</v>
      </c>
      <c r="C171" s="1" t="s">
        <v>149</v>
      </c>
      <c r="D171" s="64">
        <v>125</v>
      </c>
      <c r="E171" s="2" t="s">
        <v>17</v>
      </c>
      <c r="F171" s="25">
        <v>5620</v>
      </c>
      <c r="G171" s="65">
        <f>ROUND(D171*F171,0)</f>
        <v>702500</v>
      </c>
      <c r="H171" s="77">
        <v>99.85</v>
      </c>
      <c r="I171" s="64" t="str">
        <f>E171</f>
        <v>sqm</v>
      </c>
      <c r="J171" s="65">
        <f>F171</f>
        <v>5620</v>
      </c>
      <c r="K171" s="65">
        <f>ROUND(H171*J171,0)</f>
        <v>561157</v>
      </c>
      <c r="L171" s="66">
        <f>IF(K171&gt;G171,K171-G171,0)</f>
        <v>0</v>
      </c>
      <c r="M171" s="65">
        <f>IF(G171&gt;K171,G171-K171,0)</f>
        <v>141343</v>
      </c>
      <c r="N171" s="4"/>
      <c r="O171" s="40"/>
      <c r="P171" s="8"/>
      <c r="Q171" s="8"/>
      <c r="R171" s="30"/>
      <c r="S171" s="30"/>
      <c r="T171" s="32">
        <f t="shared" si="18"/>
        <v>702500</v>
      </c>
      <c r="U171" s="32">
        <f t="shared" si="19"/>
        <v>561157</v>
      </c>
      <c r="V171" s="32">
        <f t="shared" si="20"/>
        <v>-141343</v>
      </c>
      <c r="W171" s="30"/>
      <c r="X171" s="30"/>
      <c r="Y171" s="30"/>
      <c r="Z171" s="30"/>
      <c r="AA171" s="30"/>
      <c r="AB171" s="30"/>
      <c r="AC171" s="30"/>
    </row>
    <row r="172" spans="2:29">
      <c r="B172" s="7"/>
      <c r="C172" s="4"/>
      <c r="D172" s="4"/>
      <c r="E172" s="4"/>
      <c r="F172" s="4"/>
      <c r="G172" s="4"/>
      <c r="H172" s="73"/>
      <c r="I172" s="4"/>
      <c r="J172" s="4"/>
      <c r="K172" s="4"/>
      <c r="L172" s="7"/>
      <c r="M172" s="4"/>
      <c r="N172" s="4"/>
      <c r="O172" s="40"/>
      <c r="P172" s="8"/>
      <c r="Q172" s="8"/>
      <c r="R172" s="8"/>
      <c r="S172" s="8"/>
      <c r="T172" s="23">
        <f t="shared" si="18"/>
        <v>0</v>
      </c>
      <c r="U172" s="23">
        <f t="shared" si="19"/>
        <v>0</v>
      </c>
      <c r="V172" s="23">
        <f t="shared" si="20"/>
        <v>0</v>
      </c>
      <c r="W172" s="8"/>
      <c r="X172" s="8"/>
      <c r="Y172" s="8"/>
      <c r="Z172" s="8"/>
      <c r="AA172" s="8"/>
      <c r="AB172" s="8"/>
      <c r="AC172" s="8"/>
    </row>
    <row r="173" spans="2:29" ht="157.5">
      <c r="B173" s="64">
        <v>88</v>
      </c>
      <c r="C173" s="1" t="s">
        <v>268</v>
      </c>
      <c r="D173" s="64">
        <v>65</v>
      </c>
      <c r="E173" s="2" t="s">
        <v>17</v>
      </c>
      <c r="F173" s="25">
        <v>5135</v>
      </c>
      <c r="G173" s="65">
        <f>ROUND(D173*F173,0)</f>
        <v>333775</v>
      </c>
      <c r="H173" s="77">
        <v>48.88</v>
      </c>
      <c r="I173" s="64" t="str">
        <f>E173</f>
        <v>sqm</v>
      </c>
      <c r="J173" s="65">
        <f>F173</f>
        <v>5135</v>
      </c>
      <c r="K173" s="65">
        <f>ROUND(H173*J173,0)</f>
        <v>250999</v>
      </c>
      <c r="L173" s="66">
        <f>IF(K173&gt;G173,K173-G173,0)</f>
        <v>0</v>
      </c>
      <c r="M173" s="65">
        <f>IF(G173&gt;K173,G173-K173,0)</f>
        <v>82776</v>
      </c>
      <c r="N173" s="4"/>
      <c r="O173" s="40"/>
      <c r="P173" s="8"/>
      <c r="Q173" s="8"/>
      <c r="R173" s="8"/>
      <c r="S173" s="8"/>
      <c r="T173" s="23">
        <f t="shared" si="18"/>
        <v>333775</v>
      </c>
      <c r="U173" s="23">
        <f t="shared" si="19"/>
        <v>250998.80000000002</v>
      </c>
      <c r="V173" s="23">
        <f t="shared" si="20"/>
        <v>-82776.199999999983</v>
      </c>
      <c r="W173" s="8"/>
      <c r="X173" s="8"/>
      <c r="Y173" s="8"/>
      <c r="Z173" s="8"/>
      <c r="AA173" s="8"/>
      <c r="AB173" s="8"/>
      <c r="AC173" s="8"/>
    </row>
    <row r="174" spans="2:29">
      <c r="B174" s="7"/>
      <c r="C174" s="4"/>
      <c r="D174" s="4"/>
      <c r="E174" s="4"/>
      <c r="F174" s="4"/>
      <c r="G174" s="4"/>
      <c r="H174" s="73"/>
      <c r="I174" s="4"/>
      <c r="J174" s="4"/>
      <c r="K174" s="4"/>
      <c r="L174" s="7"/>
      <c r="M174" s="4"/>
      <c r="N174" s="4"/>
      <c r="O174" s="40"/>
      <c r="P174" s="8"/>
      <c r="Q174" s="8"/>
      <c r="R174" s="8"/>
      <c r="S174" s="8"/>
      <c r="T174" s="23">
        <f t="shared" si="18"/>
        <v>0</v>
      </c>
      <c r="U174" s="23">
        <f t="shared" si="19"/>
        <v>0</v>
      </c>
      <c r="V174" s="23">
        <f t="shared" si="20"/>
        <v>0</v>
      </c>
      <c r="W174" s="8"/>
      <c r="X174" s="8"/>
      <c r="Y174" s="8"/>
      <c r="Z174" s="8"/>
      <c r="AA174" s="8"/>
      <c r="AB174" s="8"/>
      <c r="AC174" s="8"/>
    </row>
    <row r="175" spans="2:29" ht="189">
      <c r="B175" s="64">
        <v>89</v>
      </c>
      <c r="C175" s="1" t="s">
        <v>150</v>
      </c>
      <c r="D175" s="64">
        <v>5</v>
      </c>
      <c r="E175" s="2" t="s">
        <v>66</v>
      </c>
      <c r="F175" s="25">
        <v>46000</v>
      </c>
      <c r="G175" s="65">
        <f>ROUND(D175*F175,0)</f>
        <v>230000</v>
      </c>
      <c r="H175" s="77">
        <v>5</v>
      </c>
      <c r="I175" s="64" t="str">
        <f>E175</f>
        <v>No</v>
      </c>
      <c r="J175" s="65">
        <f>F175</f>
        <v>46000</v>
      </c>
      <c r="K175" s="65">
        <f>ROUND(H175*J175,0)</f>
        <v>230000</v>
      </c>
      <c r="L175" s="66">
        <f>IF(K175&gt;G175,K175-G175,0)</f>
        <v>0</v>
      </c>
      <c r="M175" s="65">
        <f>IF(G175&gt;K175,G175-K175,0)</f>
        <v>0</v>
      </c>
      <c r="N175" s="4"/>
      <c r="O175" s="40"/>
      <c r="P175" s="8"/>
      <c r="Q175" s="8"/>
      <c r="R175" s="8"/>
      <c r="S175" s="8"/>
      <c r="T175" s="23">
        <f t="shared" si="18"/>
        <v>230000</v>
      </c>
      <c r="U175" s="23">
        <f t="shared" si="19"/>
        <v>230000</v>
      </c>
      <c r="V175" s="23">
        <f t="shared" si="20"/>
        <v>0</v>
      </c>
      <c r="W175" s="8"/>
      <c r="X175" s="8"/>
      <c r="Y175" s="8"/>
      <c r="Z175" s="8"/>
      <c r="AA175" s="8"/>
      <c r="AB175" s="8"/>
      <c r="AC175" s="8"/>
    </row>
    <row r="176" spans="2:29">
      <c r="B176" s="7"/>
      <c r="C176" s="4"/>
      <c r="D176" s="4"/>
      <c r="E176" s="4"/>
      <c r="F176" s="4"/>
      <c r="G176" s="4"/>
      <c r="H176" s="73"/>
      <c r="I176" s="4"/>
      <c r="J176" s="4"/>
      <c r="K176" s="4"/>
      <c r="L176" s="7"/>
      <c r="M176" s="4"/>
      <c r="N176" s="4"/>
      <c r="O176" s="40"/>
      <c r="P176" s="8"/>
      <c r="Q176" s="8"/>
      <c r="R176" s="8"/>
      <c r="S176" s="8"/>
      <c r="T176" s="23">
        <f t="shared" si="18"/>
        <v>0</v>
      </c>
      <c r="U176" s="23">
        <f t="shared" si="19"/>
        <v>0</v>
      </c>
      <c r="V176" s="23">
        <f t="shared" si="20"/>
        <v>0</v>
      </c>
      <c r="W176" s="8"/>
      <c r="X176" s="8"/>
      <c r="Y176" s="8"/>
      <c r="Z176" s="8"/>
      <c r="AA176" s="8"/>
      <c r="AB176" s="8"/>
      <c r="AC176" s="8"/>
    </row>
    <row r="177" spans="2:29" ht="175.5" customHeight="1">
      <c r="B177" s="64">
        <v>90</v>
      </c>
      <c r="C177" s="1" t="s">
        <v>151</v>
      </c>
      <c r="D177" s="64">
        <v>1</v>
      </c>
      <c r="E177" s="2" t="s">
        <v>66</v>
      </c>
      <c r="F177" s="25">
        <v>28700</v>
      </c>
      <c r="G177" s="65">
        <f>ROUND(D177*F177,0)</f>
        <v>28700</v>
      </c>
      <c r="H177" s="77">
        <v>1</v>
      </c>
      <c r="I177" s="64" t="str">
        <f>E177</f>
        <v>No</v>
      </c>
      <c r="J177" s="65">
        <f>F177</f>
        <v>28700</v>
      </c>
      <c r="K177" s="65">
        <f>ROUND(H177*J177,0)</f>
        <v>28700</v>
      </c>
      <c r="L177" s="66">
        <f>IF(K177&gt;G177,K177-G177,0)</f>
        <v>0</v>
      </c>
      <c r="M177" s="65">
        <f>IF(G177&gt;K177,G177-K177,0)</f>
        <v>0</v>
      </c>
      <c r="N177" s="4"/>
      <c r="O177" s="40"/>
      <c r="P177" s="8"/>
      <c r="Q177" s="8"/>
      <c r="R177" s="8"/>
      <c r="S177" s="8"/>
      <c r="T177" s="23">
        <f t="shared" si="18"/>
        <v>28700</v>
      </c>
      <c r="U177" s="23">
        <f t="shared" si="19"/>
        <v>28700</v>
      </c>
      <c r="V177" s="23">
        <f t="shared" si="20"/>
        <v>0</v>
      </c>
      <c r="W177" s="8"/>
      <c r="X177" s="8"/>
      <c r="Y177" s="8"/>
      <c r="Z177" s="8"/>
      <c r="AA177" s="8"/>
      <c r="AB177" s="8"/>
      <c r="AC177" s="8"/>
    </row>
    <row r="178" spans="2:29">
      <c r="B178" s="7"/>
      <c r="C178" s="4"/>
      <c r="D178" s="4"/>
      <c r="E178" s="4"/>
      <c r="F178" s="4"/>
      <c r="G178" s="4"/>
      <c r="H178" s="73">
        <v>2</v>
      </c>
      <c r="I178" s="64" t="s">
        <v>66</v>
      </c>
      <c r="J178" s="25">
        <v>28700</v>
      </c>
      <c r="K178" s="65">
        <f>ROUND(H178*J178,0)</f>
        <v>57400</v>
      </c>
      <c r="L178" s="66">
        <f>IF(K178&gt;G178,K178-G178,0)</f>
        <v>57400</v>
      </c>
      <c r="M178" s="65">
        <f>IF(G178&gt;K178,G178-K178,0)</f>
        <v>0</v>
      </c>
      <c r="N178" s="4"/>
      <c r="O178" s="40"/>
      <c r="P178" s="8"/>
      <c r="Q178" s="8"/>
      <c r="R178" s="8"/>
      <c r="S178" s="8"/>
      <c r="T178" s="23">
        <f t="shared" si="18"/>
        <v>0</v>
      </c>
      <c r="U178" s="23">
        <f t="shared" si="19"/>
        <v>0</v>
      </c>
      <c r="V178" s="23">
        <f t="shared" si="20"/>
        <v>0</v>
      </c>
      <c r="W178" s="8"/>
      <c r="X178" s="8"/>
      <c r="Y178" s="8"/>
      <c r="Z178" s="8"/>
      <c r="AA178" s="8"/>
      <c r="AB178" s="8"/>
      <c r="AC178" s="8"/>
    </row>
    <row r="179" spans="2:29" ht="189">
      <c r="B179" s="64">
        <v>91</v>
      </c>
      <c r="C179" s="1" t="s">
        <v>152</v>
      </c>
      <c r="D179" s="64">
        <v>1</v>
      </c>
      <c r="E179" s="2" t="s">
        <v>66</v>
      </c>
      <c r="F179" s="25">
        <v>55000</v>
      </c>
      <c r="G179" s="65">
        <f>ROUND(D179*F179,0)</f>
        <v>55000</v>
      </c>
      <c r="H179" s="77">
        <v>1</v>
      </c>
      <c r="I179" s="64" t="str">
        <f>E179</f>
        <v>No</v>
      </c>
      <c r="J179" s="65">
        <f>F179</f>
        <v>55000</v>
      </c>
      <c r="K179" s="65">
        <f>ROUND(H179*J179,0)</f>
        <v>55000</v>
      </c>
      <c r="L179" s="66">
        <f>IF(K179&gt;G179,K179-G179,0)</f>
        <v>0</v>
      </c>
      <c r="M179" s="65">
        <f>IF(G179&gt;K179,G179-K179,0)</f>
        <v>0</v>
      </c>
      <c r="N179" s="4"/>
      <c r="O179" s="40"/>
      <c r="P179" s="8"/>
      <c r="Q179" s="8"/>
      <c r="R179" s="8"/>
      <c r="S179" s="8"/>
      <c r="T179" s="23">
        <f t="shared" si="18"/>
        <v>55000</v>
      </c>
      <c r="U179" s="23">
        <f t="shared" si="19"/>
        <v>55000</v>
      </c>
      <c r="V179" s="23">
        <f t="shared" si="20"/>
        <v>0</v>
      </c>
      <c r="W179" s="8"/>
      <c r="X179" s="8"/>
      <c r="Y179" s="8"/>
      <c r="Z179" s="8"/>
      <c r="AA179" s="8"/>
      <c r="AB179" s="8"/>
      <c r="AC179" s="8"/>
    </row>
    <row r="180" spans="2:29">
      <c r="B180" s="7"/>
      <c r="C180" s="4"/>
      <c r="D180" s="4"/>
      <c r="E180" s="4"/>
      <c r="F180" s="4"/>
      <c r="G180" s="4"/>
      <c r="H180" s="73"/>
      <c r="I180" s="4"/>
      <c r="J180" s="4"/>
      <c r="K180" s="4"/>
      <c r="L180" s="7"/>
      <c r="M180" s="4"/>
      <c r="N180" s="4"/>
      <c r="O180" s="40"/>
      <c r="P180" s="8"/>
      <c r="Q180" s="8"/>
      <c r="R180" s="8"/>
      <c r="S180" s="8"/>
      <c r="T180" s="23">
        <f t="shared" si="18"/>
        <v>0</v>
      </c>
      <c r="U180" s="23">
        <f t="shared" si="19"/>
        <v>0</v>
      </c>
      <c r="V180" s="23">
        <f t="shared" si="20"/>
        <v>0</v>
      </c>
      <c r="W180" s="8"/>
      <c r="X180" s="8"/>
      <c r="Y180" s="8"/>
      <c r="Z180" s="8"/>
      <c r="AA180" s="8"/>
      <c r="AB180" s="8"/>
      <c r="AC180" s="8"/>
    </row>
    <row r="181" spans="2:29" ht="31.5">
      <c r="B181" s="64">
        <v>92</v>
      </c>
      <c r="C181" s="1" t="s">
        <v>153</v>
      </c>
      <c r="D181" s="64">
        <v>120</v>
      </c>
      <c r="E181" s="2" t="s">
        <v>60</v>
      </c>
      <c r="F181" s="25">
        <v>585</v>
      </c>
      <c r="G181" s="65">
        <f>ROUND(D181*F181,0)</f>
        <v>70200</v>
      </c>
      <c r="H181" s="77">
        <v>72</v>
      </c>
      <c r="I181" s="64" t="str">
        <f>E181</f>
        <v>Rmt</v>
      </c>
      <c r="J181" s="65">
        <f>F181</f>
        <v>585</v>
      </c>
      <c r="K181" s="65">
        <f>ROUND(H181*J181,0)</f>
        <v>42120</v>
      </c>
      <c r="L181" s="66">
        <f>IF(K181&gt;G181,K181-G181,0)</f>
        <v>0</v>
      </c>
      <c r="M181" s="65">
        <f>IF(G181&gt;K181,G181-K181,0)</f>
        <v>28080</v>
      </c>
      <c r="N181" s="4"/>
      <c r="O181" s="40"/>
      <c r="P181" s="8"/>
      <c r="Q181" s="8"/>
      <c r="R181" s="8"/>
      <c r="S181" s="8"/>
      <c r="T181" s="23">
        <f t="shared" si="18"/>
        <v>70200</v>
      </c>
      <c r="U181" s="23">
        <f t="shared" si="19"/>
        <v>42120</v>
      </c>
      <c r="V181" s="23">
        <f t="shared" si="20"/>
        <v>-28080</v>
      </c>
      <c r="W181" s="8"/>
      <c r="X181" s="8"/>
      <c r="Y181" s="8"/>
      <c r="Z181" s="8"/>
      <c r="AA181" s="8"/>
      <c r="AB181" s="8"/>
      <c r="AC181" s="8"/>
    </row>
    <row r="182" spans="2:29">
      <c r="B182" s="7"/>
      <c r="C182" s="4"/>
      <c r="D182" s="4"/>
      <c r="E182" s="4"/>
      <c r="F182" s="4"/>
      <c r="G182" s="4"/>
      <c r="H182" s="73"/>
      <c r="I182" s="4"/>
      <c r="J182" s="4"/>
      <c r="K182" s="4"/>
      <c r="L182" s="7"/>
      <c r="M182" s="4"/>
      <c r="N182" s="4"/>
      <c r="O182" s="40"/>
      <c r="P182" s="8"/>
      <c r="Q182" s="8"/>
      <c r="R182" s="8"/>
      <c r="S182" s="8"/>
      <c r="T182" s="23">
        <f t="shared" si="18"/>
        <v>0</v>
      </c>
      <c r="U182" s="23">
        <f t="shared" si="19"/>
        <v>0</v>
      </c>
      <c r="V182" s="23">
        <f t="shared" si="20"/>
        <v>0</v>
      </c>
      <c r="W182" s="8"/>
      <c r="X182" s="8"/>
      <c r="Y182" s="8"/>
      <c r="Z182" s="8"/>
      <c r="AA182" s="8"/>
      <c r="AB182" s="8"/>
      <c r="AC182" s="8"/>
    </row>
    <row r="183" spans="2:29" s="36" customFormat="1" ht="94.5">
      <c r="B183" s="64">
        <v>93</v>
      </c>
      <c r="C183" s="1" t="s">
        <v>291</v>
      </c>
      <c r="D183" s="64">
        <v>155</v>
      </c>
      <c r="E183" s="2" t="s">
        <v>62</v>
      </c>
      <c r="F183" s="25">
        <v>4070</v>
      </c>
      <c r="G183" s="65">
        <f>ROUND(D183*F183,0)</f>
        <v>630850</v>
      </c>
      <c r="H183" s="77">
        <v>125.11</v>
      </c>
      <c r="I183" s="64" t="str">
        <f>E183</f>
        <v>Sqm</v>
      </c>
      <c r="J183" s="65">
        <f>F183</f>
        <v>4070</v>
      </c>
      <c r="K183" s="65">
        <f>ROUND(H183*J183,0)</f>
        <v>509198</v>
      </c>
      <c r="L183" s="66">
        <f>IF(K183&gt;G183,K183-G183,0)</f>
        <v>0</v>
      </c>
      <c r="M183" s="65">
        <f>IF(G183&gt;K183,G183-K183,0)</f>
        <v>121652</v>
      </c>
      <c r="N183" s="4"/>
      <c r="O183" s="40"/>
      <c r="P183" s="8"/>
      <c r="Q183" s="8"/>
      <c r="R183" s="35"/>
      <c r="S183" s="35"/>
      <c r="T183" s="37">
        <f t="shared" si="18"/>
        <v>630850</v>
      </c>
      <c r="U183" s="37">
        <f t="shared" si="19"/>
        <v>509197.7</v>
      </c>
      <c r="V183" s="37">
        <f t="shared" si="20"/>
        <v>-121652.29999999999</v>
      </c>
      <c r="W183" s="35"/>
      <c r="X183" s="35"/>
      <c r="Y183" s="35"/>
      <c r="Z183" s="35"/>
      <c r="AA183" s="35"/>
      <c r="AB183" s="35"/>
      <c r="AC183" s="35"/>
    </row>
    <row r="184" spans="2:29">
      <c r="B184" s="7"/>
      <c r="C184" s="4"/>
      <c r="D184" s="4"/>
      <c r="E184" s="4"/>
      <c r="F184" s="4"/>
      <c r="G184" s="4"/>
      <c r="H184" s="73"/>
      <c r="I184" s="4"/>
      <c r="J184" s="4"/>
      <c r="K184" s="4"/>
      <c r="L184" s="7"/>
      <c r="M184" s="4"/>
      <c r="N184" s="4"/>
      <c r="O184" s="40"/>
      <c r="P184" s="8"/>
      <c r="Q184" s="8"/>
      <c r="R184" s="8"/>
      <c r="S184" s="8"/>
      <c r="T184" s="23">
        <f t="shared" si="18"/>
        <v>0</v>
      </c>
      <c r="U184" s="23">
        <f t="shared" si="19"/>
        <v>0</v>
      </c>
      <c r="V184" s="23">
        <f t="shared" si="20"/>
        <v>0</v>
      </c>
      <c r="W184" s="8"/>
      <c r="X184" s="8"/>
      <c r="Y184" s="8"/>
      <c r="Z184" s="8"/>
      <c r="AA184" s="8"/>
      <c r="AB184" s="8"/>
      <c r="AC184" s="8"/>
    </row>
    <row r="185" spans="2:29" ht="47.25">
      <c r="B185" s="64">
        <v>94</v>
      </c>
      <c r="C185" s="4" t="s">
        <v>292</v>
      </c>
      <c r="D185" s="64">
        <v>1</v>
      </c>
      <c r="E185" s="2" t="s">
        <v>66</v>
      </c>
      <c r="F185" s="25">
        <v>355000</v>
      </c>
      <c r="G185" s="65">
        <f>ROUND(D185*F185,0)</f>
        <v>355000</v>
      </c>
      <c r="H185" s="77">
        <v>1</v>
      </c>
      <c r="I185" s="64" t="str">
        <f>E185</f>
        <v>No</v>
      </c>
      <c r="J185" s="65">
        <f>F185</f>
        <v>355000</v>
      </c>
      <c r="K185" s="65">
        <f>ROUND(H185*J185,0)</f>
        <v>355000</v>
      </c>
      <c r="L185" s="66">
        <f>IF(K185&gt;G185,K185-G185,0)</f>
        <v>0</v>
      </c>
      <c r="M185" s="65">
        <f>IF(G185&gt;K185,G185-K185,0)</f>
        <v>0</v>
      </c>
      <c r="N185" s="4"/>
      <c r="O185" s="40"/>
      <c r="P185" s="8"/>
      <c r="Q185" s="8"/>
      <c r="R185" s="8"/>
      <c r="S185" s="8"/>
      <c r="T185" s="23">
        <f t="shared" si="18"/>
        <v>355000</v>
      </c>
      <c r="U185" s="23">
        <f t="shared" si="19"/>
        <v>355000</v>
      </c>
      <c r="V185" s="23">
        <f t="shared" si="20"/>
        <v>0</v>
      </c>
      <c r="W185" s="8"/>
      <c r="X185" s="8"/>
      <c r="Y185" s="8"/>
      <c r="Z185" s="8"/>
      <c r="AA185" s="8"/>
      <c r="AB185" s="8"/>
      <c r="AC185" s="8"/>
    </row>
    <row r="186" spans="2:29">
      <c r="B186" s="7"/>
      <c r="C186" s="4"/>
      <c r="D186" s="4"/>
      <c r="E186" s="4"/>
      <c r="F186" s="4"/>
      <c r="G186" s="4"/>
      <c r="H186" s="73"/>
      <c r="I186" s="4"/>
      <c r="J186" s="4"/>
      <c r="K186" s="4"/>
      <c r="L186" s="7"/>
      <c r="M186" s="4"/>
      <c r="N186" s="4"/>
      <c r="O186" s="40"/>
      <c r="P186" s="8"/>
      <c r="Q186" s="8"/>
      <c r="R186" s="8"/>
      <c r="S186" s="8"/>
      <c r="T186" s="23">
        <f t="shared" si="18"/>
        <v>0</v>
      </c>
      <c r="U186" s="23">
        <f t="shared" si="19"/>
        <v>0</v>
      </c>
      <c r="V186" s="23">
        <f t="shared" si="20"/>
        <v>0</v>
      </c>
      <c r="W186" s="8"/>
      <c r="X186" s="8"/>
      <c r="Y186" s="8"/>
      <c r="Z186" s="8"/>
      <c r="AA186" s="8"/>
      <c r="AB186" s="8"/>
      <c r="AC186" s="8"/>
    </row>
    <row r="187" spans="2:29" ht="63">
      <c r="B187" s="64">
        <v>95</v>
      </c>
      <c r="C187" s="1" t="s">
        <v>154</v>
      </c>
      <c r="D187" s="64">
        <v>3</v>
      </c>
      <c r="E187" s="2" t="s">
        <v>66</v>
      </c>
      <c r="F187" s="25">
        <v>61000</v>
      </c>
      <c r="G187" s="65">
        <f>ROUND(D187*F187,0)</f>
        <v>183000</v>
      </c>
      <c r="H187" s="77">
        <v>3</v>
      </c>
      <c r="I187" s="64" t="str">
        <f>E187</f>
        <v>No</v>
      </c>
      <c r="J187" s="65">
        <f>F187</f>
        <v>61000</v>
      </c>
      <c r="K187" s="65">
        <f>ROUND(H187*J187,0)</f>
        <v>183000</v>
      </c>
      <c r="L187" s="66">
        <f>IF(K187&gt;G187,K187-G187,0)</f>
        <v>0</v>
      </c>
      <c r="M187" s="65">
        <f>IF(G187&gt;K187,G187-K187,0)</f>
        <v>0</v>
      </c>
      <c r="N187" s="4"/>
      <c r="O187" s="40"/>
      <c r="P187" s="8"/>
      <c r="Q187" s="8"/>
      <c r="R187" s="8"/>
      <c r="S187" s="8"/>
      <c r="T187" s="23">
        <f t="shared" si="18"/>
        <v>183000</v>
      </c>
      <c r="U187" s="23">
        <f t="shared" si="19"/>
        <v>183000</v>
      </c>
      <c r="V187" s="23">
        <f t="shared" si="20"/>
        <v>0</v>
      </c>
      <c r="W187" s="8"/>
      <c r="X187" s="8"/>
      <c r="Y187" s="8"/>
      <c r="Z187" s="8"/>
      <c r="AA187" s="8"/>
      <c r="AB187" s="8"/>
      <c r="AC187" s="8"/>
    </row>
    <row r="188" spans="2:29">
      <c r="B188" s="7"/>
      <c r="C188" s="4"/>
      <c r="D188" s="4"/>
      <c r="E188" s="4"/>
      <c r="F188" s="4"/>
      <c r="G188" s="4"/>
      <c r="H188" s="73"/>
      <c r="I188" s="4"/>
      <c r="J188" s="4"/>
      <c r="K188" s="4"/>
      <c r="L188" s="7"/>
      <c r="M188" s="4"/>
      <c r="N188" s="4"/>
      <c r="O188" s="40"/>
      <c r="P188" s="8"/>
      <c r="Q188" s="8"/>
      <c r="R188" s="8"/>
      <c r="S188" s="8"/>
      <c r="T188" s="23">
        <f t="shared" si="18"/>
        <v>0</v>
      </c>
      <c r="U188" s="23">
        <f t="shared" si="19"/>
        <v>0</v>
      </c>
      <c r="V188" s="23">
        <f t="shared" si="20"/>
        <v>0</v>
      </c>
      <c r="W188" s="8"/>
      <c r="X188" s="8"/>
      <c r="Y188" s="8"/>
      <c r="Z188" s="8"/>
      <c r="AA188" s="8"/>
      <c r="AB188" s="8"/>
      <c r="AC188" s="8"/>
    </row>
    <row r="189" spans="2:29" ht="33" customHeight="1">
      <c r="B189" s="64"/>
      <c r="C189" s="81" t="s">
        <v>280</v>
      </c>
      <c r="D189" s="64"/>
      <c r="E189" s="2"/>
      <c r="F189" s="25"/>
      <c r="G189" s="65"/>
      <c r="H189" s="77"/>
      <c r="I189" s="64"/>
      <c r="J189" s="65"/>
      <c r="K189" s="65"/>
      <c r="L189" s="66"/>
      <c r="M189" s="65"/>
      <c r="N189" s="4"/>
      <c r="O189" s="40"/>
      <c r="P189" s="8"/>
      <c r="Q189" s="8"/>
      <c r="R189" s="8"/>
      <c r="S189" s="8"/>
      <c r="T189" s="23">
        <f t="shared" si="18"/>
        <v>0</v>
      </c>
      <c r="U189" s="23">
        <f t="shared" si="19"/>
        <v>0</v>
      </c>
      <c r="V189" s="23">
        <f t="shared" si="20"/>
        <v>0</v>
      </c>
      <c r="W189" s="8"/>
      <c r="X189" s="8"/>
      <c r="Y189" s="8"/>
      <c r="Z189" s="8"/>
      <c r="AA189" s="8"/>
      <c r="AB189" s="8"/>
      <c r="AC189" s="8"/>
    </row>
    <row r="190" spans="2:29" ht="78.75">
      <c r="B190" s="64">
        <v>1</v>
      </c>
      <c r="C190" s="189" t="s">
        <v>386</v>
      </c>
      <c r="D190" s="64"/>
      <c r="E190" s="2"/>
      <c r="F190" s="25"/>
      <c r="G190" s="65"/>
      <c r="H190" s="77">
        <v>536.11</v>
      </c>
      <c r="I190" s="64" t="s">
        <v>62</v>
      </c>
      <c r="J190" s="65">
        <v>260</v>
      </c>
      <c r="K190" s="65">
        <f>ROUND(H190*J190,0)</f>
        <v>139389</v>
      </c>
      <c r="L190" s="66">
        <f>IF(K190&gt;G190,K190-G190,0)</f>
        <v>139389</v>
      </c>
      <c r="M190" s="65">
        <f>IF(G190&gt;K190,G190-K190,0)</f>
        <v>0</v>
      </c>
      <c r="N190" s="89" t="s">
        <v>279</v>
      </c>
      <c r="O190" s="40"/>
      <c r="P190" s="8"/>
      <c r="Q190" s="8"/>
      <c r="R190" s="8"/>
      <c r="S190" s="8"/>
      <c r="T190" s="23">
        <f t="shared" si="18"/>
        <v>0</v>
      </c>
      <c r="U190" s="23">
        <f t="shared" si="19"/>
        <v>0</v>
      </c>
      <c r="V190" s="23">
        <f t="shared" si="20"/>
        <v>0</v>
      </c>
      <c r="W190" s="8"/>
      <c r="X190" s="8"/>
      <c r="Y190" s="8"/>
      <c r="Z190" s="8"/>
      <c r="AA190" s="8"/>
      <c r="AB190" s="8"/>
      <c r="AC190" s="8"/>
    </row>
    <row r="191" spans="2:29" ht="94.5">
      <c r="B191" s="7">
        <v>2</v>
      </c>
      <c r="C191" s="90" t="s">
        <v>317</v>
      </c>
      <c r="D191" s="83"/>
      <c r="E191" s="83"/>
      <c r="F191" s="83"/>
      <c r="G191" s="83"/>
      <c r="H191" s="84">
        <v>3.89</v>
      </c>
      <c r="I191" s="7" t="s">
        <v>57</v>
      </c>
      <c r="J191" s="7"/>
      <c r="K191" s="7"/>
      <c r="L191" s="7"/>
      <c r="M191" s="7"/>
      <c r="N191" s="4"/>
      <c r="O191" s="40"/>
      <c r="P191" s="8"/>
      <c r="Q191" s="8"/>
      <c r="R191" s="8"/>
      <c r="S191" s="8"/>
      <c r="T191" s="23"/>
      <c r="U191" s="23"/>
      <c r="V191" s="23"/>
      <c r="W191" s="8"/>
      <c r="X191" s="8"/>
      <c r="Y191" s="8"/>
      <c r="Z191" s="8"/>
      <c r="AA191" s="8"/>
      <c r="AB191" s="8"/>
      <c r="AC191" s="8"/>
    </row>
    <row r="192" spans="2:29" ht="78.75">
      <c r="B192" s="64">
        <v>3</v>
      </c>
      <c r="C192" s="90" t="s">
        <v>318</v>
      </c>
      <c r="D192" s="4"/>
      <c r="E192" s="4"/>
      <c r="F192" s="4"/>
      <c r="G192" s="4"/>
      <c r="H192" s="77">
        <v>37.130000000000003</v>
      </c>
      <c r="I192" s="7" t="s">
        <v>62</v>
      </c>
      <c r="J192" s="7"/>
      <c r="K192" s="7"/>
      <c r="L192" s="7"/>
      <c r="M192" s="7"/>
      <c r="N192" s="4"/>
      <c r="O192" s="40"/>
      <c r="P192" s="8"/>
      <c r="Q192" s="8"/>
      <c r="R192" s="8"/>
      <c r="S192" s="8"/>
      <c r="T192" s="23"/>
      <c r="U192" s="23"/>
      <c r="V192" s="23"/>
      <c r="W192" s="8"/>
      <c r="X192" s="8"/>
      <c r="Y192" s="8"/>
      <c r="Z192" s="8"/>
      <c r="AA192" s="8"/>
      <c r="AB192" s="8"/>
      <c r="AC192" s="8"/>
    </row>
    <row r="193" spans="2:29" ht="78.75">
      <c r="B193" s="7">
        <v>4</v>
      </c>
      <c r="C193" s="90" t="s">
        <v>319</v>
      </c>
      <c r="D193" s="85"/>
      <c r="E193" s="85"/>
      <c r="F193" s="85"/>
      <c r="G193" s="85"/>
      <c r="H193" s="91">
        <v>0.7</v>
      </c>
      <c r="I193" s="7" t="s">
        <v>57</v>
      </c>
      <c r="J193" s="7"/>
      <c r="K193" s="7"/>
      <c r="L193" s="7"/>
      <c r="M193" s="7"/>
      <c r="N193" s="4"/>
      <c r="O193" s="40"/>
      <c r="P193" s="8"/>
      <c r="Q193" s="8"/>
      <c r="R193" s="8"/>
      <c r="S193" s="8"/>
      <c r="T193" s="23"/>
      <c r="U193" s="23"/>
      <c r="V193" s="23"/>
      <c r="W193" s="8"/>
      <c r="X193" s="8"/>
      <c r="Y193" s="8"/>
      <c r="Z193" s="8"/>
      <c r="AA193" s="8"/>
      <c r="AB193" s="8"/>
      <c r="AC193" s="8"/>
    </row>
    <row r="194" spans="2:29" ht="173.25">
      <c r="B194" s="64">
        <v>5</v>
      </c>
      <c r="C194" s="61" t="s">
        <v>295</v>
      </c>
      <c r="D194" s="4"/>
      <c r="E194" s="4"/>
      <c r="F194" s="4"/>
      <c r="G194" s="4"/>
      <c r="H194" s="77">
        <v>107.18</v>
      </c>
      <c r="I194" s="7" t="s">
        <v>60</v>
      </c>
      <c r="J194" s="7"/>
      <c r="K194" s="7"/>
      <c r="L194" s="7"/>
      <c r="M194" s="7"/>
      <c r="N194" s="4"/>
      <c r="O194" s="40"/>
      <c r="P194" s="8"/>
      <c r="Q194" s="8"/>
      <c r="R194" s="8"/>
      <c r="S194" s="8"/>
      <c r="T194" s="23"/>
      <c r="U194" s="23"/>
      <c r="V194" s="23"/>
      <c r="W194" s="8"/>
      <c r="X194" s="8"/>
      <c r="Y194" s="8"/>
      <c r="Z194" s="8"/>
      <c r="AA194" s="8"/>
      <c r="AB194" s="8"/>
      <c r="AC194" s="8"/>
    </row>
    <row r="195" spans="2:29" ht="346.5">
      <c r="B195" s="7">
        <v>7</v>
      </c>
      <c r="C195" s="4" t="s">
        <v>15</v>
      </c>
      <c r="D195" s="4"/>
      <c r="E195" s="4"/>
      <c r="F195" s="4"/>
      <c r="G195" s="4"/>
      <c r="H195" s="77">
        <v>23.463000000000001</v>
      </c>
      <c r="I195" s="7" t="s">
        <v>62</v>
      </c>
      <c r="J195" s="7"/>
      <c r="K195" s="7"/>
      <c r="L195" s="7"/>
      <c r="M195" s="7"/>
      <c r="N195" s="4"/>
      <c r="O195" s="40"/>
      <c r="P195" s="8"/>
      <c r="Q195" s="8"/>
      <c r="R195" s="8"/>
      <c r="S195" s="8"/>
      <c r="T195" s="23"/>
      <c r="U195" s="23"/>
      <c r="V195" s="23"/>
      <c r="W195" s="8"/>
      <c r="X195" s="8"/>
      <c r="Y195" s="8"/>
      <c r="Z195" s="8"/>
      <c r="AA195" s="8"/>
      <c r="AB195" s="8"/>
      <c r="AC195" s="8"/>
    </row>
    <row r="196" spans="2:29" ht="189">
      <c r="B196" s="7"/>
      <c r="C196" s="92" t="s">
        <v>63</v>
      </c>
      <c r="D196" s="4"/>
      <c r="E196" s="4"/>
      <c r="F196" s="4"/>
      <c r="G196" s="4"/>
      <c r="H196" s="77">
        <v>10.17</v>
      </c>
      <c r="I196" s="7" t="s">
        <v>62</v>
      </c>
      <c r="J196" s="7"/>
      <c r="K196" s="7"/>
      <c r="L196" s="7"/>
      <c r="M196" s="7"/>
      <c r="N196" s="4"/>
      <c r="O196" s="40"/>
      <c r="P196" s="8"/>
      <c r="Q196" s="8"/>
      <c r="R196" s="8"/>
      <c r="S196" s="8"/>
      <c r="T196" s="23"/>
      <c r="U196" s="23"/>
      <c r="V196" s="23"/>
      <c r="W196" s="8"/>
      <c r="X196" s="8"/>
      <c r="Y196" s="8"/>
      <c r="Z196" s="8"/>
      <c r="AA196" s="8"/>
      <c r="AB196" s="8"/>
      <c r="AC196" s="8"/>
    </row>
    <row r="197" spans="2:29" ht="19.899999999999999" customHeight="1">
      <c r="B197" s="7"/>
      <c r="C197" s="4" t="s">
        <v>22</v>
      </c>
      <c r="D197" s="4"/>
      <c r="E197" s="4"/>
      <c r="F197" s="4"/>
      <c r="G197" s="4"/>
      <c r="H197" s="77">
        <v>1</v>
      </c>
      <c r="I197" s="7" t="s">
        <v>14</v>
      </c>
      <c r="J197" s="7"/>
      <c r="K197" s="7"/>
      <c r="L197" s="7"/>
      <c r="M197" s="7"/>
      <c r="N197" s="4"/>
      <c r="O197" s="40"/>
      <c r="P197" s="8"/>
      <c r="Q197" s="8"/>
      <c r="R197" s="8"/>
      <c r="S197" s="8"/>
      <c r="T197" s="23"/>
      <c r="U197" s="23"/>
      <c r="V197" s="23"/>
      <c r="W197" s="8"/>
      <c r="X197" s="8"/>
      <c r="Y197" s="8"/>
      <c r="Z197" s="8"/>
      <c r="AA197" s="8"/>
      <c r="AB197" s="8"/>
      <c r="AC197" s="8"/>
    </row>
    <row r="198" spans="2:29" ht="19.899999999999999" customHeight="1">
      <c r="B198" s="7"/>
      <c r="C198" s="92" t="s">
        <v>303</v>
      </c>
      <c r="D198" s="4"/>
      <c r="E198" s="4"/>
      <c r="F198" s="4"/>
      <c r="G198" s="4"/>
      <c r="H198" s="77">
        <v>5</v>
      </c>
      <c r="I198" s="7" t="s">
        <v>14</v>
      </c>
      <c r="J198" s="7"/>
      <c r="K198" s="7"/>
      <c r="L198" s="7"/>
      <c r="M198" s="7"/>
      <c r="N198" s="4"/>
      <c r="O198" s="40"/>
      <c r="P198" s="8"/>
      <c r="Q198" s="8"/>
      <c r="R198" s="8"/>
      <c r="S198" s="8"/>
      <c r="T198" s="23"/>
      <c r="U198" s="23"/>
      <c r="V198" s="23"/>
      <c r="W198" s="8"/>
      <c r="X198" s="8"/>
      <c r="Y198" s="8"/>
      <c r="Z198" s="8"/>
      <c r="AA198" s="8"/>
      <c r="AB198" s="8"/>
      <c r="AC198" s="8"/>
    </row>
    <row r="199" spans="2:29" ht="19.899999999999999" customHeight="1">
      <c r="B199" s="7"/>
      <c r="C199" s="92" t="s">
        <v>304</v>
      </c>
      <c r="D199" s="4"/>
      <c r="E199" s="4"/>
      <c r="F199" s="4"/>
      <c r="G199" s="4"/>
      <c r="H199" s="77">
        <v>5</v>
      </c>
      <c r="I199" s="7" t="s">
        <v>14</v>
      </c>
      <c r="J199" s="7"/>
      <c r="K199" s="7"/>
      <c r="L199" s="7"/>
      <c r="M199" s="7"/>
      <c r="N199" s="4"/>
      <c r="O199" s="40"/>
      <c r="P199" s="8"/>
      <c r="Q199" s="8"/>
      <c r="R199" s="8"/>
      <c r="S199" s="8"/>
      <c r="T199" s="23"/>
      <c r="U199" s="23"/>
      <c r="V199" s="23"/>
      <c r="W199" s="8"/>
      <c r="X199" s="8"/>
      <c r="Y199" s="8"/>
      <c r="Z199" s="8"/>
      <c r="AA199" s="8"/>
      <c r="AB199" s="8"/>
      <c r="AC199" s="8"/>
    </row>
    <row r="200" spans="2:29" ht="19.899999999999999" customHeight="1">
      <c r="B200" s="7"/>
      <c r="C200" s="92" t="s">
        <v>343</v>
      </c>
      <c r="D200" s="4"/>
      <c r="E200" s="4"/>
      <c r="F200" s="4"/>
      <c r="G200" s="4"/>
      <c r="H200" s="77">
        <v>2</v>
      </c>
      <c r="I200" s="7" t="s">
        <v>14</v>
      </c>
      <c r="J200" s="7"/>
      <c r="K200" s="7"/>
      <c r="L200" s="7"/>
      <c r="M200" s="7"/>
      <c r="N200" s="4"/>
      <c r="O200" s="40"/>
      <c r="P200" s="8"/>
      <c r="Q200" s="8"/>
      <c r="R200" s="8"/>
      <c r="S200" s="8"/>
      <c r="T200" s="23"/>
      <c r="U200" s="23"/>
      <c r="V200" s="23"/>
      <c r="W200" s="8"/>
      <c r="X200" s="8"/>
      <c r="Y200" s="8"/>
      <c r="Z200" s="8"/>
      <c r="AA200" s="8"/>
      <c r="AB200" s="8"/>
      <c r="AC200" s="8"/>
    </row>
    <row r="201" spans="2:29" ht="19.899999999999999" customHeight="1">
      <c r="B201" s="7"/>
      <c r="C201" s="92" t="s">
        <v>344</v>
      </c>
      <c r="D201" s="4"/>
      <c r="E201" s="4"/>
      <c r="F201" s="4"/>
      <c r="G201" s="4"/>
      <c r="H201" s="77">
        <v>31</v>
      </c>
      <c r="I201" s="7" t="s">
        <v>14</v>
      </c>
      <c r="J201" s="7"/>
      <c r="K201" s="7"/>
      <c r="L201" s="7"/>
      <c r="M201" s="7"/>
      <c r="N201" s="4"/>
      <c r="O201" s="40"/>
      <c r="P201" s="8"/>
      <c r="Q201" s="8"/>
      <c r="R201" s="8"/>
      <c r="S201" s="8"/>
      <c r="T201" s="23"/>
      <c r="U201" s="23"/>
      <c r="V201" s="23"/>
      <c r="W201" s="8"/>
      <c r="X201" s="8"/>
      <c r="Y201" s="8"/>
      <c r="Z201" s="8"/>
      <c r="AA201" s="8"/>
      <c r="AB201" s="8"/>
      <c r="AC201" s="8"/>
    </row>
    <row r="202" spans="2:29" ht="19.899999999999999" customHeight="1">
      <c r="B202" s="7"/>
      <c r="C202" s="92" t="s">
        <v>345</v>
      </c>
      <c r="D202" s="4"/>
      <c r="E202" s="4"/>
      <c r="F202" s="4"/>
      <c r="G202" s="4"/>
      <c r="H202" s="77">
        <v>14</v>
      </c>
      <c r="I202" s="7" t="s">
        <v>14</v>
      </c>
      <c r="J202" s="7"/>
      <c r="K202" s="7"/>
      <c r="L202" s="7"/>
      <c r="M202" s="7"/>
      <c r="N202" s="4"/>
      <c r="O202" s="40"/>
      <c r="P202" s="8"/>
      <c r="Q202" s="8"/>
      <c r="R202" s="8"/>
      <c r="S202" s="8"/>
      <c r="T202" s="23"/>
      <c r="U202" s="23"/>
      <c r="V202" s="23"/>
      <c r="W202" s="8"/>
      <c r="X202" s="8"/>
      <c r="Y202" s="8"/>
      <c r="Z202" s="8"/>
      <c r="AA202" s="8"/>
      <c r="AB202" s="8"/>
      <c r="AC202" s="8"/>
    </row>
    <row r="203" spans="2:29" ht="79.150000000000006" customHeight="1">
      <c r="B203" s="7"/>
      <c r="C203" s="61" t="s">
        <v>348</v>
      </c>
      <c r="D203" s="4"/>
      <c r="E203" s="4"/>
      <c r="F203" s="4"/>
      <c r="G203" s="4"/>
      <c r="H203" s="77">
        <v>7.2</v>
      </c>
      <c r="I203" s="7" t="s">
        <v>62</v>
      </c>
      <c r="J203" s="7"/>
      <c r="K203" s="7"/>
      <c r="L203" s="7"/>
      <c r="M203" s="7"/>
      <c r="N203" s="4"/>
      <c r="O203" s="40"/>
      <c r="P203" s="8"/>
      <c r="Q203" s="8"/>
      <c r="R203" s="8"/>
      <c r="S203" s="8"/>
      <c r="T203" s="23"/>
      <c r="U203" s="23"/>
      <c r="V203" s="23"/>
      <c r="W203" s="8"/>
      <c r="X203" s="8"/>
      <c r="Y203" s="8"/>
      <c r="Z203" s="8"/>
      <c r="AA203" s="8"/>
      <c r="AB203" s="8"/>
      <c r="AC203" s="8"/>
    </row>
    <row r="204" spans="2:29" ht="19.899999999999999" customHeight="1">
      <c r="B204" s="7"/>
      <c r="C204" s="115" t="s">
        <v>349</v>
      </c>
      <c r="D204" s="4"/>
      <c r="E204" s="4"/>
      <c r="F204" s="4"/>
      <c r="G204" s="4"/>
      <c r="H204" s="77">
        <v>89.11</v>
      </c>
      <c r="I204" s="7" t="s">
        <v>62</v>
      </c>
      <c r="J204" s="7"/>
      <c r="K204" s="7"/>
      <c r="L204" s="7"/>
      <c r="M204" s="7"/>
      <c r="N204" s="4"/>
      <c r="O204" s="40"/>
      <c r="P204" s="8"/>
      <c r="Q204" s="8"/>
      <c r="R204" s="8"/>
      <c r="S204" s="8"/>
      <c r="T204" s="23"/>
      <c r="U204" s="23"/>
      <c r="V204" s="23"/>
      <c r="W204" s="8"/>
      <c r="X204" s="8"/>
      <c r="Y204" s="8"/>
      <c r="Z204" s="8"/>
      <c r="AA204" s="8"/>
      <c r="AB204" s="8"/>
      <c r="AC204" s="8"/>
    </row>
    <row r="205" spans="2:29" ht="19.899999999999999" customHeight="1">
      <c r="B205" s="7"/>
      <c r="C205" s="116" t="s">
        <v>247</v>
      </c>
      <c r="D205" s="4"/>
      <c r="E205" s="4"/>
      <c r="F205" s="4"/>
      <c r="G205" s="4"/>
      <c r="H205" s="77">
        <v>7.14</v>
      </c>
      <c r="I205" s="7" t="s">
        <v>62</v>
      </c>
      <c r="J205" s="7"/>
      <c r="K205" s="7"/>
      <c r="L205" s="7"/>
      <c r="M205" s="7"/>
      <c r="N205" s="4"/>
      <c r="O205" s="40"/>
      <c r="P205" s="8"/>
      <c r="Q205" s="8"/>
      <c r="R205" s="8"/>
      <c r="S205" s="8"/>
      <c r="T205" s="23"/>
      <c r="U205" s="23"/>
      <c r="V205" s="23"/>
      <c r="W205" s="8"/>
      <c r="X205" s="8"/>
      <c r="Y205" s="8"/>
      <c r="Z205" s="8"/>
      <c r="AA205" s="8"/>
      <c r="AB205" s="8"/>
      <c r="AC205" s="8"/>
    </row>
    <row r="206" spans="2:29" ht="63">
      <c r="B206" s="7"/>
      <c r="C206" s="183" t="s">
        <v>354</v>
      </c>
      <c r="D206" s="4"/>
      <c r="E206" s="8"/>
      <c r="F206" s="4"/>
      <c r="G206" s="4"/>
      <c r="H206" s="77">
        <v>18.579999999999998</v>
      </c>
      <c r="I206" s="4" t="s">
        <v>62</v>
      </c>
      <c r="J206" s="7"/>
      <c r="K206" s="7"/>
      <c r="L206" s="7"/>
      <c r="M206" s="7"/>
      <c r="N206" s="4"/>
      <c r="O206" s="40"/>
      <c r="P206" s="8"/>
      <c r="Q206" s="8"/>
      <c r="R206" s="8"/>
      <c r="S206" s="8"/>
      <c r="T206" s="23"/>
      <c r="U206" s="23"/>
      <c r="V206" s="23"/>
      <c r="W206" s="8"/>
      <c r="X206" s="8"/>
      <c r="Y206" s="8"/>
      <c r="Z206" s="8"/>
      <c r="AA206" s="8"/>
      <c r="AB206" s="8"/>
      <c r="AC206" s="8"/>
    </row>
    <row r="207" spans="2:29" ht="252">
      <c r="B207" s="7"/>
      <c r="C207" s="183" t="s">
        <v>355</v>
      </c>
      <c r="D207" s="4"/>
      <c r="E207" s="8"/>
      <c r="F207" s="4"/>
      <c r="G207" s="4"/>
      <c r="H207" s="77">
        <v>7.58</v>
      </c>
      <c r="I207" s="4" t="s">
        <v>62</v>
      </c>
      <c r="J207" s="7"/>
      <c r="K207" s="7"/>
      <c r="L207" s="7"/>
      <c r="M207" s="7"/>
      <c r="N207" s="4"/>
      <c r="O207" s="40"/>
      <c r="P207" s="8"/>
      <c r="Q207" s="8"/>
      <c r="R207" s="8"/>
      <c r="S207" s="8"/>
      <c r="T207" s="23"/>
      <c r="U207" s="23"/>
      <c r="V207" s="23"/>
      <c r="W207" s="8"/>
      <c r="X207" s="8"/>
      <c r="Y207" s="8"/>
      <c r="Z207" s="8"/>
      <c r="AA207" s="8"/>
      <c r="AB207" s="8"/>
      <c r="AC207" s="8"/>
    </row>
    <row r="208" spans="2:29" ht="63">
      <c r="B208" s="7"/>
      <c r="C208" s="183" t="s">
        <v>356</v>
      </c>
      <c r="D208" s="4"/>
      <c r="E208" s="8"/>
      <c r="F208" s="4"/>
      <c r="G208" s="4"/>
      <c r="H208" s="77">
        <v>2.58</v>
      </c>
      <c r="I208" s="4" t="s">
        <v>62</v>
      </c>
      <c r="J208" s="7"/>
      <c r="K208" s="7"/>
      <c r="L208" s="7"/>
      <c r="M208" s="7"/>
      <c r="N208" s="4"/>
      <c r="O208" s="40"/>
      <c r="P208" s="8"/>
      <c r="Q208" s="8"/>
      <c r="R208" s="8"/>
      <c r="S208" s="8"/>
      <c r="T208" s="23"/>
      <c r="U208" s="23"/>
      <c r="V208" s="23"/>
      <c r="W208" s="8"/>
      <c r="X208" s="8"/>
      <c r="Y208" s="8"/>
      <c r="Z208" s="8"/>
      <c r="AA208" s="8"/>
      <c r="AB208" s="8"/>
      <c r="AC208" s="8"/>
    </row>
    <row r="209" spans="2:29" ht="63">
      <c r="B209" s="7"/>
      <c r="C209" s="183" t="s">
        <v>357</v>
      </c>
      <c r="D209" s="4"/>
      <c r="E209" s="8"/>
      <c r="F209" s="4"/>
      <c r="G209" s="4"/>
      <c r="H209" s="77">
        <v>7.5</v>
      </c>
      <c r="I209" s="4" t="s">
        <v>62</v>
      </c>
      <c r="J209" s="7"/>
      <c r="K209" s="7"/>
      <c r="L209" s="7"/>
      <c r="M209" s="7"/>
      <c r="N209" s="4"/>
      <c r="O209" s="40"/>
      <c r="P209" s="8"/>
      <c r="Q209" s="8"/>
      <c r="R209" s="8"/>
      <c r="S209" s="8"/>
      <c r="T209" s="23"/>
      <c r="U209" s="23"/>
      <c r="V209" s="23"/>
      <c r="W209" s="8"/>
      <c r="X209" s="8"/>
      <c r="Y209" s="8"/>
      <c r="Z209" s="8"/>
      <c r="AA209" s="8"/>
      <c r="AB209" s="8"/>
      <c r="AC209" s="8"/>
    </row>
    <row r="210" spans="2:29" ht="78.75">
      <c r="B210" s="7"/>
      <c r="C210" s="183" t="s">
        <v>358</v>
      </c>
      <c r="D210" s="4"/>
      <c r="E210" s="8"/>
      <c r="F210" s="4"/>
      <c r="G210" s="4"/>
      <c r="H210" s="77">
        <v>1</v>
      </c>
      <c r="I210" s="4" t="s">
        <v>14</v>
      </c>
      <c r="J210" s="7"/>
      <c r="K210" s="7"/>
      <c r="L210" s="7"/>
      <c r="M210" s="7"/>
      <c r="N210" s="4"/>
      <c r="O210" s="40"/>
      <c r="P210" s="8"/>
      <c r="Q210" s="8"/>
      <c r="R210" s="8"/>
      <c r="S210" s="8"/>
      <c r="T210" s="23"/>
      <c r="U210" s="23"/>
      <c r="V210" s="23"/>
      <c r="W210" s="8"/>
      <c r="X210" s="8"/>
      <c r="Y210" s="8"/>
      <c r="Z210" s="8"/>
      <c r="AA210" s="8"/>
      <c r="AB210" s="8"/>
      <c r="AC210" s="8"/>
    </row>
    <row r="211" spans="2:29" ht="47.25">
      <c r="B211" s="7"/>
      <c r="C211" s="183" t="s">
        <v>359</v>
      </c>
      <c r="D211" s="4"/>
      <c r="E211" s="8"/>
      <c r="F211" s="4"/>
      <c r="G211" s="4"/>
      <c r="H211" s="77">
        <v>4.45</v>
      </c>
      <c r="I211" s="4" t="s">
        <v>62</v>
      </c>
      <c r="J211" s="7"/>
      <c r="K211" s="7"/>
      <c r="L211" s="7"/>
      <c r="M211" s="7"/>
      <c r="N211" s="4"/>
      <c r="O211" s="40"/>
      <c r="P211" s="8"/>
      <c r="Q211" s="8"/>
      <c r="R211" s="8"/>
      <c r="S211" s="8"/>
      <c r="T211" s="23"/>
      <c r="U211" s="23"/>
      <c r="V211" s="23"/>
      <c r="W211" s="8"/>
      <c r="X211" s="8"/>
      <c r="Y211" s="8"/>
      <c r="Z211" s="8"/>
      <c r="AA211" s="8"/>
      <c r="AB211" s="8"/>
      <c r="AC211" s="8"/>
    </row>
    <row r="212" spans="2:29" ht="31.5">
      <c r="B212" s="7"/>
      <c r="C212" s="183" t="s">
        <v>360</v>
      </c>
      <c r="D212" s="4"/>
      <c r="E212" s="8"/>
      <c r="F212" s="4"/>
      <c r="G212" s="4"/>
      <c r="H212" s="77">
        <v>38</v>
      </c>
      <c r="I212" s="4" t="s">
        <v>60</v>
      </c>
      <c r="J212" s="7"/>
      <c r="K212" s="7"/>
      <c r="L212" s="7"/>
      <c r="M212" s="7"/>
      <c r="N212" s="4"/>
      <c r="O212" s="40"/>
      <c r="P212" s="8"/>
      <c r="Q212" s="8"/>
      <c r="R212" s="8"/>
      <c r="S212" s="8"/>
      <c r="T212" s="23"/>
      <c r="U212" s="23"/>
      <c r="V212" s="23"/>
      <c r="W212" s="8"/>
      <c r="X212" s="8"/>
      <c r="Y212" s="8"/>
      <c r="Z212" s="8"/>
      <c r="AA212" s="8"/>
      <c r="AB212" s="8"/>
      <c r="AC212" s="8"/>
    </row>
    <row r="213" spans="2:29" ht="31.5">
      <c r="B213" s="7"/>
      <c r="C213" s="183" t="s">
        <v>361</v>
      </c>
      <c r="D213" s="4"/>
      <c r="E213" s="8"/>
      <c r="F213" s="4"/>
      <c r="G213" s="4"/>
      <c r="H213" s="77">
        <v>7</v>
      </c>
      <c r="I213" s="4" t="s">
        <v>14</v>
      </c>
      <c r="J213" s="7"/>
      <c r="K213" s="7"/>
      <c r="L213" s="7"/>
      <c r="M213" s="7"/>
      <c r="N213" s="4"/>
      <c r="O213" s="40"/>
      <c r="P213" s="8"/>
      <c r="Q213" s="8"/>
      <c r="R213" s="8"/>
      <c r="S213" s="8"/>
      <c r="T213" s="23"/>
      <c r="U213" s="23"/>
      <c r="V213" s="23"/>
      <c r="W213" s="8"/>
      <c r="X213" s="8"/>
      <c r="Y213" s="8"/>
      <c r="Z213" s="8"/>
      <c r="AA213" s="8"/>
      <c r="AB213" s="8"/>
      <c r="AC213" s="8"/>
    </row>
    <row r="214" spans="2:29" ht="63">
      <c r="B214" s="7"/>
      <c r="C214" s="183" t="s">
        <v>362</v>
      </c>
      <c r="D214" s="4"/>
      <c r="E214" s="8"/>
      <c r="F214" s="4"/>
      <c r="G214" s="4"/>
      <c r="H214" s="77">
        <v>11.58</v>
      </c>
      <c r="I214" s="4" t="s">
        <v>60</v>
      </c>
      <c r="J214" s="7"/>
      <c r="K214" s="7"/>
      <c r="L214" s="7"/>
      <c r="M214" s="7"/>
      <c r="N214" s="4"/>
      <c r="O214" s="40"/>
      <c r="P214" s="8"/>
      <c r="Q214" s="8"/>
      <c r="R214" s="8"/>
      <c r="S214" s="8"/>
      <c r="T214" s="23"/>
      <c r="U214" s="23"/>
      <c r="V214" s="23"/>
      <c r="W214" s="8"/>
      <c r="X214" s="8"/>
      <c r="Y214" s="8"/>
      <c r="Z214" s="8"/>
      <c r="AA214" s="8"/>
      <c r="AB214" s="8"/>
      <c r="AC214" s="8"/>
    </row>
    <row r="215" spans="2:29" ht="47.25">
      <c r="B215" s="7"/>
      <c r="C215" s="183" t="s">
        <v>363</v>
      </c>
      <c r="D215" s="4"/>
      <c r="E215" s="8"/>
      <c r="F215" s="4"/>
      <c r="G215" s="4"/>
      <c r="H215" s="77">
        <v>1.32</v>
      </c>
      <c r="I215" s="4" t="s">
        <v>62</v>
      </c>
      <c r="J215" s="7"/>
      <c r="K215" s="7"/>
      <c r="L215" s="7"/>
      <c r="M215" s="7"/>
      <c r="N215" s="4"/>
      <c r="O215" s="40"/>
      <c r="P215" s="8"/>
      <c r="Q215" s="8"/>
      <c r="R215" s="8"/>
      <c r="S215" s="8"/>
      <c r="T215" s="23"/>
      <c r="U215" s="23"/>
      <c r="V215" s="23"/>
      <c r="W215" s="8"/>
      <c r="X215" s="8"/>
      <c r="Y215" s="8"/>
      <c r="Z215" s="8"/>
      <c r="AA215" s="8"/>
      <c r="AB215" s="8"/>
      <c r="AC215" s="8"/>
    </row>
    <row r="216" spans="2:29" ht="78.75">
      <c r="B216" s="7"/>
      <c r="C216" s="183" t="s">
        <v>364</v>
      </c>
      <c r="D216" s="4"/>
      <c r="E216" s="8"/>
      <c r="F216" s="4"/>
      <c r="G216" s="4"/>
      <c r="H216" s="77">
        <v>1</v>
      </c>
      <c r="I216" s="4" t="s">
        <v>14</v>
      </c>
      <c r="J216" s="7"/>
      <c r="K216" s="7"/>
      <c r="L216" s="7"/>
      <c r="M216" s="7"/>
      <c r="N216" s="4"/>
      <c r="O216" s="40"/>
      <c r="P216" s="8"/>
      <c r="Q216" s="8"/>
      <c r="R216" s="8"/>
      <c r="S216" s="8"/>
      <c r="T216" s="23"/>
      <c r="U216" s="23"/>
      <c r="V216" s="23"/>
      <c r="W216" s="8"/>
      <c r="X216" s="8"/>
      <c r="Y216" s="8"/>
      <c r="Z216" s="8"/>
      <c r="AA216" s="8"/>
      <c r="AB216" s="8"/>
      <c r="AC216" s="8"/>
    </row>
    <row r="217" spans="2:29" ht="63">
      <c r="B217" s="7"/>
      <c r="C217" s="183" t="s">
        <v>365</v>
      </c>
      <c r="D217" s="4"/>
      <c r="E217" s="8"/>
      <c r="F217" s="4"/>
      <c r="G217" s="4"/>
      <c r="H217" s="77">
        <v>10.97</v>
      </c>
      <c r="I217" s="4" t="s">
        <v>60</v>
      </c>
      <c r="J217" s="7"/>
      <c r="K217" s="7"/>
      <c r="L217" s="7"/>
      <c r="M217" s="7"/>
      <c r="N217" s="4"/>
      <c r="O217" s="40"/>
      <c r="P217" s="8"/>
      <c r="Q217" s="8"/>
      <c r="R217" s="8"/>
      <c r="S217" s="8"/>
      <c r="T217" s="23"/>
      <c r="U217" s="23"/>
      <c r="V217" s="23"/>
      <c r="W217" s="8"/>
      <c r="X217" s="8"/>
      <c r="Y217" s="8"/>
      <c r="Z217" s="8"/>
      <c r="AA217" s="8"/>
      <c r="AB217" s="8"/>
      <c r="AC217" s="8"/>
    </row>
    <row r="218" spans="2:29" ht="19.899999999999999" customHeight="1">
      <c r="B218" s="7"/>
      <c r="C218" s="116" t="s">
        <v>366</v>
      </c>
      <c r="D218" s="4"/>
      <c r="E218" s="8"/>
      <c r="F218" s="4"/>
      <c r="G218" s="4"/>
      <c r="H218" s="77">
        <v>2</v>
      </c>
      <c r="I218" s="4" t="s">
        <v>14</v>
      </c>
      <c r="J218" s="7"/>
      <c r="K218" s="7"/>
      <c r="L218" s="7"/>
      <c r="M218" s="7"/>
      <c r="N218" s="4"/>
      <c r="O218" s="40"/>
      <c r="P218" s="8"/>
      <c r="Q218" s="8"/>
      <c r="R218" s="8"/>
      <c r="S218" s="8"/>
      <c r="T218" s="23"/>
      <c r="U218" s="23"/>
      <c r="V218" s="23"/>
      <c r="W218" s="8"/>
      <c r="X218" s="8"/>
      <c r="Y218" s="8"/>
      <c r="Z218" s="8"/>
      <c r="AA218" s="8"/>
      <c r="AB218" s="8"/>
      <c r="AC218" s="8"/>
    </row>
    <row r="219" spans="2:29" ht="19.899999999999999" customHeight="1">
      <c r="B219" s="7"/>
      <c r="C219" s="116" t="s">
        <v>367</v>
      </c>
      <c r="D219" s="4"/>
      <c r="E219" s="8"/>
      <c r="F219" s="4"/>
      <c r="G219" s="4"/>
      <c r="H219" s="77">
        <v>1</v>
      </c>
      <c r="I219" s="4" t="s">
        <v>222</v>
      </c>
      <c r="J219" s="7"/>
      <c r="K219" s="7"/>
      <c r="L219" s="7"/>
      <c r="M219" s="7"/>
      <c r="N219" s="4"/>
      <c r="O219" s="40"/>
      <c r="P219" s="8"/>
      <c r="Q219" s="8"/>
      <c r="R219" s="8"/>
      <c r="S219" s="8"/>
      <c r="T219" s="23"/>
      <c r="U219" s="23"/>
      <c r="V219" s="23"/>
      <c r="W219" s="8"/>
      <c r="X219" s="8"/>
      <c r="Y219" s="8"/>
      <c r="Z219" s="8"/>
      <c r="AA219" s="8"/>
      <c r="AB219" s="8"/>
      <c r="AC219" s="8"/>
    </row>
    <row r="220" spans="2:29" ht="19.899999999999999" customHeight="1">
      <c r="B220" s="7"/>
      <c r="C220" s="116" t="s">
        <v>368</v>
      </c>
      <c r="D220" s="4"/>
      <c r="E220" s="8"/>
      <c r="F220" s="4"/>
      <c r="G220" s="4"/>
      <c r="H220" s="77">
        <v>5.01</v>
      </c>
      <c r="I220" s="4" t="s">
        <v>62</v>
      </c>
      <c r="J220" s="7"/>
      <c r="K220" s="7"/>
      <c r="L220" s="7"/>
      <c r="M220" s="7"/>
      <c r="N220" s="4"/>
      <c r="O220" s="40"/>
      <c r="P220" s="8"/>
      <c r="Q220" s="8"/>
      <c r="R220" s="8"/>
      <c r="S220" s="8"/>
      <c r="T220" s="23"/>
      <c r="U220" s="23"/>
      <c r="V220" s="23"/>
      <c r="W220" s="8"/>
      <c r="X220" s="8"/>
      <c r="Y220" s="8"/>
      <c r="Z220" s="8"/>
      <c r="AA220" s="8"/>
      <c r="AB220" s="8"/>
      <c r="AC220" s="8"/>
    </row>
    <row r="221" spans="2:29" ht="19.899999999999999" customHeight="1">
      <c r="B221" s="7"/>
      <c r="C221" s="116" t="s">
        <v>369</v>
      </c>
      <c r="D221" s="4"/>
      <c r="E221" s="8"/>
      <c r="F221" s="4"/>
      <c r="G221" s="4"/>
      <c r="H221" s="77">
        <v>1</v>
      </c>
      <c r="I221" s="4" t="s">
        <v>222</v>
      </c>
      <c r="J221" s="7"/>
      <c r="K221" s="7"/>
      <c r="L221" s="7"/>
      <c r="M221" s="7"/>
      <c r="N221" s="4"/>
      <c r="O221" s="40"/>
      <c r="P221" s="8"/>
      <c r="Q221" s="8"/>
      <c r="R221" s="8"/>
      <c r="S221" s="8"/>
      <c r="T221" s="23"/>
      <c r="U221" s="23"/>
      <c r="V221" s="23"/>
      <c r="W221" s="8"/>
      <c r="X221" s="8"/>
      <c r="Y221" s="8"/>
      <c r="Z221" s="8"/>
      <c r="AA221" s="8"/>
      <c r="AB221" s="8"/>
      <c r="AC221" s="8"/>
    </row>
    <row r="222" spans="2:29" ht="19.899999999999999" customHeight="1">
      <c r="B222" s="7"/>
      <c r="C222" s="116" t="s">
        <v>388</v>
      </c>
      <c r="D222" s="4"/>
      <c r="E222" s="4"/>
      <c r="F222" s="4"/>
      <c r="G222" s="4"/>
      <c r="H222" s="77">
        <v>8</v>
      </c>
      <c r="I222" s="7" t="s">
        <v>14</v>
      </c>
      <c r="J222" s="7"/>
      <c r="K222" s="7"/>
      <c r="L222" s="7"/>
      <c r="M222" s="7"/>
      <c r="N222" s="4"/>
      <c r="O222" s="40"/>
      <c r="P222" s="8"/>
      <c r="Q222" s="8"/>
      <c r="R222" s="8"/>
      <c r="S222" s="8"/>
      <c r="T222" s="23"/>
      <c r="U222" s="23"/>
      <c r="V222" s="23"/>
      <c r="W222" s="8"/>
      <c r="X222" s="8"/>
      <c r="Y222" s="8"/>
      <c r="Z222" s="8"/>
      <c r="AA222" s="8"/>
      <c r="AB222" s="8"/>
      <c r="AC222" s="8"/>
    </row>
    <row r="223" spans="2:29" ht="19.899999999999999" customHeight="1">
      <c r="B223" s="7"/>
      <c r="C223" s="92" t="s">
        <v>389</v>
      </c>
      <c r="D223" s="4"/>
      <c r="E223" s="4"/>
      <c r="F223" s="4"/>
      <c r="G223" s="4"/>
      <c r="H223" s="77"/>
      <c r="I223" s="7"/>
      <c r="J223" s="7"/>
      <c r="K223" s="7"/>
      <c r="L223" s="7"/>
      <c r="M223" s="7"/>
      <c r="N223" s="4"/>
      <c r="O223" s="40"/>
      <c r="P223" s="8"/>
      <c r="Q223" s="8"/>
      <c r="R223" s="8"/>
      <c r="S223" s="8"/>
      <c r="T223" s="23"/>
      <c r="U223" s="23"/>
      <c r="V223" s="23"/>
      <c r="W223" s="8"/>
      <c r="X223" s="8"/>
      <c r="Y223" s="8"/>
      <c r="Z223" s="8"/>
      <c r="AA223" s="8"/>
      <c r="AB223" s="8"/>
      <c r="AC223" s="8"/>
    </row>
    <row r="224" spans="2:29" ht="19.899999999999999" customHeight="1">
      <c r="B224" s="7"/>
      <c r="C224" s="92"/>
      <c r="D224" s="4"/>
      <c r="E224" s="4"/>
      <c r="F224" s="4"/>
      <c r="G224" s="4"/>
      <c r="H224" s="77"/>
      <c r="I224" s="7"/>
      <c r="J224" s="7"/>
      <c r="K224" s="7"/>
      <c r="L224" s="7"/>
      <c r="M224" s="7"/>
      <c r="N224" s="4"/>
      <c r="O224" s="40"/>
      <c r="P224" s="8"/>
      <c r="Q224" s="8"/>
      <c r="R224" s="8"/>
      <c r="S224" s="8"/>
      <c r="T224" s="23"/>
      <c r="U224" s="23"/>
      <c r="V224" s="23"/>
      <c r="W224" s="8"/>
      <c r="X224" s="8"/>
      <c r="Y224" s="8"/>
      <c r="Z224" s="8"/>
      <c r="AA224" s="8"/>
      <c r="AB224" s="8"/>
      <c r="AC224" s="8"/>
    </row>
    <row r="225" spans="2:29">
      <c r="B225" s="7"/>
      <c r="C225" s="92"/>
      <c r="D225" s="4"/>
      <c r="E225" s="4"/>
      <c r="F225" s="4"/>
      <c r="G225" s="4"/>
      <c r="H225" s="77"/>
      <c r="I225" s="7"/>
      <c r="J225" s="7"/>
      <c r="K225" s="7"/>
      <c r="L225" s="7"/>
      <c r="M225" s="7"/>
      <c r="N225" s="4"/>
      <c r="O225" s="40"/>
      <c r="P225" s="8"/>
      <c r="Q225" s="8"/>
      <c r="R225" s="8"/>
      <c r="S225" s="8"/>
      <c r="T225" s="23"/>
      <c r="U225" s="23"/>
      <c r="V225" s="23"/>
      <c r="W225" s="8"/>
      <c r="X225" s="8"/>
      <c r="Y225" s="8"/>
      <c r="Z225" s="8"/>
      <c r="AA225" s="8"/>
      <c r="AB225" s="8"/>
      <c r="AC225" s="8"/>
    </row>
    <row r="226" spans="2:29">
      <c r="B226" s="7"/>
      <c r="C226" s="92"/>
      <c r="D226" s="4"/>
      <c r="E226" s="4"/>
      <c r="F226" s="4"/>
      <c r="G226" s="4"/>
      <c r="H226" s="77"/>
      <c r="I226" s="7"/>
      <c r="J226" s="7"/>
      <c r="K226" s="7"/>
      <c r="L226" s="7"/>
      <c r="M226" s="7"/>
      <c r="N226" s="4"/>
      <c r="O226" s="40"/>
      <c r="P226" s="8"/>
      <c r="Q226" s="8"/>
      <c r="R226" s="8"/>
      <c r="S226" s="8"/>
      <c r="T226" s="23"/>
      <c r="U226" s="23"/>
      <c r="V226" s="23"/>
      <c r="W226" s="8"/>
      <c r="X226" s="8"/>
      <c r="Y226" s="8"/>
      <c r="Z226" s="8"/>
      <c r="AA226" s="8"/>
      <c r="AB226" s="8"/>
      <c r="AC226" s="8"/>
    </row>
    <row r="227" spans="2:29">
      <c r="B227" s="64"/>
      <c r="C227" s="20" t="s">
        <v>274</v>
      </c>
      <c r="D227" s="64"/>
      <c r="E227" s="2"/>
      <c r="F227" s="25"/>
      <c r="G227" s="65"/>
      <c r="H227" s="77"/>
      <c r="I227" s="64"/>
      <c r="J227" s="65"/>
      <c r="K227" s="65"/>
      <c r="L227" s="66"/>
      <c r="M227" s="65"/>
      <c r="N227" s="4"/>
      <c r="O227" s="40"/>
      <c r="P227" s="8"/>
      <c r="Q227" s="8"/>
      <c r="R227" s="8"/>
      <c r="S227" s="8"/>
      <c r="T227" s="23">
        <f t="shared" ref="T227:T234" si="21">D227*F227</f>
        <v>0</v>
      </c>
      <c r="U227" s="23">
        <f t="shared" ref="U227:U234" si="22">H227*F227</f>
        <v>0</v>
      </c>
      <c r="V227" s="23">
        <f t="shared" ref="V227:V234" si="23">U227-T227</f>
        <v>0</v>
      </c>
      <c r="W227" s="8"/>
      <c r="X227" s="8"/>
      <c r="Y227" s="8"/>
      <c r="Z227" s="8"/>
      <c r="AA227" s="8"/>
      <c r="AB227" s="8"/>
      <c r="AC227" s="8" t="e">
        <f>#REF!*6</f>
        <v>#REF!</v>
      </c>
    </row>
    <row r="228" spans="2:29">
      <c r="B228" s="7"/>
      <c r="C228" s="4"/>
      <c r="D228" s="4"/>
      <c r="E228" s="4"/>
      <c r="F228" s="4"/>
      <c r="G228" s="4"/>
      <c r="H228" s="73"/>
      <c r="I228" s="4"/>
      <c r="J228" s="4"/>
      <c r="K228" s="4"/>
      <c r="L228" s="7"/>
      <c r="M228" s="4"/>
      <c r="N228" s="4"/>
      <c r="O228" s="40"/>
      <c r="P228" s="8"/>
      <c r="Q228" s="8"/>
      <c r="R228" s="8"/>
      <c r="S228" s="8"/>
      <c r="T228" s="23">
        <f t="shared" si="21"/>
        <v>0</v>
      </c>
      <c r="U228" s="23">
        <f t="shared" si="22"/>
        <v>0</v>
      </c>
      <c r="V228" s="23">
        <f t="shared" si="23"/>
        <v>0</v>
      </c>
      <c r="W228" s="8"/>
      <c r="X228" s="8"/>
      <c r="Y228" s="8"/>
      <c r="Z228" s="8"/>
      <c r="AA228" s="8"/>
      <c r="AB228" s="8"/>
      <c r="AC228" s="8"/>
    </row>
    <row r="229" spans="2:29" ht="94.5">
      <c r="B229" s="64">
        <v>73</v>
      </c>
      <c r="C229" s="1" t="s">
        <v>293</v>
      </c>
      <c r="D229" s="64">
        <v>5</v>
      </c>
      <c r="E229" s="2" t="s">
        <v>66</v>
      </c>
      <c r="F229" s="25">
        <v>881</v>
      </c>
      <c r="G229" s="65">
        <f>ROUND(D229*F229,0)</f>
        <v>4405</v>
      </c>
      <c r="H229" s="77">
        <v>1</v>
      </c>
      <c r="I229" s="64" t="str">
        <f>E229</f>
        <v>No</v>
      </c>
      <c r="J229" s="65">
        <f>F229</f>
        <v>881</v>
      </c>
      <c r="K229" s="65">
        <f>ROUND(H229*J229,0)</f>
        <v>881</v>
      </c>
      <c r="L229" s="66">
        <f>IF(K229&gt;G229,K229-G229,0)</f>
        <v>0</v>
      </c>
      <c r="M229" s="65">
        <f>IF(G229&gt;K229,G229-K229,0)</f>
        <v>3524</v>
      </c>
      <c r="N229" s="4"/>
      <c r="O229" s="40"/>
      <c r="P229" s="8"/>
      <c r="Q229" s="8"/>
      <c r="R229" s="8"/>
      <c r="S229" s="8"/>
      <c r="T229" s="23">
        <f t="shared" si="21"/>
        <v>4405</v>
      </c>
      <c r="U229" s="23">
        <f t="shared" si="22"/>
        <v>881</v>
      </c>
      <c r="V229" s="23">
        <f t="shared" si="23"/>
        <v>-3524</v>
      </c>
      <c r="W229" s="8"/>
      <c r="X229" s="8"/>
      <c r="Y229" s="8"/>
      <c r="Z229" s="8"/>
      <c r="AA229" s="8">
        <v>0.63</v>
      </c>
      <c r="AB229" s="8"/>
      <c r="AC229" s="8"/>
    </row>
    <row r="230" spans="2:29">
      <c r="B230" s="7"/>
      <c r="C230" s="4"/>
      <c r="D230" s="4"/>
      <c r="E230" s="4"/>
      <c r="F230" s="4"/>
      <c r="G230" s="4"/>
      <c r="H230" s="73"/>
      <c r="I230" s="4"/>
      <c r="J230" s="4"/>
      <c r="K230" s="4"/>
      <c r="L230" s="7"/>
      <c r="M230" s="4"/>
      <c r="N230" s="4"/>
      <c r="O230" s="40"/>
      <c r="P230" s="8"/>
      <c r="Q230" s="8"/>
      <c r="R230" s="8"/>
      <c r="S230" s="8"/>
      <c r="T230" s="39">
        <f t="shared" si="21"/>
        <v>0</v>
      </c>
      <c r="U230" s="5">
        <f t="shared" si="22"/>
        <v>0</v>
      </c>
      <c r="V230" s="42">
        <f t="shared" si="23"/>
        <v>0</v>
      </c>
      <c r="W230" s="12"/>
      <c r="X230" s="8"/>
      <c r="Y230" s="8"/>
      <c r="Z230" s="8"/>
      <c r="AA230" s="8"/>
      <c r="AB230" s="8"/>
      <c r="AC230" s="8"/>
    </row>
    <row r="231" spans="2:29" ht="110.25">
      <c r="B231" s="64">
        <v>74</v>
      </c>
      <c r="C231" s="1" t="s">
        <v>136</v>
      </c>
      <c r="D231" s="64">
        <v>75</v>
      </c>
      <c r="E231" s="2" t="s">
        <v>60</v>
      </c>
      <c r="F231" s="25">
        <v>199</v>
      </c>
      <c r="G231" s="65">
        <f>ROUND(D231*F231,0)</f>
        <v>14925</v>
      </c>
      <c r="H231" s="77">
        <v>39.5</v>
      </c>
      <c r="I231" s="64" t="str">
        <f>E231</f>
        <v>Rmt</v>
      </c>
      <c r="J231" s="65">
        <f>F231</f>
        <v>199</v>
      </c>
      <c r="K231" s="65">
        <f>ROUND(H231*J231,0)</f>
        <v>7861</v>
      </c>
      <c r="L231" s="66">
        <f>IF(K231&gt;G231,K231-G231,0)</f>
        <v>0</v>
      </c>
      <c r="M231" s="65">
        <f>IF(G231&gt;K231,G231-K231,0)</f>
        <v>7064</v>
      </c>
      <c r="N231" s="4"/>
      <c r="O231" s="40"/>
      <c r="P231" s="8"/>
      <c r="Q231" s="8"/>
      <c r="R231" s="8"/>
      <c r="S231" s="8"/>
      <c r="T231" s="39">
        <f t="shared" si="21"/>
        <v>14925</v>
      </c>
      <c r="U231" s="5">
        <f t="shared" si="22"/>
        <v>7860.5</v>
      </c>
      <c r="V231" s="42">
        <f t="shared" si="23"/>
        <v>-7064.5</v>
      </c>
      <c r="W231" s="12"/>
      <c r="X231" s="8"/>
      <c r="Y231" s="8"/>
      <c r="Z231" s="8"/>
      <c r="AA231" s="8"/>
      <c r="AB231" s="8"/>
      <c r="AC231" s="8"/>
    </row>
    <row r="232" spans="2:29">
      <c r="B232" s="7"/>
      <c r="C232" s="4"/>
      <c r="D232" s="4"/>
      <c r="E232" s="4"/>
      <c r="F232" s="4"/>
      <c r="G232" s="4"/>
      <c r="H232" s="73"/>
      <c r="I232" s="4"/>
      <c r="J232" s="4"/>
      <c r="K232" s="4"/>
      <c r="L232" s="7"/>
      <c r="M232" s="4"/>
      <c r="N232" s="4"/>
      <c r="O232" s="40"/>
      <c r="P232" s="8"/>
      <c r="Q232" s="8"/>
      <c r="R232" s="8"/>
      <c r="S232" s="8"/>
      <c r="T232" s="39">
        <f t="shared" si="21"/>
        <v>0</v>
      </c>
      <c r="U232" s="5">
        <f t="shared" si="22"/>
        <v>0</v>
      </c>
      <c r="V232" s="42">
        <f t="shared" si="23"/>
        <v>0</v>
      </c>
      <c r="W232" s="12"/>
      <c r="X232" s="8"/>
      <c r="Y232" s="8"/>
      <c r="Z232" s="8"/>
      <c r="AA232" s="8"/>
      <c r="AB232" s="8"/>
      <c r="AC232" s="8"/>
    </row>
    <row r="233" spans="2:29" ht="110.25">
      <c r="B233" s="64">
        <v>75</v>
      </c>
      <c r="C233" s="1" t="s">
        <v>137</v>
      </c>
      <c r="D233" s="64">
        <v>75</v>
      </c>
      <c r="E233" s="2" t="s">
        <v>60</v>
      </c>
      <c r="F233" s="25">
        <v>229</v>
      </c>
      <c r="G233" s="65">
        <f>ROUND(D233*F233,0)</f>
        <v>17175</v>
      </c>
      <c r="H233" s="77">
        <v>0</v>
      </c>
      <c r="I233" s="64" t="str">
        <f>E233</f>
        <v>Rmt</v>
      </c>
      <c r="J233" s="65">
        <f>F233</f>
        <v>229</v>
      </c>
      <c r="K233" s="65">
        <f>ROUND(H233*J233,0)</f>
        <v>0</v>
      </c>
      <c r="L233" s="66">
        <f>IF(K233&gt;G233,K233-G233,0)</f>
        <v>0</v>
      </c>
      <c r="M233" s="65">
        <f>IF(G233&gt;K233,G233-K233,0)</f>
        <v>17175</v>
      </c>
      <c r="N233" s="4"/>
      <c r="O233" s="40"/>
      <c r="P233" s="8"/>
      <c r="Q233" s="8"/>
      <c r="R233" s="8"/>
      <c r="S233" s="8"/>
      <c r="T233" s="39">
        <f t="shared" si="21"/>
        <v>17175</v>
      </c>
      <c r="U233" s="5">
        <f t="shared" si="22"/>
        <v>0</v>
      </c>
      <c r="V233" s="42">
        <f t="shared" si="23"/>
        <v>-17175</v>
      </c>
      <c r="W233" s="12"/>
      <c r="X233" s="8"/>
      <c r="Y233" s="8"/>
      <c r="Z233" s="8"/>
      <c r="AA233" s="8"/>
      <c r="AB233" s="8"/>
      <c r="AC233" s="8"/>
    </row>
    <row r="234" spans="2:29">
      <c r="B234" s="7"/>
      <c r="C234" s="4"/>
      <c r="D234" s="4"/>
      <c r="E234" s="4"/>
      <c r="F234" s="4"/>
      <c r="G234" s="4"/>
      <c r="H234" s="73"/>
      <c r="I234" s="4"/>
      <c r="J234" s="4"/>
      <c r="K234" s="4"/>
      <c r="L234" s="7"/>
      <c r="M234" s="4"/>
      <c r="N234" s="4"/>
      <c r="O234" s="40"/>
      <c r="P234" s="8"/>
      <c r="Q234" s="8"/>
      <c r="R234" s="8"/>
      <c r="S234" s="8"/>
      <c r="T234" s="39">
        <f t="shared" si="21"/>
        <v>0</v>
      </c>
      <c r="U234" s="5">
        <f t="shared" si="22"/>
        <v>0</v>
      </c>
      <c r="V234" s="42">
        <f t="shared" si="23"/>
        <v>0</v>
      </c>
      <c r="W234" s="12"/>
      <c r="X234" s="8"/>
      <c r="Y234" s="8"/>
      <c r="Z234" s="8"/>
      <c r="AA234" s="8"/>
      <c r="AB234" s="8"/>
      <c r="AC234" s="8"/>
    </row>
    <row r="235" spans="2:29" ht="126">
      <c r="B235" s="64">
        <v>76</v>
      </c>
      <c r="C235" s="1" t="s">
        <v>138</v>
      </c>
      <c r="D235" s="64">
        <v>90</v>
      </c>
      <c r="E235" s="2" t="s">
        <v>60</v>
      </c>
      <c r="F235" s="25">
        <v>327</v>
      </c>
      <c r="G235" s="65">
        <f>ROUND(D235*F235,0)</f>
        <v>29430</v>
      </c>
      <c r="H235" s="77">
        <v>0</v>
      </c>
      <c r="I235" s="64" t="str">
        <f>E235</f>
        <v>Rmt</v>
      </c>
      <c r="J235" s="65">
        <f>F235</f>
        <v>327</v>
      </c>
      <c r="K235" s="65">
        <f>ROUND(H235*J235,0)</f>
        <v>0</v>
      </c>
      <c r="L235" s="66">
        <f>IF(K235&gt;G235,K235-G235,0)</f>
        <v>0</v>
      </c>
      <c r="M235" s="65">
        <f>IF(G235&gt;K235,G235-K235,0)</f>
        <v>29430</v>
      </c>
      <c r="N235" s="4"/>
      <c r="O235" s="40"/>
      <c r="P235" s="8"/>
      <c r="Q235" s="8"/>
      <c r="R235" s="8"/>
      <c r="S235" s="8"/>
      <c r="T235" s="39">
        <f t="shared" ref="T235:T269" si="24">D235*F235</f>
        <v>29430</v>
      </c>
      <c r="U235" s="5">
        <f t="shared" ref="U235:U269" si="25">H235*F235</f>
        <v>0</v>
      </c>
      <c r="V235" s="42">
        <f t="shared" ref="V235:V269" si="26">U235-T235</f>
        <v>-29430</v>
      </c>
      <c r="W235" s="12"/>
      <c r="X235" s="8"/>
      <c r="Y235" s="8"/>
      <c r="Z235" s="8"/>
      <c r="AA235" s="8"/>
      <c r="AB235" s="8"/>
      <c r="AC235" s="8"/>
    </row>
    <row r="236" spans="2:29">
      <c r="B236" s="7"/>
      <c r="C236" s="4"/>
      <c r="D236" s="4"/>
      <c r="E236" s="4"/>
      <c r="F236" s="4"/>
      <c r="G236" s="4"/>
      <c r="H236" s="73"/>
      <c r="I236" s="4"/>
      <c r="J236" s="4"/>
      <c r="K236" s="4"/>
      <c r="L236" s="7"/>
      <c r="M236" s="4"/>
      <c r="N236" s="4"/>
      <c r="O236" s="40"/>
      <c r="P236" s="8"/>
      <c r="Q236" s="8"/>
      <c r="R236" s="8"/>
      <c r="S236" s="8"/>
      <c r="T236" s="39">
        <f t="shared" si="24"/>
        <v>0</v>
      </c>
      <c r="U236" s="5">
        <f t="shared" si="25"/>
        <v>0</v>
      </c>
      <c r="V236" s="42">
        <f t="shared" si="26"/>
        <v>0</v>
      </c>
      <c r="W236" s="12"/>
      <c r="X236" s="8"/>
      <c r="Y236" s="8"/>
      <c r="Z236" s="8"/>
      <c r="AA236" s="8"/>
      <c r="AB236" s="8"/>
      <c r="AC236" s="8"/>
    </row>
    <row r="237" spans="2:29" ht="126">
      <c r="B237" s="64">
        <v>77</v>
      </c>
      <c r="C237" s="1" t="s">
        <v>139</v>
      </c>
      <c r="D237" s="64">
        <v>75</v>
      </c>
      <c r="E237" s="2" t="s">
        <v>60</v>
      </c>
      <c r="F237" s="25">
        <v>444</v>
      </c>
      <c r="G237" s="65">
        <f>ROUND(D237*F237,0)</f>
        <v>33300</v>
      </c>
      <c r="H237" s="77">
        <v>26.63</v>
      </c>
      <c r="I237" s="64" t="str">
        <f>E237</f>
        <v>Rmt</v>
      </c>
      <c r="J237" s="65">
        <f>F237</f>
        <v>444</v>
      </c>
      <c r="K237" s="65">
        <f>ROUND(H237*J237,0)</f>
        <v>11824</v>
      </c>
      <c r="L237" s="66">
        <f>IF(K237&gt;G237,K237-G237,0)</f>
        <v>0</v>
      </c>
      <c r="M237" s="65">
        <f>IF(G237&gt;K237,G237-K237,0)</f>
        <v>21476</v>
      </c>
      <c r="N237" s="4"/>
      <c r="O237" s="40"/>
      <c r="P237" s="8"/>
      <c r="Q237" s="8"/>
      <c r="R237" s="8"/>
      <c r="S237" s="8"/>
      <c r="T237" s="39">
        <f t="shared" si="24"/>
        <v>33300</v>
      </c>
      <c r="U237" s="5">
        <f t="shared" si="25"/>
        <v>11823.72</v>
      </c>
      <c r="V237" s="42">
        <f t="shared" si="26"/>
        <v>-21476.28</v>
      </c>
      <c r="W237" s="12"/>
      <c r="X237" s="8"/>
      <c r="Y237" s="8"/>
      <c r="Z237" s="8"/>
      <c r="AA237" s="8"/>
      <c r="AB237" s="8"/>
      <c r="AC237" s="8"/>
    </row>
    <row r="238" spans="2:29">
      <c r="B238" s="7"/>
      <c r="C238" s="4"/>
      <c r="D238" s="4"/>
      <c r="E238" s="4"/>
      <c r="F238" s="4"/>
      <c r="G238" s="4"/>
      <c r="H238" s="73"/>
      <c r="I238" s="4"/>
      <c r="J238" s="4"/>
      <c r="K238" s="4"/>
      <c r="L238" s="7"/>
      <c r="M238" s="4"/>
      <c r="N238" s="4"/>
      <c r="O238" s="40"/>
      <c r="P238" s="8"/>
      <c r="Q238" s="8"/>
      <c r="R238" s="8"/>
      <c r="S238" s="8"/>
      <c r="T238" s="39">
        <f t="shared" si="24"/>
        <v>0</v>
      </c>
      <c r="U238" s="5">
        <f t="shared" si="25"/>
        <v>0</v>
      </c>
      <c r="V238" s="42">
        <f t="shared" si="26"/>
        <v>0</v>
      </c>
      <c r="W238" s="12"/>
      <c r="X238" s="8"/>
      <c r="Y238" s="8"/>
      <c r="Z238" s="8"/>
      <c r="AA238" s="8"/>
      <c r="AB238" s="8"/>
      <c r="AC238" s="8"/>
    </row>
    <row r="239" spans="2:29" ht="78.75">
      <c r="B239" s="64">
        <v>78</v>
      </c>
      <c r="C239" s="1" t="s">
        <v>140</v>
      </c>
      <c r="D239" s="64">
        <v>5</v>
      </c>
      <c r="E239" s="2" t="s">
        <v>66</v>
      </c>
      <c r="F239" s="25">
        <v>1750</v>
      </c>
      <c r="G239" s="65">
        <f>ROUND(D239*F239,0)</f>
        <v>8750</v>
      </c>
      <c r="H239" s="77">
        <v>0</v>
      </c>
      <c r="I239" s="64" t="str">
        <f>E239</f>
        <v>No</v>
      </c>
      <c r="J239" s="65">
        <f>F239</f>
        <v>1750</v>
      </c>
      <c r="K239" s="65">
        <f>ROUND(H239*J239,0)</f>
        <v>0</v>
      </c>
      <c r="L239" s="66">
        <f>IF(K239&gt;G239,K239-G239,0)</f>
        <v>0</v>
      </c>
      <c r="M239" s="65">
        <f>IF(G239&gt;K239,G239-K239,0)</f>
        <v>8750</v>
      </c>
      <c r="N239" s="4"/>
      <c r="O239" s="40"/>
      <c r="P239" s="8"/>
      <c r="Q239" s="8"/>
      <c r="R239" s="8"/>
      <c r="S239" s="8"/>
      <c r="T239" s="39">
        <f t="shared" si="24"/>
        <v>8750</v>
      </c>
      <c r="U239" s="5">
        <f t="shared" si="25"/>
        <v>0</v>
      </c>
      <c r="V239" s="42">
        <f t="shared" si="26"/>
        <v>-8750</v>
      </c>
      <c r="W239" s="12"/>
      <c r="X239" s="8"/>
      <c r="Y239" s="8"/>
      <c r="Z239" s="8"/>
      <c r="AA239" s="8"/>
      <c r="AB239" s="8"/>
      <c r="AC239" s="8"/>
    </row>
    <row r="240" spans="2:29">
      <c r="B240" s="7"/>
      <c r="C240" s="4"/>
      <c r="D240" s="4"/>
      <c r="E240" s="4"/>
      <c r="F240" s="4"/>
      <c r="G240" s="4"/>
      <c r="H240" s="73"/>
      <c r="I240" s="4"/>
      <c r="J240" s="4"/>
      <c r="K240" s="4"/>
      <c r="L240" s="7"/>
      <c r="M240" s="4"/>
      <c r="N240" s="4"/>
      <c r="O240" s="40"/>
      <c r="P240" s="8"/>
      <c r="Q240" s="8"/>
      <c r="R240" s="8"/>
      <c r="S240" s="8"/>
      <c r="T240" s="39">
        <f t="shared" si="24"/>
        <v>0</v>
      </c>
      <c r="U240" s="5">
        <f t="shared" si="25"/>
        <v>0</v>
      </c>
      <c r="V240" s="42">
        <f t="shared" si="26"/>
        <v>0</v>
      </c>
      <c r="W240" s="12"/>
      <c r="X240" s="8"/>
      <c r="Y240" s="8"/>
      <c r="Z240" s="8"/>
      <c r="AA240" s="8"/>
      <c r="AB240" s="8"/>
      <c r="AC240" s="8"/>
    </row>
    <row r="241" spans="2:29" ht="78.75">
      <c r="B241" s="64">
        <v>79</v>
      </c>
      <c r="C241" s="1" t="s">
        <v>141</v>
      </c>
      <c r="D241" s="64">
        <v>10</v>
      </c>
      <c r="E241" s="2" t="s">
        <v>66</v>
      </c>
      <c r="F241" s="25">
        <v>220</v>
      </c>
      <c r="G241" s="65">
        <f>ROUND(D241*F241,0)</f>
        <v>2200</v>
      </c>
      <c r="H241" s="77">
        <v>5</v>
      </c>
      <c r="I241" s="64" t="str">
        <f>E241</f>
        <v>No</v>
      </c>
      <c r="J241" s="65">
        <f>F241</f>
        <v>220</v>
      </c>
      <c r="K241" s="65">
        <f>ROUND(H241*J241,0)</f>
        <v>1100</v>
      </c>
      <c r="L241" s="66">
        <f>IF(K241&gt;G241,K241-G241,0)</f>
        <v>0</v>
      </c>
      <c r="M241" s="65">
        <f>IF(G241&gt;K241,G241-K241,0)</f>
        <v>1100</v>
      </c>
      <c r="N241" s="4"/>
      <c r="O241" s="40"/>
      <c r="P241" s="8"/>
      <c r="Q241" s="8"/>
      <c r="R241" s="8"/>
      <c r="S241" s="8"/>
      <c r="T241" s="39">
        <f t="shared" si="24"/>
        <v>2200</v>
      </c>
      <c r="U241" s="5">
        <f t="shared" si="25"/>
        <v>1100</v>
      </c>
      <c r="V241" s="42">
        <f t="shared" si="26"/>
        <v>-1100</v>
      </c>
      <c r="W241" s="12"/>
      <c r="X241" s="8"/>
      <c r="Y241" s="8"/>
      <c r="Z241" s="8"/>
      <c r="AA241" s="8"/>
      <c r="AB241" s="8"/>
      <c r="AC241" s="8"/>
    </row>
    <row r="242" spans="2:29">
      <c r="B242" s="7"/>
      <c r="C242" s="4"/>
      <c r="D242" s="4"/>
      <c r="E242" s="4"/>
      <c r="F242" s="4"/>
      <c r="G242" s="4"/>
      <c r="H242" s="73"/>
      <c r="I242" s="4"/>
      <c r="J242" s="4"/>
      <c r="K242" s="4"/>
      <c r="L242" s="7"/>
      <c r="M242" s="4"/>
      <c r="N242" s="4"/>
      <c r="O242" s="40"/>
      <c r="P242" s="8"/>
      <c r="Q242" s="8"/>
      <c r="R242" s="8"/>
      <c r="S242" s="8"/>
      <c r="T242" s="39">
        <f t="shared" si="24"/>
        <v>0</v>
      </c>
      <c r="U242" s="5">
        <f t="shared" si="25"/>
        <v>0</v>
      </c>
      <c r="V242" s="42">
        <f t="shared" si="26"/>
        <v>0</v>
      </c>
      <c r="W242" s="12"/>
      <c r="X242" s="8"/>
      <c r="Y242" s="8"/>
      <c r="Z242" s="8"/>
      <c r="AA242" s="8"/>
      <c r="AB242" s="8"/>
      <c r="AC242" s="8"/>
    </row>
    <row r="243" spans="2:29" ht="189">
      <c r="B243" s="64">
        <v>80</v>
      </c>
      <c r="C243" s="4" t="s">
        <v>142</v>
      </c>
      <c r="D243" s="64">
        <v>5</v>
      </c>
      <c r="E243" s="2" t="s">
        <v>66</v>
      </c>
      <c r="F243" s="25">
        <v>3800</v>
      </c>
      <c r="G243" s="65">
        <f>ROUND(D243*F243,0)</f>
        <v>19000</v>
      </c>
      <c r="H243" s="77">
        <v>4</v>
      </c>
      <c r="I243" s="64" t="str">
        <f>E243</f>
        <v>No</v>
      </c>
      <c r="J243" s="65">
        <f>F243</f>
        <v>3800</v>
      </c>
      <c r="K243" s="65">
        <f>ROUND(H243*J243,0)</f>
        <v>15200</v>
      </c>
      <c r="L243" s="66">
        <f>IF(K243&gt;G243,K243-G243,0)</f>
        <v>0</v>
      </c>
      <c r="M243" s="65">
        <f>IF(G243&gt;K243,G243-K243,0)</f>
        <v>3800</v>
      </c>
      <c r="N243" s="4"/>
      <c r="O243" s="40"/>
      <c r="P243" s="8"/>
      <c r="Q243" s="8"/>
      <c r="R243" s="8"/>
      <c r="S243" s="8"/>
      <c r="T243" s="39">
        <f t="shared" si="24"/>
        <v>19000</v>
      </c>
      <c r="U243" s="5">
        <f t="shared" si="25"/>
        <v>15200</v>
      </c>
      <c r="V243" s="42">
        <f t="shared" si="26"/>
        <v>-3800</v>
      </c>
      <c r="W243" s="12"/>
      <c r="X243" s="8"/>
      <c r="Y243" s="8">
        <v>4.17</v>
      </c>
      <c r="Z243" s="8"/>
      <c r="AA243" s="8"/>
      <c r="AB243" s="8"/>
      <c r="AC243" s="8"/>
    </row>
    <row r="244" spans="2:29">
      <c r="B244" s="7"/>
      <c r="C244" s="4"/>
      <c r="D244" s="4"/>
      <c r="E244" s="4"/>
      <c r="F244" s="4"/>
      <c r="G244" s="4"/>
      <c r="H244" s="73"/>
      <c r="I244" s="4"/>
      <c r="J244" s="4"/>
      <c r="K244" s="4"/>
      <c r="L244" s="7"/>
      <c r="M244" s="4"/>
      <c r="N244" s="4"/>
      <c r="O244" s="40"/>
      <c r="P244" s="8"/>
      <c r="Q244" s="8"/>
      <c r="R244" s="8"/>
      <c r="S244" s="8"/>
      <c r="T244" s="39">
        <f t="shared" si="24"/>
        <v>0</v>
      </c>
      <c r="U244" s="5">
        <f t="shared" si="25"/>
        <v>0</v>
      </c>
      <c r="V244" s="42">
        <f t="shared" si="26"/>
        <v>0</v>
      </c>
      <c r="W244" s="12"/>
      <c r="X244" s="8"/>
      <c r="Y244" s="8"/>
      <c r="Z244" s="8"/>
      <c r="AA244" s="8"/>
      <c r="AB244" s="8"/>
      <c r="AC244" s="8"/>
    </row>
    <row r="245" spans="2:29" ht="126">
      <c r="B245" s="64">
        <v>81</v>
      </c>
      <c r="C245" s="1" t="s">
        <v>143</v>
      </c>
      <c r="D245" s="64">
        <v>5</v>
      </c>
      <c r="E245" s="2" t="s">
        <v>66</v>
      </c>
      <c r="F245" s="25">
        <v>7590</v>
      </c>
      <c r="G245" s="65">
        <f>ROUND(D245*F245,0)</f>
        <v>37950</v>
      </c>
      <c r="H245" s="77">
        <v>4</v>
      </c>
      <c r="I245" s="64" t="str">
        <f>E245</f>
        <v>No</v>
      </c>
      <c r="J245" s="65">
        <f>F245</f>
        <v>7590</v>
      </c>
      <c r="K245" s="65">
        <f>ROUND(H245*J245,0)</f>
        <v>30360</v>
      </c>
      <c r="L245" s="66">
        <f>IF(K245&gt;G245,K245-G245,0)</f>
        <v>0</v>
      </c>
      <c r="M245" s="65">
        <f>IF(G245&gt;K245,G245-K245,0)</f>
        <v>7590</v>
      </c>
      <c r="N245" s="4"/>
      <c r="O245" s="40"/>
      <c r="P245" s="8"/>
      <c r="Q245" s="8"/>
      <c r="R245" s="8"/>
      <c r="S245" s="8"/>
      <c r="T245" s="39">
        <f t="shared" si="24"/>
        <v>37950</v>
      </c>
      <c r="U245" s="5">
        <f t="shared" si="25"/>
        <v>30360</v>
      </c>
      <c r="V245" s="42">
        <f t="shared" si="26"/>
        <v>-7590</v>
      </c>
      <c r="W245" s="12"/>
      <c r="X245" s="8"/>
      <c r="Y245" s="8"/>
      <c r="Z245" s="8"/>
      <c r="AA245" s="8"/>
      <c r="AB245" s="8"/>
      <c r="AC245" s="8"/>
    </row>
    <row r="246" spans="2:29" s="29" customFormat="1">
      <c r="B246" s="7"/>
      <c r="C246" s="4"/>
      <c r="D246" s="4"/>
      <c r="E246" s="4"/>
      <c r="F246" s="4"/>
      <c r="G246" s="4"/>
      <c r="H246" s="73"/>
      <c r="I246" s="4"/>
      <c r="J246" s="4"/>
      <c r="K246" s="4"/>
      <c r="L246" s="7"/>
      <c r="M246" s="4"/>
      <c r="N246" s="4"/>
      <c r="O246" s="40"/>
      <c r="P246" s="8"/>
      <c r="Q246" s="8"/>
      <c r="R246" s="18"/>
      <c r="S246" s="18"/>
      <c r="T246" s="45">
        <f t="shared" si="24"/>
        <v>0</v>
      </c>
      <c r="U246" s="46">
        <f t="shared" si="25"/>
        <v>0</v>
      </c>
      <c r="V246" s="47">
        <f t="shared" si="26"/>
        <v>0</v>
      </c>
      <c r="W246" s="62"/>
      <c r="X246" s="18"/>
      <c r="Y246" s="18"/>
      <c r="Z246" s="18"/>
      <c r="AA246" s="18"/>
      <c r="AB246" s="18"/>
      <c r="AC246" s="18"/>
    </row>
    <row r="247" spans="2:29" s="29" customFormat="1" ht="78.75">
      <c r="B247" s="64">
        <v>82</v>
      </c>
      <c r="C247" s="1" t="s">
        <v>144</v>
      </c>
      <c r="D247" s="64">
        <v>5</v>
      </c>
      <c r="E247" s="2" t="s">
        <v>66</v>
      </c>
      <c r="F247" s="25">
        <v>4580</v>
      </c>
      <c r="G247" s="65">
        <f>ROUND(D247*F247,0)</f>
        <v>22900</v>
      </c>
      <c r="H247" s="77">
        <v>4</v>
      </c>
      <c r="I247" s="64" t="str">
        <f>E247</f>
        <v>No</v>
      </c>
      <c r="J247" s="65">
        <f>F247</f>
        <v>4580</v>
      </c>
      <c r="K247" s="65">
        <f>ROUND(H247*J247,0)</f>
        <v>18320</v>
      </c>
      <c r="L247" s="66">
        <f>IF(K247&gt;G247,K247-G247,0)</f>
        <v>0</v>
      </c>
      <c r="M247" s="65">
        <f>IF(G247&gt;K247,G247-K247,0)</f>
        <v>4580</v>
      </c>
      <c r="N247" s="4"/>
      <c r="O247" s="40"/>
      <c r="P247" s="8"/>
      <c r="Q247" s="8"/>
      <c r="R247" s="18"/>
      <c r="S247" s="18"/>
      <c r="T247" s="45">
        <f t="shared" si="24"/>
        <v>22900</v>
      </c>
      <c r="U247" s="46">
        <f t="shared" si="25"/>
        <v>18320</v>
      </c>
      <c r="V247" s="47">
        <f t="shared" si="26"/>
        <v>-4580</v>
      </c>
      <c r="W247" s="62"/>
      <c r="X247" s="18"/>
      <c r="Y247" s="18"/>
      <c r="Z247" s="18"/>
      <c r="AA247" s="18"/>
      <c r="AB247" s="18"/>
      <c r="AC247" s="18"/>
    </row>
    <row r="248" spans="2:29" ht="34.5" customHeight="1">
      <c r="B248" s="7"/>
      <c r="C248" s="4"/>
      <c r="D248" s="4"/>
      <c r="E248" s="4"/>
      <c r="F248" s="4"/>
      <c r="G248" s="4"/>
      <c r="H248" s="73"/>
      <c r="I248" s="4"/>
      <c r="J248" s="4"/>
      <c r="K248" s="4"/>
      <c r="L248" s="7"/>
      <c r="M248" s="4"/>
      <c r="N248" s="4"/>
      <c r="O248" s="40"/>
      <c r="P248" s="8"/>
      <c r="Q248" s="8"/>
      <c r="R248" s="8"/>
      <c r="S248" s="8"/>
      <c r="T248" s="39"/>
      <c r="U248" s="5"/>
      <c r="V248" s="42"/>
      <c r="W248" s="12"/>
      <c r="X248" s="8"/>
      <c r="Y248" s="8"/>
      <c r="Z248" s="8"/>
      <c r="AA248" s="8"/>
      <c r="AB248" s="8"/>
      <c r="AC248" s="8"/>
    </row>
    <row r="249" spans="2:29" ht="47.25">
      <c r="B249" s="64">
        <v>83</v>
      </c>
      <c r="C249" s="1" t="s">
        <v>145</v>
      </c>
      <c r="D249" s="64">
        <v>5</v>
      </c>
      <c r="E249" s="2" t="s">
        <v>66</v>
      </c>
      <c r="F249" s="25">
        <v>872</v>
      </c>
      <c r="G249" s="65">
        <f>ROUND(D249*F249,0)</f>
        <v>4360</v>
      </c>
      <c r="H249" s="77">
        <v>4</v>
      </c>
      <c r="I249" s="64" t="str">
        <f>E249</f>
        <v>No</v>
      </c>
      <c r="J249" s="65">
        <f>F249</f>
        <v>872</v>
      </c>
      <c r="K249" s="65">
        <f>ROUND(H249*J249,0)</f>
        <v>3488</v>
      </c>
      <c r="L249" s="66">
        <f>IF(K249&gt;G249,K249-G249,0)</f>
        <v>0</v>
      </c>
      <c r="M249" s="65">
        <f>IF(G249&gt;K249,G249-K249,0)</f>
        <v>872</v>
      </c>
      <c r="N249" s="4"/>
      <c r="O249" s="40"/>
      <c r="P249" s="8"/>
      <c r="Q249" s="8"/>
      <c r="R249" s="8"/>
      <c r="S249" s="8"/>
      <c r="T249" s="39"/>
      <c r="U249" s="5"/>
      <c r="V249" s="42"/>
      <c r="W249" s="12"/>
      <c r="X249" s="8"/>
      <c r="Y249" s="8"/>
      <c r="Z249" s="8"/>
      <c r="AA249" s="8"/>
      <c r="AB249" s="8"/>
      <c r="AC249" s="8"/>
    </row>
    <row r="250" spans="2:29">
      <c r="B250" s="7"/>
      <c r="C250" s="4"/>
      <c r="D250" s="4"/>
      <c r="E250" s="4"/>
      <c r="F250" s="4"/>
      <c r="G250" s="4"/>
      <c r="H250" s="73"/>
      <c r="I250" s="4"/>
      <c r="J250" s="4"/>
      <c r="K250" s="4"/>
      <c r="L250" s="7"/>
      <c r="M250" s="4"/>
      <c r="N250" s="4"/>
      <c r="O250" s="40"/>
      <c r="P250" s="8"/>
      <c r="Q250" s="8"/>
      <c r="R250" s="8"/>
      <c r="S250" s="8"/>
      <c r="T250" s="39"/>
      <c r="U250" s="5"/>
      <c r="V250" s="42"/>
      <c r="W250" s="12"/>
      <c r="X250" s="8"/>
      <c r="Y250" s="8"/>
      <c r="Z250" s="8"/>
      <c r="AA250" s="8"/>
      <c r="AB250" s="8"/>
      <c r="AC250" s="8"/>
    </row>
    <row r="251" spans="2:29" ht="63">
      <c r="B251" s="64">
        <v>84</v>
      </c>
      <c r="C251" s="1" t="s">
        <v>146</v>
      </c>
      <c r="D251" s="64">
        <v>5</v>
      </c>
      <c r="E251" s="2" t="s">
        <v>66</v>
      </c>
      <c r="F251" s="25">
        <v>727</v>
      </c>
      <c r="G251" s="65">
        <f>ROUND(D251*F251,0)</f>
        <v>3635</v>
      </c>
      <c r="H251" s="77">
        <v>4</v>
      </c>
      <c r="I251" s="64" t="str">
        <f>E251</f>
        <v>No</v>
      </c>
      <c r="J251" s="65">
        <f>F251</f>
        <v>727</v>
      </c>
      <c r="K251" s="65">
        <f>ROUND(H251*J251,0)</f>
        <v>2908</v>
      </c>
      <c r="L251" s="66">
        <f>IF(K251&gt;G251,K251-G251,0)</f>
        <v>0</v>
      </c>
      <c r="M251" s="65">
        <f>IF(G251&gt;K251,G251-K251,0)</f>
        <v>727</v>
      </c>
      <c r="N251" s="4"/>
      <c r="O251" s="40"/>
      <c r="P251" s="8"/>
      <c r="Q251" s="8"/>
      <c r="R251" s="8"/>
      <c r="S251" s="8"/>
      <c r="T251" s="39"/>
      <c r="U251" s="5"/>
      <c r="V251" s="42"/>
      <c r="W251" s="12"/>
      <c r="X251" s="8"/>
      <c r="Y251" s="8"/>
      <c r="Z251" s="8"/>
      <c r="AA251" s="8"/>
      <c r="AB251" s="8"/>
      <c r="AC251" s="8"/>
    </row>
    <row r="252" spans="2:29">
      <c r="B252" s="7"/>
      <c r="C252" s="4"/>
      <c r="D252" s="4"/>
      <c r="E252" s="4"/>
      <c r="F252" s="4"/>
      <c r="G252" s="4"/>
      <c r="H252" s="73"/>
      <c r="I252" s="4"/>
      <c r="J252" s="4"/>
      <c r="K252" s="4"/>
      <c r="L252" s="7"/>
      <c r="M252" s="4"/>
      <c r="N252" s="4"/>
    </row>
    <row r="253" spans="2:29" ht="27" customHeight="1">
      <c r="B253" s="64">
        <v>85</v>
      </c>
      <c r="C253" s="1" t="s">
        <v>147</v>
      </c>
      <c r="D253" s="64">
        <v>5</v>
      </c>
      <c r="E253" s="2" t="s">
        <v>66</v>
      </c>
      <c r="F253" s="25">
        <v>872</v>
      </c>
      <c r="G253" s="65">
        <f>ROUND(D253*F253,0)</f>
        <v>4360</v>
      </c>
      <c r="H253" s="77">
        <v>4</v>
      </c>
      <c r="I253" s="64" t="str">
        <f>E253</f>
        <v>No</v>
      </c>
      <c r="J253" s="65">
        <f>F253</f>
        <v>872</v>
      </c>
      <c r="K253" s="65">
        <f>ROUND(H253*J253,0)</f>
        <v>3488</v>
      </c>
      <c r="L253" s="66">
        <f>IF(K253&gt;G253,K253-G253,0)</f>
        <v>0</v>
      </c>
      <c r="M253" s="65">
        <f>IF(G253&gt;K253,G253-K253,0)</f>
        <v>872</v>
      </c>
      <c r="N253" s="4"/>
      <c r="O253" s="40"/>
      <c r="P253" s="8"/>
      <c r="Q253" s="8"/>
      <c r="R253" s="8"/>
      <c r="S253" s="8"/>
      <c r="T253" s="39"/>
      <c r="U253" s="5"/>
      <c r="V253" s="42"/>
      <c r="W253" s="12"/>
      <c r="X253" s="8"/>
      <c r="Y253" s="8"/>
      <c r="Z253" s="8"/>
      <c r="AA253" s="8"/>
      <c r="AB253" s="8"/>
      <c r="AC253" s="8"/>
    </row>
    <row r="254" spans="2:29">
      <c r="B254" s="7"/>
      <c r="C254" s="4"/>
      <c r="D254" s="4"/>
      <c r="E254" s="4"/>
      <c r="F254" s="4"/>
      <c r="G254" s="4"/>
      <c r="H254" s="73"/>
      <c r="I254" s="4"/>
      <c r="J254" s="4"/>
      <c r="K254" s="4"/>
      <c r="L254" s="7"/>
      <c r="M254" s="4"/>
      <c r="N254" s="4"/>
      <c r="O254" s="40"/>
      <c r="P254" s="8"/>
      <c r="Q254" s="8"/>
      <c r="R254" s="8"/>
      <c r="S254" s="8"/>
      <c r="T254" s="39">
        <f t="shared" si="24"/>
        <v>0</v>
      </c>
      <c r="U254" s="5">
        <f t="shared" si="25"/>
        <v>0</v>
      </c>
      <c r="V254" s="42">
        <f t="shared" si="26"/>
        <v>0</v>
      </c>
      <c r="W254" s="12"/>
      <c r="X254" s="8"/>
      <c r="Y254" s="8"/>
      <c r="Z254" s="8"/>
      <c r="AA254" s="8"/>
      <c r="AB254" s="8"/>
      <c r="AC254" s="8"/>
    </row>
    <row r="255" spans="2:29" ht="63">
      <c r="B255" s="64">
        <v>86</v>
      </c>
      <c r="C255" s="1" t="s">
        <v>148</v>
      </c>
      <c r="D255" s="64">
        <v>5</v>
      </c>
      <c r="E255" s="2" t="s">
        <v>66</v>
      </c>
      <c r="F255" s="25">
        <v>418</v>
      </c>
      <c r="G255" s="65">
        <f>ROUND(D255*F255,0)</f>
        <v>2090</v>
      </c>
      <c r="H255" s="77">
        <v>4</v>
      </c>
      <c r="I255" s="64" t="str">
        <f>E255</f>
        <v>No</v>
      </c>
      <c r="J255" s="65">
        <f>F255</f>
        <v>418</v>
      </c>
      <c r="K255" s="65">
        <f>ROUND(H255*J255,0)</f>
        <v>1672</v>
      </c>
      <c r="L255" s="66">
        <f>IF(K255&gt;G255,K255-G255,0)</f>
        <v>0</v>
      </c>
      <c r="M255" s="65">
        <f>IF(G255&gt;K255,G255-K255,0)</f>
        <v>418</v>
      </c>
      <c r="N255" s="4"/>
      <c r="O255" s="40"/>
      <c r="P255" s="8"/>
      <c r="Q255" s="8"/>
      <c r="R255" s="8"/>
      <c r="S255" s="8"/>
      <c r="T255" s="39">
        <f t="shared" si="24"/>
        <v>2090</v>
      </c>
      <c r="U255" s="5">
        <f t="shared" si="25"/>
        <v>1672</v>
      </c>
      <c r="V255" s="42">
        <f t="shared" si="26"/>
        <v>-418</v>
      </c>
      <c r="W255" s="12"/>
      <c r="X255" s="8"/>
      <c r="Y255" s="8"/>
      <c r="Z255" s="8"/>
      <c r="AA255" s="8"/>
      <c r="AB255" s="8"/>
      <c r="AC255" s="8"/>
    </row>
    <row r="256" spans="2:29">
      <c r="B256" s="7"/>
      <c r="C256" s="4"/>
      <c r="D256" s="4"/>
      <c r="E256" s="4"/>
      <c r="F256" s="4"/>
      <c r="G256" s="4"/>
      <c r="H256" s="73"/>
      <c r="I256" s="4"/>
      <c r="J256" s="4"/>
      <c r="K256" s="4"/>
      <c r="L256" s="7"/>
      <c r="M256" s="4"/>
      <c r="N256" s="4"/>
      <c r="O256" s="40"/>
      <c r="P256" s="8"/>
      <c r="Q256" s="8"/>
      <c r="R256" s="8"/>
      <c r="S256" s="8"/>
      <c r="T256" s="39">
        <f t="shared" si="24"/>
        <v>0</v>
      </c>
      <c r="U256" s="5">
        <f t="shared" si="25"/>
        <v>0</v>
      </c>
      <c r="V256" s="42">
        <f t="shared" si="26"/>
        <v>0</v>
      </c>
      <c r="W256" s="12"/>
      <c r="X256" s="8"/>
      <c r="Y256" s="8"/>
      <c r="Z256" s="8"/>
      <c r="AA256" s="8"/>
      <c r="AB256" s="8"/>
      <c r="AC256" s="8"/>
    </row>
    <row r="257" spans="2:29" ht="36.6" customHeight="1">
      <c r="B257" s="64"/>
      <c r="C257" s="81" t="s">
        <v>280</v>
      </c>
      <c r="D257" s="64"/>
      <c r="E257" s="2"/>
      <c r="F257" s="25"/>
      <c r="G257" s="65"/>
      <c r="H257" s="77"/>
      <c r="I257" s="64"/>
      <c r="J257" s="65"/>
      <c r="K257" s="65"/>
      <c r="L257" s="66"/>
      <c r="M257" s="65"/>
      <c r="N257" s="4"/>
      <c r="O257" s="40"/>
      <c r="P257" s="8"/>
      <c r="Q257" s="8"/>
      <c r="R257" s="8"/>
      <c r="S257" s="8"/>
      <c r="T257" s="39">
        <f t="shared" si="24"/>
        <v>0</v>
      </c>
      <c r="U257" s="5">
        <f t="shared" si="25"/>
        <v>0</v>
      </c>
      <c r="V257" s="42">
        <f t="shared" si="26"/>
        <v>0</v>
      </c>
      <c r="W257" s="12"/>
      <c r="X257" s="8"/>
      <c r="Y257" s="8"/>
      <c r="Z257" s="8"/>
      <c r="AA257" s="8"/>
      <c r="AB257" s="8"/>
      <c r="AC257" s="8"/>
    </row>
    <row r="258" spans="2:29">
      <c r="B258" s="7"/>
      <c r="C258" s="4"/>
      <c r="D258" s="4"/>
      <c r="E258" s="4"/>
      <c r="F258" s="4"/>
      <c r="G258" s="4"/>
      <c r="H258" s="73"/>
      <c r="I258" s="4"/>
      <c r="J258" s="4"/>
      <c r="K258" s="4"/>
      <c r="L258" s="7"/>
      <c r="M258" s="4"/>
      <c r="N258" s="4"/>
      <c r="O258" s="40"/>
      <c r="P258" s="8"/>
      <c r="Q258" s="8"/>
      <c r="R258" s="8"/>
      <c r="S258" s="8"/>
      <c r="T258" s="39">
        <f t="shared" si="24"/>
        <v>0</v>
      </c>
      <c r="U258" s="5">
        <f t="shared" si="25"/>
        <v>0</v>
      </c>
      <c r="V258" s="42">
        <f t="shared" si="26"/>
        <v>0</v>
      </c>
      <c r="W258" s="12"/>
      <c r="X258" s="8"/>
      <c r="Y258" s="8"/>
      <c r="Z258" s="8"/>
      <c r="AA258" s="8"/>
      <c r="AB258" s="8"/>
      <c r="AC258" s="8"/>
    </row>
    <row r="259" spans="2:29" ht="78.75">
      <c r="B259" s="64">
        <v>1</v>
      </c>
      <c r="C259" s="61" t="s">
        <v>320</v>
      </c>
      <c r="D259" s="104">
        <v>0</v>
      </c>
      <c r="E259" s="104"/>
      <c r="F259" s="104"/>
      <c r="G259" s="104"/>
      <c r="H259" s="77">
        <v>5</v>
      </c>
      <c r="I259" s="64" t="s">
        <v>14</v>
      </c>
      <c r="J259" s="65"/>
      <c r="K259" s="65"/>
      <c r="L259" s="66"/>
      <c r="M259" s="65"/>
      <c r="N259" s="4"/>
      <c r="O259" s="40"/>
      <c r="P259" s="8"/>
      <c r="Q259" s="8"/>
      <c r="R259" s="8"/>
      <c r="S259" s="8"/>
      <c r="T259" s="23">
        <f t="shared" si="24"/>
        <v>0</v>
      </c>
      <c r="U259" s="23">
        <f t="shared" si="25"/>
        <v>0</v>
      </c>
      <c r="V259" s="23">
        <f t="shared" si="26"/>
        <v>0</v>
      </c>
      <c r="W259" s="12"/>
      <c r="X259" s="8"/>
      <c r="Y259" s="8"/>
      <c r="Z259" s="8"/>
      <c r="AA259" s="8"/>
      <c r="AB259" s="8"/>
      <c r="AC259" s="8"/>
    </row>
    <row r="260" spans="2:29" ht="19.149999999999999" customHeight="1">
      <c r="B260" s="64">
        <v>2</v>
      </c>
      <c r="C260" s="61" t="s">
        <v>282</v>
      </c>
      <c r="D260" s="104"/>
      <c r="E260" s="104"/>
      <c r="F260" s="104"/>
      <c r="G260" s="104"/>
      <c r="H260" s="77">
        <v>3</v>
      </c>
      <c r="I260" s="64" t="s">
        <v>14</v>
      </c>
      <c r="J260" s="65"/>
      <c r="K260" s="65"/>
      <c r="L260" s="66"/>
      <c r="M260" s="65"/>
      <c r="N260" s="4"/>
      <c r="O260" s="40"/>
      <c r="P260" s="8"/>
      <c r="Q260" s="8"/>
      <c r="R260" s="8"/>
      <c r="S260" s="8"/>
      <c r="T260" s="23">
        <f t="shared" si="24"/>
        <v>0</v>
      </c>
      <c r="U260" s="23">
        <f t="shared" si="25"/>
        <v>0</v>
      </c>
      <c r="V260" s="23">
        <f t="shared" si="26"/>
        <v>0</v>
      </c>
      <c r="W260" s="12"/>
      <c r="X260" s="8"/>
      <c r="Y260" s="8"/>
      <c r="Z260" s="8"/>
      <c r="AA260" s="8"/>
      <c r="AB260" s="8"/>
      <c r="AC260" s="8"/>
    </row>
    <row r="261" spans="2:29" ht="141.75">
      <c r="B261" s="7"/>
      <c r="C261" s="61" t="s">
        <v>321</v>
      </c>
      <c r="D261" s="4"/>
      <c r="E261" s="4"/>
      <c r="F261" s="4"/>
      <c r="G261" s="4"/>
      <c r="H261" s="77">
        <v>35.1</v>
      </c>
      <c r="I261" s="7" t="s">
        <v>60</v>
      </c>
      <c r="J261" s="4"/>
      <c r="K261" s="4"/>
      <c r="L261" s="7"/>
      <c r="M261" s="4"/>
      <c r="N261" s="4"/>
      <c r="O261" s="40"/>
      <c r="P261" s="8"/>
      <c r="Q261" s="8"/>
      <c r="R261" s="8"/>
      <c r="S261" s="8"/>
      <c r="T261" s="23">
        <f t="shared" si="24"/>
        <v>0</v>
      </c>
      <c r="U261" s="23">
        <f t="shared" si="25"/>
        <v>0</v>
      </c>
      <c r="V261" s="23">
        <f t="shared" si="26"/>
        <v>0</v>
      </c>
      <c r="W261" s="12"/>
      <c r="X261" s="8"/>
      <c r="Y261" s="8"/>
      <c r="Z261" s="8"/>
      <c r="AA261" s="8"/>
      <c r="AB261" s="8"/>
      <c r="AC261" s="8"/>
    </row>
    <row r="262" spans="2:29">
      <c r="B262" s="64"/>
      <c r="C262" s="20" t="s">
        <v>276</v>
      </c>
      <c r="D262" s="64"/>
      <c r="E262" s="2"/>
      <c r="F262" s="25"/>
      <c r="G262" s="65"/>
      <c r="H262" s="77"/>
      <c r="I262" s="64"/>
      <c r="J262" s="65"/>
      <c r="K262" s="65"/>
      <c r="L262" s="66"/>
      <c r="M262" s="65"/>
      <c r="N262" s="4"/>
      <c r="O262" s="40"/>
      <c r="P262" s="8"/>
      <c r="Q262" s="8"/>
      <c r="R262" s="8"/>
      <c r="S262" s="8"/>
      <c r="T262" s="23">
        <f t="shared" si="24"/>
        <v>0</v>
      </c>
      <c r="U262" s="23">
        <f t="shared" si="25"/>
        <v>0</v>
      </c>
      <c r="V262" s="23">
        <f t="shared" si="26"/>
        <v>0</v>
      </c>
      <c r="W262" s="12"/>
      <c r="X262" s="8"/>
      <c r="Y262" s="8"/>
      <c r="Z262" s="8"/>
      <c r="AA262" s="8"/>
      <c r="AB262" s="8"/>
      <c r="AC262" s="8"/>
    </row>
    <row r="263" spans="2:29">
      <c r="B263" s="7"/>
      <c r="C263" s="4"/>
      <c r="D263" s="4"/>
      <c r="E263" s="4"/>
      <c r="F263" s="4"/>
      <c r="G263" s="4"/>
      <c r="H263" s="73"/>
      <c r="I263" s="4"/>
      <c r="J263" s="4"/>
      <c r="K263" s="4"/>
      <c r="L263" s="7"/>
      <c r="M263" s="4"/>
      <c r="N263" s="4"/>
      <c r="O263" s="40"/>
      <c r="P263" s="8"/>
      <c r="Q263" s="8"/>
      <c r="R263" s="8"/>
      <c r="S263" s="8"/>
      <c r="T263" s="23">
        <f t="shared" si="24"/>
        <v>0</v>
      </c>
      <c r="U263" s="23">
        <f t="shared" si="25"/>
        <v>0</v>
      </c>
      <c r="V263" s="23">
        <f t="shared" si="26"/>
        <v>0</v>
      </c>
      <c r="W263" s="12"/>
      <c r="X263" s="8"/>
      <c r="Y263" s="8"/>
      <c r="Z263" s="8"/>
      <c r="AA263" s="8"/>
      <c r="AB263" s="8"/>
      <c r="AC263" s="8"/>
    </row>
    <row r="264" spans="2:29" ht="78.75">
      <c r="B264" s="64">
        <v>96</v>
      </c>
      <c r="C264" s="4" t="s">
        <v>155</v>
      </c>
      <c r="D264" s="64">
        <v>200</v>
      </c>
      <c r="E264" s="2" t="s">
        <v>60</v>
      </c>
      <c r="F264" s="25">
        <v>116</v>
      </c>
      <c r="G264" s="65">
        <f>ROUND(D264*F264,0)</f>
        <v>23200</v>
      </c>
      <c r="H264" s="77">
        <v>200</v>
      </c>
      <c r="I264" s="64" t="str">
        <f>E264</f>
        <v>Rmt</v>
      </c>
      <c r="J264" s="65">
        <f>F264</f>
        <v>116</v>
      </c>
      <c r="K264" s="65">
        <f t="shared" ref="K264:K272" si="27">ROUND(H264*J264,0)</f>
        <v>23200</v>
      </c>
      <c r="L264" s="66">
        <f t="shared" ref="L264:L272" si="28">IF(K264&gt;G264,K264-G264,0)</f>
        <v>0</v>
      </c>
      <c r="M264" s="65">
        <f t="shared" ref="M264:M272" si="29">IF(G264&gt;K264,G264-K264,0)</f>
        <v>0</v>
      </c>
      <c r="N264" s="4"/>
      <c r="O264" s="40"/>
      <c r="P264" s="8"/>
      <c r="Q264" s="8"/>
      <c r="R264" s="8"/>
      <c r="S264" s="8"/>
      <c r="T264" s="23">
        <f t="shared" si="24"/>
        <v>23200</v>
      </c>
      <c r="U264" s="23">
        <f t="shared" si="25"/>
        <v>23200</v>
      </c>
      <c r="V264" s="23">
        <f t="shared" si="26"/>
        <v>0</v>
      </c>
      <c r="W264" s="12"/>
      <c r="X264" s="8"/>
      <c r="Y264" s="8"/>
      <c r="Z264" s="8"/>
      <c r="AA264" s="8"/>
      <c r="AB264" s="8"/>
      <c r="AC264" s="8"/>
    </row>
    <row r="265" spans="2:29">
      <c r="B265" s="7"/>
      <c r="C265" s="72" t="s">
        <v>294</v>
      </c>
      <c r="D265" s="4"/>
      <c r="E265" s="4"/>
      <c r="F265" s="4"/>
      <c r="G265" s="4"/>
      <c r="H265" s="73">
        <v>215.5</v>
      </c>
      <c r="I265" s="4" t="s">
        <v>60</v>
      </c>
      <c r="J265" s="25">
        <v>116</v>
      </c>
      <c r="K265" s="65">
        <f t="shared" si="27"/>
        <v>24998</v>
      </c>
      <c r="L265" s="66">
        <f t="shared" si="28"/>
        <v>24998</v>
      </c>
      <c r="M265" s="65">
        <f t="shared" si="29"/>
        <v>0</v>
      </c>
      <c r="N265" s="4"/>
      <c r="O265" s="40"/>
      <c r="P265" s="8"/>
      <c r="Q265" s="8"/>
      <c r="R265" s="8"/>
      <c r="S265" s="8"/>
      <c r="T265" s="23">
        <f t="shared" si="24"/>
        <v>0</v>
      </c>
      <c r="U265" s="23">
        <f t="shared" si="25"/>
        <v>0</v>
      </c>
      <c r="V265" s="23">
        <f t="shared" si="26"/>
        <v>0</v>
      </c>
      <c r="W265" s="12"/>
      <c r="X265" s="8"/>
      <c r="Y265" s="8"/>
      <c r="Z265" s="8"/>
      <c r="AA265" s="8"/>
      <c r="AB265" s="8"/>
      <c r="AC265" s="8"/>
    </row>
    <row r="266" spans="2:29" ht="78.75">
      <c r="B266" s="64">
        <v>97</v>
      </c>
      <c r="C266" s="4" t="s">
        <v>156</v>
      </c>
      <c r="D266" s="64">
        <v>500</v>
      </c>
      <c r="E266" s="2" t="s">
        <v>60</v>
      </c>
      <c r="F266" s="25">
        <v>107</v>
      </c>
      <c r="G266" s="65">
        <f>ROUND(D266*F266,0)</f>
        <v>53500</v>
      </c>
      <c r="H266" s="77">
        <v>500</v>
      </c>
      <c r="I266" s="64" t="str">
        <f>E266</f>
        <v>Rmt</v>
      </c>
      <c r="J266" s="65">
        <f>F266</f>
        <v>107</v>
      </c>
      <c r="K266" s="65">
        <f t="shared" si="27"/>
        <v>53500</v>
      </c>
      <c r="L266" s="66">
        <f t="shared" si="28"/>
        <v>0</v>
      </c>
      <c r="M266" s="65">
        <f t="shared" si="29"/>
        <v>0</v>
      </c>
      <c r="N266" s="4"/>
      <c r="O266" s="40"/>
      <c r="P266" s="8"/>
      <c r="Q266" s="8"/>
      <c r="R266" s="8"/>
      <c r="S266" s="8"/>
      <c r="T266" s="23">
        <f t="shared" si="24"/>
        <v>53500</v>
      </c>
      <c r="U266" s="23">
        <f t="shared" si="25"/>
        <v>53500</v>
      </c>
      <c r="V266" s="23">
        <f t="shared" si="26"/>
        <v>0</v>
      </c>
      <c r="W266" s="12"/>
      <c r="X266" s="8"/>
      <c r="Y266" s="8"/>
      <c r="Z266" s="8"/>
      <c r="AA266" s="8"/>
      <c r="AB266" s="8"/>
      <c r="AC266" s="8"/>
    </row>
    <row r="267" spans="2:29">
      <c r="B267" s="7"/>
      <c r="C267" s="72" t="s">
        <v>294</v>
      </c>
      <c r="D267" s="4"/>
      <c r="E267" s="4"/>
      <c r="F267" s="4"/>
      <c r="G267" s="4"/>
      <c r="H267" s="73">
        <v>928.4</v>
      </c>
      <c r="I267" s="4" t="s">
        <v>60</v>
      </c>
      <c r="J267" s="25">
        <v>107</v>
      </c>
      <c r="K267" s="65">
        <f t="shared" si="27"/>
        <v>99339</v>
      </c>
      <c r="L267" s="66">
        <f t="shared" si="28"/>
        <v>99339</v>
      </c>
      <c r="M267" s="65">
        <f t="shared" si="29"/>
        <v>0</v>
      </c>
      <c r="N267" s="4"/>
      <c r="O267" s="40"/>
      <c r="P267" s="8"/>
      <c r="Q267" s="8"/>
      <c r="R267" s="8"/>
      <c r="S267" s="8"/>
      <c r="T267" s="23">
        <f t="shared" si="24"/>
        <v>0</v>
      </c>
      <c r="U267" s="23">
        <f t="shared" si="25"/>
        <v>0</v>
      </c>
      <c r="V267" s="23">
        <f t="shared" si="26"/>
        <v>0</v>
      </c>
      <c r="W267" s="12"/>
      <c r="X267" s="8"/>
      <c r="Y267" s="8"/>
      <c r="Z267" s="8"/>
      <c r="AA267" s="8"/>
      <c r="AB267" s="8"/>
      <c r="AC267" s="8"/>
    </row>
    <row r="268" spans="2:29" ht="126">
      <c r="B268" s="64">
        <v>98</v>
      </c>
      <c r="C268" s="4" t="s">
        <v>157</v>
      </c>
      <c r="D268" s="64">
        <v>110</v>
      </c>
      <c r="E268" s="2" t="s">
        <v>158</v>
      </c>
      <c r="F268" s="25">
        <v>945</v>
      </c>
      <c r="G268" s="65">
        <f>ROUND(D268*F268,0)</f>
        <v>103950</v>
      </c>
      <c r="H268" s="77">
        <v>110</v>
      </c>
      <c r="I268" s="64" t="str">
        <f>E268</f>
        <v>Pts</v>
      </c>
      <c r="J268" s="65">
        <f>F268</f>
        <v>945</v>
      </c>
      <c r="K268" s="65">
        <f t="shared" si="27"/>
        <v>103950</v>
      </c>
      <c r="L268" s="66">
        <f t="shared" si="28"/>
        <v>0</v>
      </c>
      <c r="M268" s="65">
        <f t="shared" si="29"/>
        <v>0</v>
      </c>
      <c r="N268" s="4"/>
      <c r="O268" s="40"/>
      <c r="P268" s="8"/>
      <c r="Q268" s="8"/>
      <c r="R268" s="8"/>
      <c r="S268" s="8"/>
      <c r="T268" s="23">
        <f t="shared" si="24"/>
        <v>103950</v>
      </c>
      <c r="U268" s="23">
        <f t="shared" si="25"/>
        <v>103950</v>
      </c>
      <c r="V268" s="23">
        <f t="shared" si="26"/>
        <v>0</v>
      </c>
      <c r="W268" s="12"/>
      <c r="X268" s="8"/>
      <c r="Y268" s="8"/>
      <c r="Z268" s="8"/>
      <c r="AA268" s="8"/>
      <c r="AB268" s="8"/>
      <c r="AC268" s="8"/>
    </row>
    <row r="269" spans="2:29">
      <c r="B269" s="7"/>
      <c r="C269" s="72" t="s">
        <v>294</v>
      </c>
      <c r="D269" s="4"/>
      <c r="E269" s="4"/>
      <c r="F269" s="4"/>
      <c r="G269" s="4"/>
      <c r="H269" s="73">
        <v>36</v>
      </c>
      <c r="I269" s="4" t="s">
        <v>158</v>
      </c>
      <c r="J269" s="25">
        <v>945</v>
      </c>
      <c r="K269" s="65">
        <f t="shared" si="27"/>
        <v>34020</v>
      </c>
      <c r="L269" s="66">
        <f t="shared" si="28"/>
        <v>34020</v>
      </c>
      <c r="M269" s="65">
        <f t="shared" si="29"/>
        <v>0</v>
      </c>
      <c r="N269" s="4"/>
      <c r="O269" s="40"/>
      <c r="P269" s="8"/>
      <c r="Q269" s="8"/>
      <c r="R269" s="8"/>
      <c r="S269" s="8"/>
      <c r="T269" s="23">
        <f t="shared" si="24"/>
        <v>0</v>
      </c>
      <c r="U269" s="23">
        <f t="shared" si="25"/>
        <v>0</v>
      </c>
      <c r="V269" s="23">
        <f t="shared" si="26"/>
        <v>0</v>
      </c>
      <c r="W269" s="12"/>
      <c r="X269" s="8"/>
      <c r="Y269" s="8"/>
      <c r="Z269" s="8"/>
      <c r="AA269" s="8"/>
      <c r="AB269" s="8"/>
      <c r="AC269" s="8"/>
    </row>
    <row r="270" spans="2:29" ht="110.25">
      <c r="B270" s="64">
        <v>99</v>
      </c>
      <c r="C270" s="1" t="s">
        <v>159</v>
      </c>
      <c r="D270" s="64">
        <v>12</v>
      </c>
      <c r="E270" s="2" t="s">
        <v>66</v>
      </c>
      <c r="F270" s="25">
        <v>675</v>
      </c>
      <c r="G270" s="65">
        <f>ROUND(D270*F270,0)</f>
        <v>8100</v>
      </c>
      <c r="H270" s="77">
        <v>12</v>
      </c>
      <c r="I270" s="64" t="str">
        <f>E270</f>
        <v>No</v>
      </c>
      <c r="J270" s="65">
        <f>F270</f>
        <v>675</v>
      </c>
      <c r="K270" s="65">
        <f t="shared" si="27"/>
        <v>8100</v>
      </c>
      <c r="L270" s="66">
        <f t="shared" si="28"/>
        <v>0</v>
      </c>
      <c r="M270" s="65">
        <f t="shared" si="29"/>
        <v>0</v>
      </c>
      <c r="N270" s="4"/>
      <c r="O270" s="40"/>
      <c r="P270" s="8"/>
      <c r="Q270" s="8"/>
      <c r="R270" s="12"/>
      <c r="S270" s="12"/>
      <c r="T270" s="11"/>
      <c r="U270" s="11"/>
      <c r="V270" s="11"/>
      <c r="W270" s="12"/>
      <c r="X270" s="8"/>
      <c r="Y270" s="8"/>
      <c r="Z270" s="8"/>
      <c r="AA270" s="8"/>
      <c r="AB270" s="8"/>
      <c r="AC270" s="8"/>
    </row>
    <row r="271" spans="2:29">
      <c r="B271" s="7"/>
      <c r="C271" s="72" t="s">
        <v>294</v>
      </c>
      <c r="D271" s="4"/>
      <c r="E271" s="4"/>
      <c r="F271" s="4"/>
      <c r="G271" s="4"/>
      <c r="H271" s="73">
        <v>18</v>
      </c>
      <c r="I271" s="4" t="s">
        <v>66</v>
      </c>
      <c r="J271" s="25">
        <v>675</v>
      </c>
      <c r="K271" s="65">
        <f t="shared" si="27"/>
        <v>12150</v>
      </c>
      <c r="L271" s="66">
        <f t="shared" si="28"/>
        <v>12150</v>
      </c>
      <c r="M271" s="65">
        <f t="shared" si="29"/>
        <v>0</v>
      </c>
      <c r="N271" s="4"/>
      <c r="O271" s="40"/>
      <c r="P271" s="8"/>
      <c r="Q271" s="8"/>
      <c r="R271" s="12"/>
      <c r="S271" s="12"/>
      <c r="T271" s="11"/>
      <c r="U271" s="11"/>
      <c r="V271" s="11"/>
      <c r="W271" s="12"/>
      <c r="X271" s="8"/>
      <c r="Y271" s="8"/>
      <c r="Z271" s="8"/>
      <c r="AA271" s="8"/>
      <c r="AB271" s="8"/>
      <c r="AC271" s="8"/>
    </row>
    <row r="272" spans="2:29" ht="94.5">
      <c r="B272" s="64">
        <v>100</v>
      </c>
      <c r="C272" s="4" t="s">
        <v>160</v>
      </c>
      <c r="D272" s="64">
        <v>40</v>
      </c>
      <c r="E272" s="2" t="s">
        <v>66</v>
      </c>
      <c r="F272" s="25">
        <v>1040</v>
      </c>
      <c r="G272" s="65">
        <f>ROUND(D272*F272,0)</f>
        <v>41600</v>
      </c>
      <c r="H272" s="77">
        <v>14</v>
      </c>
      <c r="I272" s="64" t="str">
        <f>E272</f>
        <v>No</v>
      </c>
      <c r="J272" s="65">
        <f>F272</f>
        <v>1040</v>
      </c>
      <c r="K272" s="65">
        <f t="shared" si="27"/>
        <v>14560</v>
      </c>
      <c r="L272" s="66">
        <f t="shared" si="28"/>
        <v>0</v>
      </c>
      <c r="M272" s="65">
        <f t="shared" si="29"/>
        <v>27040</v>
      </c>
      <c r="N272" s="4"/>
      <c r="O272" s="40"/>
      <c r="P272" s="8"/>
      <c r="Q272" s="8"/>
      <c r="R272" s="12"/>
      <c r="S272" s="12"/>
      <c r="T272" s="11"/>
      <c r="U272" s="11"/>
      <c r="V272" s="11"/>
      <c r="W272" s="12"/>
      <c r="X272" s="8"/>
      <c r="Y272" s="8"/>
      <c r="Z272" s="8"/>
      <c r="AA272" s="8"/>
      <c r="AB272" s="8"/>
      <c r="AC272" s="8"/>
    </row>
    <row r="273" spans="2:29">
      <c r="B273" s="7"/>
      <c r="C273" s="4"/>
      <c r="D273" s="4"/>
      <c r="E273" s="4"/>
      <c r="F273" s="4"/>
      <c r="G273" s="4"/>
      <c r="H273" s="73"/>
      <c r="I273" s="4"/>
      <c r="J273" s="4"/>
      <c r="K273" s="4"/>
      <c r="L273" s="7"/>
      <c r="M273" s="4"/>
      <c r="N273" s="4"/>
      <c r="O273" s="40"/>
      <c r="P273" s="8"/>
      <c r="Q273" s="8"/>
      <c r="R273" s="12"/>
      <c r="S273" s="12"/>
      <c r="T273" s="11"/>
      <c r="U273" s="11"/>
      <c r="V273" s="11"/>
      <c r="W273" s="12"/>
      <c r="X273" s="8"/>
      <c r="Y273" s="8"/>
      <c r="Z273" s="8"/>
      <c r="AA273" s="8"/>
      <c r="AB273" s="8"/>
      <c r="AC273" s="8"/>
    </row>
    <row r="274" spans="2:29" ht="94.5">
      <c r="B274" s="64">
        <v>101</v>
      </c>
      <c r="C274" s="1" t="s">
        <v>161</v>
      </c>
      <c r="D274" s="64">
        <v>60</v>
      </c>
      <c r="E274" s="2" t="s">
        <v>66</v>
      </c>
      <c r="F274" s="25">
        <v>1755</v>
      </c>
      <c r="G274" s="65">
        <f>ROUND(D274*F274,0)</f>
        <v>105300</v>
      </c>
      <c r="H274" s="77">
        <f>34+19</f>
        <v>53</v>
      </c>
      <c r="I274" s="64" t="str">
        <f>E274</f>
        <v>No</v>
      </c>
      <c r="J274" s="65">
        <f>F274</f>
        <v>1755</v>
      </c>
      <c r="K274" s="65">
        <f>ROUND(H274*J274,0)</f>
        <v>93015</v>
      </c>
      <c r="L274" s="66">
        <f>IF(K274&gt;G274,K274-G274,0)</f>
        <v>0</v>
      </c>
      <c r="M274" s="65">
        <f>IF(G274&gt;K274,G274-K274,0)</f>
        <v>12285</v>
      </c>
      <c r="N274" s="4"/>
      <c r="O274" s="40"/>
      <c r="P274" s="8"/>
      <c r="Q274" s="8"/>
      <c r="R274" s="12"/>
      <c r="S274" s="12"/>
      <c r="T274" s="11"/>
      <c r="U274" s="11"/>
      <c r="V274" s="11"/>
      <c r="W274" s="12"/>
      <c r="X274" s="8"/>
      <c r="Y274" s="8"/>
      <c r="Z274" s="8"/>
      <c r="AA274" s="8"/>
      <c r="AB274" s="8"/>
      <c r="AC274" s="8"/>
    </row>
    <row r="275" spans="2:29">
      <c r="B275" s="7"/>
      <c r="C275" s="4"/>
      <c r="D275" s="4"/>
      <c r="E275" s="4"/>
      <c r="F275" s="4"/>
      <c r="G275" s="4"/>
      <c r="H275" s="73"/>
      <c r="I275" s="4"/>
      <c r="J275" s="4"/>
      <c r="K275" s="4"/>
      <c r="L275" s="7"/>
      <c r="M275" s="4"/>
      <c r="N275" s="4"/>
      <c r="O275" s="40"/>
      <c r="P275" s="8"/>
      <c r="Q275" s="8"/>
      <c r="R275" s="12"/>
      <c r="S275" s="12"/>
      <c r="T275" s="11"/>
      <c r="U275" s="11"/>
      <c r="V275" s="11"/>
      <c r="W275" s="12"/>
      <c r="X275" s="8"/>
      <c r="Y275" s="8"/>
      <c r="Z275" s="8"/>
      <c r="AA275" s="8"/>
      <c r="AB275" s="8"/>
      <c r="AC275" s="8"/>
    </row>
    <row r="276" spans="2:29" ht="94.5">
      <c r="B276" s="64">
        <v>102</v>
      </c>
      <c r="C276" s="1" t="s">
        <v>162</v>
      </c>
      <c r="D276" s="64">
        <v>10</v>
      </c>
      <c r="E276" s="2" t="s">
        <v>66</v>
      </c>
      <c r="F276" s="25">
        <v>3092</v>
      </c>
      <c r="G276" s="65">
        <f>ROUND(D276*F276,0)</f>
        <v>30920</v>
      </c>
      <c r="H276" s="77">
        <v>0</v>
      </c>
      <c r="I276" s="64" t="str">
        <f>E276</f>
        <v>No</v>
      </c>
      <c r="J276" s="65">
        <f>F276</f>
        <v>3092</v>
      </c>
      <c r="K276" s="65">
        <f>ROUND(H276*J276,0)</f>
        <v>0</v>
      </c>
      <c r="L276" s="66">
        <f>IF(K276&gt;G276,K276-G276,0)</f>
        <v>0</v>
      </c>
      <c r="M276" s="65">
        <f>IF(G276&gt;K276,G276-K276,0)</f>
        <v>30920</v>
      </c>
      <c r="N276" s="4"/>
      <c r="O276" s="40"/>
      <c r="P276" s="8"/>
      <c r="Q276" s="8"/>
      <c r="R276" s="12"/>
      <c r="S276" s="12"/>
      <c r="T276" s="11"/>
      <c r="U276" s="11"/>
      <c r="V276" s="11"/>
      <c r="W276" s="12"/>
      <c r="X276" s="8"/>
      <c r="Y276" s="8"/>
      <c r="Z276" s="8"/>
      <c r="AA276" s="8"/>
      <c r="AB276" s="8"/>
      <c r="AC276" s="8"/>
    </row>
    <row r="277" spans="2:29">
      <c r="B277" s="7"/>
      <c r="C277" s="4"/>
      <c r="D277" s="4"/>
      <c r="E277" s="4"/>
      <c r="F277" s="4"/>
      <c r="G277" s="4"/>
      <c r="H277" s="73"/>
      <c r="I277" s="4"/>
      <c r="J277" s="4"/>
      <c r="K277" s="4"/>
      <c r="L277" s="7"/>
      <c r="M277" s="4"/>
      <c r="N277" s="4"/>
      <c r="O277" s="40"/>
      <c r="P277" s="8"/>
      <c r="Q277" s="8"/>
      <c r="R277" s="12"/>
      <c r="S277" s="12"/>
      <c r="T277" s="11"/>
      <c r="U277" s="11"/>
      <c r="V277" s="11"/>
      <c r="W277" s="12"/>
      <c r="X277" s="8"/>
      <c r="Y277" s="8"/>
      <c r="Z277" s="8"/>
      <c r="AA277" s="8"/>
      <c r="AB277" s="8"/>
      <c r="AC277" s="8"/>
    </row>
    <row r="278" spans="2:29" ht="63">
      <c r="B278" s="64">
        <v>103</v>
      </c>
      <c r="C278" s="1" t="s">
        <v>163</v>
      </c>
      <c r="D278" s="64">
        <v>350</v>
      </c>
      <c r="E278" s="2" t="s">
        <v>60</v>
      </c>
      <c r="F278" s="25">
        <v>40</v>
      </c>
      <c r="G278" s="65">
        <f>ROUND(D278*F278,0)</f>
        <v>14000</v>
      </c>
      <c r="H278" s="77">
        <v>0</v>
      </c>
      <c r="I278" s="64" t="str">
        <f>E278</f>
        <v>Rmt</v>
      </c>
      <c r="J278" s="65">
        <f>F278</f>
        <v>40</v>
      </c>
      <c r="K278" s="65">
        <f>ROUND(H278*J278,0)</f>
        <v>0</v>
      </c>
      <c r="L278" s="66">
        <f>IF(K278&gt;G278,K278-G278,0)</f>
        <v>0</v>
      </c>
      <c r="M278" s="65">
        <f>IF(G278&gt;K278,G278-K278,0)</f>
        <v>14000</v>
      </c>
      <c r="N278" s="4"/>
      <c r="O278" s="40"/>
      <c r="P278" s="8"/>
      <c r="Q278" s="8"/>
      <c r="R278" s="12"/>
      <c r="S278" s="12"/>
      <c r="T278" s="11"/>
      <c r="U278" s="11"/>
      <c r="V278" s="11"/>
      <c r="W278" s="12"/>
      <c r="X278" s="8"/>
      <c r="Y278" s="8"/>
      <c r="Z278" s="8"/>
      <c r="AA278" s="8"/>
      <c r="AB278" s="8"/>
      <c r="AC278" s="8"/>
    </row>
    <row r="279" spans="2:29">
      <c r="B279" s="7"/>
      <c r="C279" s="4"/>
      <c r="D279" s="4"/>
      <c r="E279" s="4"/>
      <c r="F279" s="4"/>
      <c r="G279" s="4"/>
      <c r="H279" s="73"/>
      <c r="I279" s="4"/>
      <c r="J279" s="4"/>
      <c r="K279" s="4"/>
      <c r="L279" s="7"/>
      <c r="M279" s="4"/>
      <c r="N279" s="4"/>
      <c r="O279" s="40"/>
      <c r="P279" s="8"/>
      <c r="Q279" s="8"/>
      <c r="R279" s="12"/>
      <c r="S279" s="12"/>
      <c r="T279" s="11"/>
      <c r="U279" s="11"/>
      <c r="V279" s="11"/>
      <c r="W279" s="12"/>
      <c r="X279" s="8"/>
      <c r="Y279" s="8"/>
      <c r="Z279" s="8"/>
      <c r="AA279" s="8"/>
      <c r="AB279" s="8"/>
      <c r="AC279" s="8"/>
    </row>
    <row r="280" spans="2:29" ht="94.5">
      <c r="B280" s="64">
        <v>104</v>
      </c>
      <c r="C280" s="1" t="s">
        <v>164</v>
      </c>
      <c r="D280" s="64">
        <v>600</v>
      </c>
      <c r="E280" s="2" t="s">
        <v>60</v>
      </c>
      <c r="F280" s="25">
        <v>177</v>
      </c>
      <c r="G280" s="65">
        <f>ROUND(D280*F280,0)</f>
        <v>106200</v>
      </c>
      <c r="H280" s="77">
        <v>600</v>
      </c>
      <c r="I280" s="64" t="str">
        <f>E280</f>
        <v>Rmt</v>
      </c>
      <c r="J280" s="65">
        <f>F280</f>
        <v>177</v>
      </c>
      <c r="K280" s="65">
        <f t="shared" ref="K280:K288" si="30">ROUND(H280*J280,0)</f>
        <v>106200</v>
      </c>
      <c r="L280" s="66">
        <f t="shared" ref="L280:L288" si="31">IF(K280&gt;G280,K280-G280,0)</f>
        <v>0</v>
      </c>
      <c r="M280" s="65">
        <f t="shared" ref="M280:M288" si="32">IF(G280&gt;K280,G280-K280,0)</f>
        <v>0</v>
      </c>
      <c r="N280" s="4"/>
      <c r="O280" s="40"/>
      <c r="P280" s="8"/>
      <c r="Q280" s="8"/>
      <c r="R280" s="12"/>
      <c r="S280" s="12"/>
      <c r="T280" s="11"/>
      <c r="U280" s="11"/>
      <c r="V280" s="11"/>
      <c r="W280" s="12"/>
      <c r="X280" s="8"/>
      <c r="Y280" s="8"/>
      <c r="Z280" s="8"/>
      <c r="AA280" s="8"/>
      <c r="AB280" s="8"/>
      <c r="AC280" s="8"/>
    </row>
    <row r="281" spans="2:29">
      <c r="B281" s="7"/>
      <c r="C281" s="72" t="s">
        <v>294</v>
      </c>
      <c r="D281" s="4"/>
      <c r="E281" s="4"/>
      <c r="F281" s="4"/>
      <c r="G281" s="4"/>
      <c r="H281" s="73">
        <v>37.1</v>
      </c>
      <c r="I281" s="4" t="s">
        <v>60</v>
      </c>
      <c r="J281" s="25">
        <v>177</v>
      </c>
      <c r="K281" s="65">
        <f t="shared" si="30"/>
        <v>6567</v>
      </c>
      <c r="L281" s="66">
        <f t="shared" si="31"/>
        <v>6567</v>
      </c>
      <c r="M281" s="65">
        <f t="shared" si="32"/>
        <v>0</v>
      </c>
      <c r="N281" s="4"/>
      <c r="O281" s="40"/>
      <c r="P281" s="8"/>
      <c r="Q281" s="8"/>
      <c r="R281" s="12"/>
      <c r="S281" s="12"/>
      <c r="T281" s="11"/>
      <c r="U281" s="11"/>
      <c r="V281" s="11"/>
      <c r="W281" s="12"/>
      <c r="X281" s="8"/>
      <c r="Y281" s="8"/>
      <c r="Z281" s="8"/>
      <c r="AA281" s="8"/>
      <c r="AB281" s="8"/>
      <c r="AC281" s="8"/>
    </row>
    <row r="282" spans="2:29" ht="78.75">
      <c r="B282" s="64">
        <v>105</v>
      </c>
      <c r="C282" s="1" t="s">
        <v>165</v>
      </c>
      <c r="D282" s="64">
        <v>1200</v>
      </c>
      <c r="E282" s="2" t="s">
        <v>60</v>
      </c>
      <c r="F282" s="25">
        <v>255</v>
      </c>
      <c r="G282" s="65">
        <f>ROUND(D282*F282,0)</f>
        <v>306000</v>
      </c>
      <c r="H282" s="77">
        <v>1200</v>
      </c>
      <c r="I282" s="64" t="str">
        <f>E282</f>
        <v>Rmt</v>
      </c>
      <c r="J282" s="65">
        <f>F282</f>
        <v>255</v>
      </c>
      <c r="K282" s="65">
        <f t="shared" si="30"/>
        <v>306000</v>
      </c>
      <c r="L282" s="66">
        <f t="shared" si="31"/>
        <v>0</v>
      </c>
      <c r="M282" s="65">
        <f t="shared" si="32"/>
        <v>0</v>
      </c>
      <c r="N282" s="4"/>
      <c r="O282" s="40"/>
      <c r="P282" s="8"/>
      <c r="Q282" s="8"/>
      <c r="R282" s="12"/>
      <c r="S282" s="12"/>
      <c r="T282" s="11"/>
      <c r="U282" s="11"/>
      <c r="V282" s="11"/>
      <c r="W282" s="12"/>
      <c r="X282" s="8"/>
      <c r="Y282" s="8"/>
      <c r="Z282" s="8"/>
      <c r="AA282" s="8"/>
      <c r="AB282" s="8"/>
      <c r="AC282" s="8"/>
    </row>
    <row r="283" spans="2:29">
      <c r="B283" s="7"/>
      <c r="C283" s="72" t="s">
        <v>294</v>
      </c>
      <c r="D283" s="4"/>
      <c r="E283" s="4"/>
      <c r="F283" s="4"/>
      <c r="G283" s="4"/>
      <c r="H283" s="73">
        <v>149.1</v>
      </c>
      <c r="I283" s="4" t="s">
        <v>60</v>
      </c>
      <c r="J283" s="25">
        <v>255</v>
      </c>
      <c r="K283" s="65">
        <f t="shared" si="30"/>
        <v>38021</v>
      </c>
      <c r="L283" s="66">
        <f t="shared" si="31"/>
        <v>38021</v>
      </c>
      <c r="M283" s="65">
        <f t="shared" si="32"/>
        <v>0</v>
      </c>
      <c r="N283" s="4"/>
      <c r="O283" s="40"/>
      <c r="P283" s="8"/>
      <c r="Q283" s="8"/>
      <c r="R283" s="12"/>
      <c r="S283" s="12"/>
      <c r="T283" s="11"/>
      <c r="U283" s="11"/>
      <c r="V283" s="11"/>
      <c r="W283" s="12"/>
      <c r="X283" s="8"/>
      <c r="Y283" s="8"/>
      <c r="Z283" s="8"/>
      <c r="AA283" s="8"/>
      <c r="AB283" s="8"/>
      <c r="AC283" s="8"/>
    </row>
    <row r="284" spans="2:29" ht="94.5">
      <c r="B284" s="64">
        <v>106</v>
      </c>
      <c r="C284" s="1" t="s">
        <v>166</v>
      </c>
      <c r="D284" s="64">
        <v>60</v>
      </c>
      <c r="E284" s="2" t="s">
        <v>60</v>
      </c>
      <c r="F284" s="25">
        <v>606</v>
      </c>
      <c r="G284" s="65">
        <f>ROUND(D284*F284,0)</f>
        <v>36360</v>
      </c>
      <c r="H284" s="77">
        <v>60</v>
      </c>
      <c r="I284" s="64" t="str">
        <f>E284</f>
        <v>Rmt</v>
      </c>
      <c r="J284" s="65">
        <f>F284</f>
        <v>606</v>
      </c>
      <c r="K284" s="65">
        <f t="shared" si="30"/>
        <v>36360</v>
      </c>
      <c r="L284" s="66">
        <f t="shared" si="31"/>
        <v>0</v>
      </c>
      <c r="M284" s="65">
        <f t="shared" si="32"/>
        <v>0</v>
      </c>
      <c r="N284" s="4"/>
      <c r="O284" s="40"/>
      <c r="P284" s="8"/>
      <c r="Q284" s="8"/>
      <c r="R284" s="12"/>
      <c r="S284" s="12">
        <f>333.3-60</f>
        <v>273.3</v>
      </c>
      <c r="T284" s="11"/>
      <c r="U284" s="11"/>
      <c r="V284" s="11"/>
      <c r="W284" s="12"/>
      <c r="X284" s="8"/>
      <c r="Y284" s="8"/>
      <c r="Z284" s="8"/>
      <c r="AA284" s="8"/>
      <c r="AB284" s="8"/>
      <c r="AC284" s="8"/>
    </row>
    <row r="285" spans="2:29">
      <c r="B285" s="7"/>
      <c r="C285" s="72" t="s">
        <v>294</v>
      </c>
      <c r="D285" s="4"/>
      <c r="E285" s="4"/>
      <c r="F285" s="4"/>
      <c r="G285" s="4"/>
      <c r="H285" s="73">
        <v>273.3</v>
      </c>
      <c r="I285" s="4" t="s">
        <v>60</v>
      </c>
      <c r="J285" s="25">
        <v>606</v>
      </c>
      <c r="K285" s="65">
        <f t="shared" si="30"/>
        <v>165620</v>
      </c>
      <c r="L285" s="66">
        <f t="shared" si="31"/>
        <v>165620</v>
      </c>
      <c r="M285" s="65">
        <f t="shared" si="32"/>
        <v>0</v>
      </c>
      <c r="N285" s="4"/>
      <c r="O285" s="40"/>
      <c r="P285" s="8"/>
      <c r="Q285" s="8"/>
      <c r="R285" s="12"/>
      <c r="S285" s="12"/>
      <c r="T285" s="11"/>
      <c r="U285" s="11"/>
      <c r="V285" s="11"/>
      <c r="W285" s="12"/>
      <c r="X285" s="8"/>
      <c r="Y285" s="8"/>
      <c r="Z285" s="8"/>
      <c r="AA285" s="8"/>
      <c r="AB285" s="8"/>
      <c r="AC285" s="8"/>
    </row>
    <row r="286" spans="2:29" ht="94.5">
      <c r="B286" s="64">
        <v>107</v>
      </c>
      <c r="C286" s="1" t="s">
        <v>167</v>
      </c>
      <c r="D286" s="64">
        <v>40</v>
      </c>
      <c r="E286" s="2" t="s">
        <v>60</v>
      </c>
      <c r="F286" s="25">
        <v>967</v>
      </c>
      <c r="G286" s="65">
        <f>ROUND(D286*F286,0)</f>
        <v>38680</v>
      </c>
      <c r="H286" s="77">
        <v>40</v>
      </c>
      <c r="I286" s="64" t="str">
        <f>E286</f>
        <v>Rmt</v>
      </c>
      <c r="J286" s="65">
        <f>F286</f>
        <v>967</v>
      </c>
      <c r="K286" s="65">
        <f t="shared" si="30"/>
        <v>38680</v>
      </c>
      <c r="L286" s="66">
        <f t="shared" si="31"/>
        <v>0</v>
      </c>
      <c r="M286" s="65">
        <f t="shared" si="32"/>
        <v>0</v>
      </c>
      <c r="N286" s="4"/>
      <c r="O286" s="40"/>
      <c r="P286" s="8"/>
      <c r="Q286" s="8"/>
      <c r="R286" s="12"/>
      <c r="S286" s="12"/>
      <c r="T286" s="11"/>
      <c r="U286" s="11"/>
      <c r="V286" s="11"/>
      <c r="W286" s="12"/>
      <c r="X286" s="8"/>
      <c r="Y286" s="8"/>
      <c r="Z286" s="8"/>
      <c r="AA286" s="8"/>
      <c r="AB286" s="8"/>
      <c r="AC286" s="8"/>
    </row>
    <row r="287" spans="2:29">
      <c r="B287" s="7"/>
      <c r="C287" s="72" t="s">
        <v>294</v>
      </c>
      <c r="D287" s="4"/>
      <c r="E287" s="4"/>
      <c r="F287" s="4"/>
      <c r="G287" s="4"/>
      <c r="H287" s="73">
        <v>105.1</v>
      </c>
      <c r="I287" s="4" t="s">
        <v>60</v>
      </c>
      <c r="J287" s="25">
        <v>967</v>
      </c>
      <c r="K287" s="65">
        <f t="shared" si="30"/>
        <v>101632</v>
      </c>
      <c r="L287" s="66">
        <f t="shared" si="31"/>
        <v>101632</v>
      </c>
      <c r="M287" s="65">
        <f t="shared" si="32"/>
        <v>0</v>
      </c>
      <c r="N287" s="4"/>
      <c r="O287" s="40"/>
      <c r="P287" s="8"/>
      <c r="Q287" s="8"/>
      <c r="R287" s="12"/>
      <c r="S287" s="12"/>
      <c r="T287" s="11"/>
      <c r="U287" s="11"/>
      <c r="V287" s="11"/>
      <c r="W287" s="12"/>
      <c r="X287" s="8"/>
      <c r="Y287" s="8"/>
      <c r="Z287" s="8"/>
      <c r="AA287" s="8"/>
      <c r="AB287" s="8"/>
      <c r="AC287" s="8"/>
    </row>
    <row r="288" spans="2:29" ht="78.75">
      <c r="B288" s="64">
        <v>108</v>
      </c>
      <c r="C288" s="1" t="s">
        <v>168</v>
      </c>
      <c r="D288" s="64">
        <v>5</v>
      </c>
      <c r="E288" s="2" t="s">
        <v>66</v>
      </c>
      <c r="F288" s="25">
        <v>2562</v>
      </c>
      <c r="G288" s="65">
        <f>ROUND(D288*F288,0)</f>
        <v>12810</v>
      </c>
      <c r="H288" s="77">
        <v>1</v>
      </c>
      <c r="I288" s="64" t="str">
        <f>E288</f>
        <v>No</v>
      </c>
      <c r="J288" s="65">
        <f>F288</f>
        <v>2562</v>
      </c>
      <c r="K288" s="65">
        <f t="shared" si="30"/>
        <v>2562</v>
      </c>
      <c r="L288" s="66">
        <f t="shared" si="31"/>
        <v>0</v>
      </c>
      <c r="M288" s="65">
        <f t="shared" si="32"/>
        <v>10248</v>
      </c>
      <c r="N288" s="4"/>
      <c r="O288" s="40"/>
      <c r="P288" s="8"/>
      <c r="Q288" s="8"/>
      <c r="R288" s="12"/>
      <c r="S288" s="12"/>
      <c r="T288" s="11"/>
      <c r="U288" s="11"/>
      <c r="V288" s="11"/>
      <c r="W288" s="12"/>
      <c r="X288" s="8"/>
      <c r="Y288" s="8"/>
      <c r="Z288" s="8"/>
      <c r="AA288" s="8"/>
      <c r="AB288" s="8"/>
      <c r="AC288" s="8"/>
    </row>
    <row r="289" spans="2:29">
      <c r="B289" s="7"/>
      <c r="C289" s="4"/>
      <c r="D289" s="4"/>
      <c r="E289" s="4"/>
      <c r="F289" s="4"/>
      <c r="G289" s="4"/>
      <c r="H289" s="73"/>
      <c r="I289" s="4"/>
      <c r="J289" s="4"/>
      <c r="K289" s="4"/>
      <c r="L289" s="7"/>
      <c r="M289" s="4"/>
      <c r="N289" s="4"/>
      <c r="O289" s="40"/>
      <c r="P289" s="8"/>
      <c r="Q289" s="8"/>
      <c r="R289" s="12"/>
      <c r="S289" s="12"/>
      <c r="T289" s="11"/>
      <c r="U289" s="11"/>
      <c r="V289" s="11"/>
      <c r="W289" s="12"/>
      <c r="X289" s="8"/>
      <c r="Y289" s="8"/>
      <c r="Z289" s="8"/>
      <c r="AA289" s="8"/>
      <c r="AB289" s="8"/>
      <c r="AC289" s="8"/>
    </row>
    <row r="290" spans="2:29" ht="110.25">
      <c r="B290" s="64">
        <v>109</v>
      </c>
      <c r="C290" s="4" t="s">
        <v>169</v>
      </c>
      <c r="D290" s="64">
        <v>3</v>
      </c>
      <c r="E290" s="2" t="s">
        <v>66</v>
      </c>
      <c r="F290" s="25">
        <v>18325</v>
      </c>
      <c r="G290" s="65">
        <f>ROUND(D290*F290,0)</f>
        <v>54975</v>
      </c>
      <c r="H290" s="77">
        <v>3</v>
      </c>
      <c r="I290" s="64" t="str">
        <f>E290</f>
        <v>No</v>
      </c>
      <c r="J290" s="65">
        <f>F290</f>
        <v>18325</v>
      </c>
      <c r="K290" s="65">
        <f>ROUND(H290*J290,0)</f>
        <v>54975</v>
      </c>
      <c r="L290" s="66">
        <f>IF(K290&gt;G290,K290-G290,0)</f>
        <v>0</v>
      </c>
      <c r="M290" s="65">
        <f>IF(G290&gt;K290,G290-K290,0)</f>
        <v>0</v>
      </c>
      <c r="N290" s="4"/>
      <c r="O290" s="40"/>
      <c r="P290" s="8"/>
      <c r="Q290" s="8"/>
      <c r="R290" s="12"/>
      <c r="S290" s="12"/>
      <c r="T290" s="11"/>
      <c r="U290" s="11"/>
      <c r="V290" s="11"/>
      <c r="W290" s="12"/>
      <c r="X290" s="8"/>
      <c r="Y290" s="8"/>
      <c r="Z290" s="8"/>
      <c r="AA290" s="8"/>
      <c r="AB290" s="8"/>
      <c r="AC290" s="8"/>
    </row>
    <row r="291" spans="2:29">
      <c r="B291" s="7"/>
      <c r="C291" s="72" t="s">
        <v>294</v>
      </c>
      <c r="D291" s="4"/>
      <c r="E291" s="4"/>
      <c r="F291" s="4"/>
      <c r="G291" s="4"/>
      <c r="H291" s="73">
        <v>5</v>
      </c>
      <c r="I291" s="4" t="s">
        <v>66</v>
      </c>
      <c r="J291" s="25">
        <v>18325</v>
      </c>
      <c r="K291" s="65">
        <f>ROUND(H291*J291,0)</f>
        <v>91625</v>
      </c>
      <c r="L291" s="66">
        <f>IF(K291&gt;G291,K291-G291,0)</f>
        <v>91625</v>
      </c>
      <c r="M291" s="65">
        <f>IF(G291&gt;K291,G291-K291,0)</f>
        <v>0</v>
      </c>
      <c r="N291" s="4"/>
      <c r="O291" s="40"/>
      <c r="P291" s="8"/>
      <c r="Q291" s="8"/>
      <c r="R291" s="8"/>
      <c r="S291" s="8"/>
      <c r="W291" s="8"/>
      <c r="X291" s="8"/>
      <c r="Y291" s="8"/>
      <c r="Z291" s="8"/>
      <c r="AA291" s="8"/>
      <c r="AB291" s="8"/>
      <c r="AC291" s="8"/>
    </row>
    <row r="292" spans="2:29" ht="110.25">
      <c r="B292" s="64">
        <v>110</v>
      </c>
      <c r="C292" s="1" t="s">
        <v>170</v>
      </c>
      <c r="D292" s="64">
        <v>2</v>
      </c>
      <c r="E292" s="2" t="s">
        <v>66</v>
      </c>
      <c r="F292" s="25">
        <v>28460</v>
      </c>
      <c r="G292" s="65">
        <f>ROUND(D292*F292,0)</f>
        <v>56920</v>
      </c>
      <c r="H292" s="77">
        <v>0</v>
      </c>
      <c r="I292" s="64" t="str">
        <f>E292</f>
        <v>No</v>
      </c>
      <c r="J292" s="65">
        <f>F292</f>
        <v>28460</v>
      </c>
      <c r="K292" s="65">
        <f>ROUND(H292*J292,0)</f>
        <v>0</v>
      </c>
      <c r="L292" s="66">
        <f>IF(K292&gt;G292,K292-G292,0)</f>
        <v>0</v>
      </c>
      <c r="M292" s="65">
        <f>IF(G292&gt;K292,G292-K292,0)</f>
        <v>56920</v>
      </c>
      <c r="N292" s="4"/>
    </row>
    <row r="293" spans="2:29">
      <c r="B293" s="7"/>
      <c r="C293" s="4"/>
      <c r="D293" s="4"/>
      <c r="E293" s="4"/>
      <c r="F293" s="4"/>
      <c r="G293" s="4"/>
      <c r="H293" s="73"/>
      <c r="I293" s="4"/>
      <c r="J293" s="4"/>
      <c r="K293" s="4"/>
      <c r="L293" s="7"/>
      <c r="M293" s="4"/>
      <c r="N293" s="4"/>
    </row>
    <row r="294" spans="2:29" ht="110.25">
      <c r="B294" s="64">
        <v>111</v>
      </c>
      <c r="C294" s="1" t="s">
        <v>171</v>
      </c>
      <c r="D294" s="64">
        <v>1</v>
      </c>
      <c r="E294" s="2" t="s">
        <v>66</v>
      </c>
      <c r="F294" s="25">
        <v>64067</v>
      </c>
      <c r="G294" s="65">
        <f>ROUND(D294*F294,0)</f>
        <v>64067</v>
      </c>
      <c r="H294" s="77">
        <v>1</v>
      </c>
      <c r="I294" s="64" t="str">
        <f>E294</f>
        <v>No</v>
      </c>
      <c r="J294" s="65">
        <f>F294</f>
        <v>64067</v>
      </c>
      <c r="K294" s="65">
        <f>ROUND(H294*J294,0)</f>
        <v>64067</v>
      </c>
      <c r="L294" s="66">
        <f>IF(K294&gt;G294,K294-G294,0)</f>
        <v>0</v>
      </c>
      <c r="M294" s="65">
        <f>IF(G294&gt;K294,G294-K294,0)</f>
        <v>0</v>
      </c>
      <c r="N294" s="4"/>
    </row>
    <row r="295" spans="2:29">
      <c r="B295" s="7"/>
      <c r="C295" s="4"/>
      <c r="D295" s="4"/>
      <c r="E295" s="4"/>
      <c r="F295" s="4"/>
      <c r="G295" s="4"/>
      <c r="H295" s="73"/>
      <c r="I295" s="4"/>
      <c r="J295" s="4"/>
      <c r="K295" s="4"/>
      <c r="L295" s="7"/>
      <c r="M295" s="4"/>
      <c r="N295" s="4"/>
    </row>
    <row r="296" spans="2:29" ht="110.25">
      <c r="B296" s="64">
        <v>112</v>
      </c>
      <c r="C296" s="1" t="s">
        <v>172</v>
      </c>
      <c r="D296" s="64">
        <v>1</v>
      </c>
      <c r="E296" s="2" t="s">
        <v>66</v>
      </c>
      <c r="F296" s="25">
        <v>28883</v>
      </c>
      <c r="G296" s="65">
        <f>ROUND(D296*F296,0)</f>
        <v>28883</v>
      </c>
      <c r="H296" s="77">
        <v>1</v>
      </c>
      <c r="I296" s="64" t="str">
        <f>E296</f>
        <v>No</v>
      </c>
      <c r="J296" s="65">
        <f>F296</f>
        <v>28883</v>
      </c>
      <c r="K296" s="65">
        <f>ROUND(H296*J296,0)</f>
        <v>28883</v>
      </c>
      <c r="L296" s="66">
        <f>IF(K296&gt;G296,K296-G296,0)</f>
        <v>0</v>
      </c>
      <c r="M296" s="65">
        <f>IF(G296&gt;K296,G296-K296,0)</f>
        <v>0</v>
      </c>
      <c r="N296" s="4"/>
    </row>
    <row r="297" spans="2:29">
      <c r="B297" s="7"/>
      <c r="C297" s="4"/>
      <c r="D297" s="4"/>
      <c r="E297" s="4"/>
      <c r="F297" s="4"/>
      <c r="G297" s="4"/>
      <c r="H297" s="73"/>
      <c r="I297" s="4"/>
      <c r="J297" s="4"/>
      <c r="K297" s="4"/>
      <c r="L297" s="7"/>
      <c r="M297" s="4"/>
      <c r="N297" s="4"/>
    </row>
    <row r="298" spans="2:29" ht="47.25">
      <c r="B298" s="64">
        <v>113</v>
      </c>
      <c r="C298" s="1" t="s">
        <v>173</v>
      </c>
      <c r="D298" s="64">
        <v>2</v>
      </c>
      <c r="E298" s="2" t="s">
        <v>66</v>
      </c>
      <c r="F298" s="25">
        <v>3260</v>
      </c>
      <c r="G298" s="65">
        <f>ROUND(D298*F298,0)</f>
        <v>6520</v>
      </c>
      <c r="H298" s="77">
        <v>0</v>
      </c>
      <c r="I298" s="64" t="str">
        <f>E298</f>
        <v>No</v>
      </c>
      <c r="J298" s="65">
        <f>F298</f>
        <v>3260</v>
      </c>
      <c r="K298" s="65">
        <f>ROUND(H298*J298,0)</f>
        <v>0</v>
      </c>
      <c r="L298" s="66">
        <f>IF(K298&gt;G298,K298-G298,0)</f>
        <v>0</v>
      </c>
      <c r="M298" s="65">
        <f>IF(G298&gt;K298,G298-K298,0)</f>
        <v>6520</v>
      </c>
      <c r="N298" s="4"/>
    </row>
    <row r="299" spans="2:29">
      <c r="B299" s="7"/>
      <c r="C299" s="4"/>
      <c r="D299" s="4"/>
      <c r="E299" s="4"/>
      <c r="F299" s="4"/>
      <c r="G299" s="4"/>
      <c r="H299" s="73"/>
      <c r="I299" s="4"/>
      <c r="J299" s="4"/>
      <c r="K299" s="4"/>
      <c r="L299" s="7"/>
      <c r="M299" s="4"/>
      <c r="N299" s="4"/>
    </row>
    <row r="300" spans="2:29" ht="157.5">
      <c r="B300" s="64">
        <v>114</v>
      </c>
      <c r="C300" s="1" t="s">
        <v>174</v>
      </c>
      <c r="D300" s="64">
        <v>50</v>
      </c>
      <c r="E300" s="2" t="s">
        <v>66</v>
      </c>
      <c r="F300" s="25">
        <v>2652</v>
      </c>
      <c r="G300" s="65">
        <f>ROUND(D300*F300,0)</f>
        <v>132600</v>
      </c>
      <c r="H300" s="77">
        <v>44</v>
      </c>
      <c r="I300" s="64" t="str">
        <f>E300</f>
        <v>No</v>
      </c>
      <c r="J300" s="65">
        <f>F300</f>
        <v>2652</v>
      </c>
      <c r="K300" s="65">
        <f>ROUND(H300*J300,0)</f>
        <v>116688</v>
      </c>
      <c r="L300" s="66">
        <f>IF(K300&gt;G300,K300-G300,0)</f>
        <v>0</v>
      </c>
      <c r="M300" s="65">
        <f>IF(G300&gt;K300,G300-K300,0)</f>
        <v>15912</v>
      </c>
      <c r="N300" s="4"/>
    </row>
    <row r="301" spans="2:29">
      <c r="B301" s="7"/>
      <c r="C301" s="4"/>
      <c r="D301" s="4"/>
      <c r="E301" s="4"/>
      <c r="F301" s="4"/>
      <c r="G301" s="4"/>
      <c r="H301" s="73"/>
      <c r="I301" s="4"/>
      <c r="J301" s="4"/>
      <c r="K301" s="4"/>
      <c r="L301" s="7"/>
      <c r="M301" s="4"/>
      <c r="N301" s="4"/>
    </row>
    <row r="302" spans="2:29" ht="157.5">
      <c r="B302" s="64">
        <v>115</v>
      </c>
      <c r="C302" s="1" t="s">
        <v>175</v>
      </c>
      <c r="D302" s="64">
        <v>30</v>
      </c>
      <c r="E302" s="2" t="s">
        <v>66</v>
      </c>
      <c r="F302" s="25">
        <v>4350</v>
      </c>
      <c r="G302" s="65">
        <f>ROUND(D302*F302,0)</f>
        <v>130500</v>
      </c>
      <c r="H302" s="77">
        <v>30</v>
      </c>
      <c r="I302" s="64" t="str">
        <f>E302</f>
        <v>No</v>
      </c>
      <c r="J302" s="65">
        <f>F302</f>
        <v>4350</v>
      </c>
      <c r="K302" s="65">
        <f>ROUND(H302*J302,0)</f>
        <v>130500</v>
      </c>
      <c r="L302" s="66">
        <f>IF(K302&gt;G302,K302-G302,0)</f>
        <v>0</v>
      </c>
      <c r="M302" s="65">
        <f>IF(G302&gt;K302,G302-K302,0)</f>
        <v>0</v>
      </c>
      <c r="N302" s="4"/>
    </row>
    <row r="303" spans="2:29">
      <c r="B303" s="7"/>
      <c r="C303" s="72" t="s">
        <v>294</v>
      </c>
      <c r="D303" s="4"/>
      <c r="E303" s="4"/>
      <c r="F303" s="4"/>
      <c r="G303" s="4"/>
      <c r="H303" s="73">
        <v>10</v>
      </c>
      <c r="I303" s="4" t="s">
        <v>66</v>
      </c>
      <c r="J303" s="25">
        <v>4350</v>
      </c>
      <c r="K303" s="65">
        <f>ROUND(H303*J303,0)</f>
        <v>43500</v>
      </c>
      <c r="L303" s="66">
        <f>IF(K303&gt;G303,K303-G303,0)</f>
        <v>43500</v>
      </c>
      <c r="M303" s="65">
        <f>IF(G303&gt;K303,G303-K303,0)</f>
        <v>0</v>
      </c>
      <c r="N303" s="4"/>
    </row>
    <row r="304" spans="2:29" ht="141.75">
      <c r="B304" s="64">
        <v>116</v>
      </c>
      <c r="C304" s="1" t="s">
        <v>176</v>
      </c>
      <c r="D304" s="64">
        <v>12</v>
      </c>
      <c r="E304" s="2" t="s">
        <v>66</v>
      </c>
      <c r="F304" s="25">
        <v>4762</v>
      </c>
      <c r="G304" s="65">
        <f>ROUND(D304*F304,0)</f>
        <v>57144</v>
      </c>
      <c r="H304" s="77">
        <v>0</v>
      </c>
      <c r="I304" s="64" t="str">
        <f>E304</f>
        <v>No</v>
      </c>
      <c r="J304" s="65">
        <f>F304</f>
        <v>4762</v>
      </c>
      <c r="K304" s="65">
        <f>ROUND(H304*J304,0)</f>
        <v>0</v>
      </c>
      <c r="L304" s="66">
        <f>IF(K304&gt;G304,K304-G304,0)</f>
        <v>0</v>
      </c>
      <c r="M304" s="65">
        <f>IF(G304&gt;K304,G304-K304,0)</f>
        <v>57144</v>
      </c>
      <c r="N304" s="4"/>
    </row>
    <row r="305" spans="2:14">
      <c r="B305" s="7"/>
      <c r="C305" s="4"/>
      <c r="D305" s="4"/>
      <c r="E305" s="4"/>
      <c r="F305" s="4"/>
      <c r="G305" s="4"/>
      <c r="H305" s="73"/>
      <c r="I305" s="4"/>
      <c r="J305" s="4"/>
      <c r="K305" s="4"/>
      <c r="L305" s="7"/>
      <c r="M305" s="4"/>
      <c r="N305" s="4"/>
    </row>
    <row r="306" spans="2:14" ht="94.5">
      <c r="B306" s="64">
        <v>117</v>
      </c>
      <c r="C306" s="4" t="s">
        <v>177</v>
      </c>
      <c r="D306" s="64">
        <v>5</v>
      </c>
      <c r="E306" s="2" t="s">
        <v>66</v>
      </c>
      <c r="F306" s="25">
        <v>184</v>
      </c>
      <c r="G306" s="65">
        <f>ROUND(D306*F306,0)</f>
        <v>920</v>
      </c>
      <c r="H306" s="77">
        <v>0</v>
      </c>
      <c r="I306" s="64" t="str">
        <f>E306</f>
        <v>No</v>
      </c>
      <c r="J306" s="65">
        <f>F306</f>
        <v>184</v>
      </c>
      <c r="K306" s="65">
        <f>ROUND(H306*J306,0)</f>
        <v>0</v>
      </c>
      <c r="L306" s="66">
        <f>IF(K306&gt;G306,K306-G306,0)</f>
        <v>0</v>
      </c>
      <c r="M306" s="65">
        <f>IF(G306&gt;K306,G306-K306,0)</f>
        <v>920</v>
      </c>
      <c r="N306" s="4"/>
    </row>
    <row r="307" spans="2:14">
      <c r="B307" s="7"/>
      <c r="C307" s="4"/>
      <c r="D307" s="4"/>
      <c r="E307" s="4"/>
      <c r="F307" s="4"/>
      <c r="G307" s="4"/>
      <c r="H307" s="73"/>
      <c r="I307" s="4"/>
      <c r="J307" s="4"/>
      <c r="K307" s="4"/>
      <c r="L307" s="7"/>
      <c r="M307" s="4"/>
      <c r="N307" s="4"/>
    </row>
    <row r="308" spans="2:14" ht="220.5">
      <c r="B308" s="64">
        <v>118</v>
      </c>
      <c r="C308" s="1" t="s">
        <v>178</v>
      </c>
      <c r="D308" s="64">
        <v>12</v>
      </c>
      <c r="E308" s="2" t="s">
        <v>66</v>
      </c>
      <c r="F308" s="25">
        <v>4090</v>
      </c>
      <c r="G308" s="65">
        <f>ROUND(D308*F308,0)</f>
        <v>49080</v>
      </c>
      <c r="H308" s="77">
        <v>0</v>
      </c>
      <c r="I308" s="64" t="str">
        <f>E308</f>
        <v>No</v>
      </c>
      <c r="J308" s="65">
        <f>F308</f>
        <v>4090</v>
      </c>
      <c r="K308" s="65">
        <f>ROUND(H308*J308,0)</f>
        <v>0</v>
      </c>
      <c r="L308" s="66">
        <f>IF(K308&gt;G308,K308-G308,0)</f>
        <v>0</v>
      </c>
      <c r="M308" s="65">
        <f>IF(G308&gt;K308,G308-K308,0)</f>
        <v>49080</v>
      </c>
      <c r="N308" s="4"/>
    </row>
    <row r="309" spans="2:14">
      <c r="B309" s="7"/>
      <c r="C309" s="4"/>
      <c r="D309" s="4"/>
      <c r="E309" s="4"/>
      <c r="F309" s="4"/>
      <c r="G309" s="4"/>
      <c r="H309" s="73"/>
      <c r="I309" s="4"/>
      <c r="J309" s="4"/>
      <c r="K309" s="4"/>
      <c r="L309" s="7"/>
      <c r="M309" s="4"/>
      <c r="N309" s="4"/>
    </row>
    <row r="310" spans="2:14" ht="78.75">
      <c r="B310" s="64">
        <v>119</v>
      </c>
      <c r="C310" s="1" t="s">
        <v>179</v>
      </c>
      <c r="D310" s="64">
        <v>12</v>
      </c>
      <c r="E310" s="2" t="s">
        <v>66</v>
      </c>
      <c r="F310" s="25">
        <v>827</v>
      </c>
      <c r="G310" s="65">
        <f>ROUND(D310*F310,0)</f>
        <v>9924</v>
      </c>
      <c r="H310" s="77">
        <v>12</v>
      </c>
      <c r="I310" s="64" t="str">
        <f>E310</f>
        <v>No</v>
      </c>
      <c r="J310" s="65">
        <f>F310</f>
        <v>827</v>
      </c>
      <c r="K310" s="65">
        <f>ROUND(H310*J310,0)</f>
        <v>9924</v>
      </c>
      <c r="L310" s="66">
        <f>IF(K310&gt;G310,K310-G310,0)</f>
        <v>0</v>
      </c>
      <c r="M310" s="65">
        <f>IF(G310&gt;K310,G310-K310,0)</f>
        <v>0</v>
      </c>
      <c r="N310" s="4"/>
    </row>
    <row r="311" spans="2:14">
      <c r="B311" s="7"/>
      <c r="C311" s="72" t="s">
        <v>294</v>
      </c>
      <c r="D311" s="4"/>
      <c r="E311" s="4"/>
      <c r="F311" s="4"/>
      <c r="G311" s="4"/>
      <c r="H311" s="73">
        <v>2</v>
      </c>
      <c r="I311" s="4" t="s">
        <v>66</v>
      </c>
      <c r="J311" s="25">
        <v>827</v>
      </c>
      <c r="K311" s="65">
        <f>ROUND(H311*J311,0)</f>
        <v>1654</v>
      </c>
      <c r="L311" s="66">
        <f>IF(K311&gt;G311,K311-G311,0)</f>
        <v>1654</v>
      </c>
      <c r="M311" s="65">
        <f>IF(G311&gt;K311,G311-K311,0)</f>
        <v>0</v>
      </c>
      <c r="N311" s="4"/>
    </row>
    <row r="312" spans="2:14" ht="47.25">
      <c r="B312" s="64">
        <v>120</v>
      </c>
      <c r="C312" s="1" t="s">
        <v>180</v>
      </c>
      <c r="D312" s="64">
        <v>5</v>
      </c>
      <c r="E312" s="2" t="s">
        <v>66</v>
      </c>
      <c r="F312" s="25">
        <v>2203</v>
      </c>
      <c r="G312" s="65">
        <f>ROUND(D312*F312,0)</f>
        <v>11015</v>
      </c>
      <c r="H312" s="77">
        <v>4</v>
      </c>
      <c r="I312" s="64" t="str">
        <f>E312</f>
        <v>No</v>
      </c>
      <c r="J312" s="65">
        <f>F312</f>
        <v>2203</v>
      </c>
      <c r="K312" s="65">
        <f>ROUND(H312*J312,0)</f>
        <v>8812</v>
      </c>
      <c r="L312" s="66">
        <f>IF(K312&gt;G312,K312-G312,0)</f>
        <v>0</v>
      </c>
      <c r="M312" s="65">
        <f>IF(G312&gt;K312,G312-K312,0)</f>
        <v>2203</v>
      </c>
      <c r="N312" s="4"/>
    </row>
    <row r="313" spans="2:14">
      <c r="B313" s="7"/>
      <c r="C313" s="4"/>
      <c r="D313" s="4"/>
      <c r="E313" s="4"/>
      <c r="F313" s="4"/>
      <c r="G313" s="4"/>
      <c r="H313" s="73"/>
      <c r="I313" s="4"/>
      <c r="J313" s="4"/>
      <c r="K313" s="4"/>
      <c r="L313" s="7"/>
      <c r="M313" s="4"/>
      <c r="N313" s="4"/>
    </row>
    <row r="314" spans="2:14" ht="78.75">
      <c r="B314" s="64">
        <v>121</v>
      </c>
      <c r="C314" s="1" t="s">
        <v>181</v>
      </c>
      <c r="D314" s="64">
        <v>70</v>
      </c>
      <c r="E314" s="2" t="s">
        <v>60</v>
      </c>
      <c r="F314" s="25">
        <v>429</v>
      </c>
      <c r="G314" s="65">
        <f>ROUND(D314*F314,0)</f>
        <v>30030</v>
      </c>
      <c r="H314" s="77">
        <v>36.200000000000003</v>
      </c>
      <c r="I314" s="64" t="str">
        <f>E314</f>
        <v>Rmt</v>
      </c>
      <c r="J314" s="65">
        <f>F314</f>
        <v>429</v>
      </c>
      <c r="K314" s="65">
        <f>ROUND(H314*J314,0)</f>
        <v>15530</v>
      </c>
      <c r="L314" s="66">
        <f>IF(K314&gt;G314,K314-G314,0)</f>
        <v>0</v>
      </c>
      <c r="M314" s="65">
        <f>IF(G314&gt;K314,G314-K314,0)</f>
        <v>14500</v>
      </c>
      <c r="N314" s="4"/>
    </row>
    <row r="315" spans="2:14">
      <c r="B315" s="7"/>
      <c r="C315" s="4"/>
      <c r="D315" s="4"/>
      <c r="E315" s="4"/>
      <c r="F315" s="4"/>
      <c r="G315" s="4"/>
      <c r="H315" s="73"/>
      <c r="I315" s="4"/>
      <c r="J315" s="4"/>
      <c r="K315" s="4"/>
      <c r="L315" s="7"/>
      <c r="M315" s="4"/>
      <c r="N315" s="4"/>
    </row>
    <row r="316" spans="2:14" ht="94.5">
      <c r="B316" s="64">
        <v>122</v>
      </c>
      <c r="C316" s="4" t="s">
        <v>182</v>
      </c>
      <c r="D316" s="64">
        <v>80</v>
      </c>
      <c r="E316" s="2" t="s">
        <v>60</v>
      </c>
      <c r="F316" s="25">
        <v>1310</v>
      </c>
      <c r="G316" s="65">
        <f>ROUND(D316*F316,0)</f>
        <v>104800</v>
      </c>
      <c r="H316" s="77">
        <v>80</v>
      </c>
      <c r="I316" s="64" t="str">
        <f>E316</f>
        <v>Rmt</v>
      </c>
      <c r="J316" s="65">
        <f>F316</f>
        <v>1310</v>
      </c>
      <c r="K316" s="65">
        <f>ROUND(H316*J316,0)</f>
        <v>104800</v>
      </c>
      <c r="L316" s="66">
        <f>IF(K316&gt;G316,K316-G316,0)</f>
        <v>0</v>
      </c>
      <c r="M316" s="65">
        <f>IF(G316&gt;K316,G316-K316,0)</f>
        <v>0</v>
      </c>
      <c r="N316" s="4"/>
    </row>
    <row r="317" spans="2:14">
      <c r="B317" s="7"/>
      <c r="C317" s="72" t="s">
        <v>294</v>
      </c>
      <c r="D317" s="4"/>
      <c r="E317" s="4"/>
      <c r="F317" s="4"/>
      <c r="G317" s="4"/>
      <c r="H317" s="73">
        <v>5.4</v>
      </c>
      <c r="I317" s="4" t="s">
        <v>60</v>
      </c>
      <c r="J317" s="25">
        <v>1310</v>
      </c>
      <c r="K317" s="65">
        <f>ROUND(H317*J317,0)</f>
        <v>7074</v>
      </c>
      <c r="L317" s="66">
        <f>IF(K317&gt;G317,K317-G317,0)</f>
        <v>7074</v>
      </c>
      <c r="M317" s="65">
        <f>IF(G317&gt;K317,G317-K317,0)</f>
        <v>0</v>
      </c>
      <c r="N317" s="4"/>
    </row>
    <row r="318" spans="2:14" ht="126">
      <c r="B318" s="64">
        <v>123</v>
      </c>
      <c r="C318" s="1" t="s">
        <v>183</v>
      </c>
      <c r="D318" s="64">
        <v>1</v>
      </c>
      <c r="E318" s="2" t="s">
        <v>66</v>
      </c>
      <c r="F318" s="25">
        <v>305000</v>
      </c>
      <c r="G318" s="65">
        <f>ROUND(D318*F318,0)</f>
        <v>305000</v>
      </c>
      <c r="H318" s="77">
        <v>0</v>
      </c>
      <c r="I318" s="64" t="str">
        <f>E318</f>
        <v>No</v>
      </c>
      <c r="J318" s="65">
        <f>F318</f>
        <v>305000</v>
      </c>
      <c r="K318" s="65">
        <f>ROUND(H318*J318,0)</f>
        <v>0</v>
      </c>
      <c r="L318" s="66">
        <f>IF(K318&gt;G318,K318-G318,0)</f>
        <v>0</v>
      </c>
      <c r="M318" s="65">
        <f>IF(G318&gt;K318,G318-K318,0)</f>
        <v>305000</v>
      </c>
      <c r="N318" s="4"/>
    </row>
    <row r="319" spans="2:14">
      <c r="B319" s="7"/>
      <c r="C319" s="4"/>
      <c r="D319" s="4"/>
      <c r="E319" s="4"/>
      <c r="F319" s="4"/>
      <c r="G319" s="4"/>
      <c r="H319" s="73"/>
      <c r="I319" s="4"/>
      <c r="J319" s="4"/>
      <c r="K319" s="4"/>
      <c r="L319" s="7"/>
      <c r="M319" s="4"/>
      <c r="N319" s="4"/>
    </row>
    <row r="320" spans="2:14" ht="31.5">
      <c r="B320" s="64">
        <v>124</v>
      </c>
      <c r="C320" s="1" t="s">
        <v>184</v>
      </c>
      <c r="D320" s="64">
        <v>20</v>
      </c>
      <c r="E320" s="2" t="s">
        <v>66</v>
      </c>
      <c r="F320" s="25">
        <v>20584</v>
      </c>
      <c r="G320" s="65">
        <f>ROUND(D320*F320,0)</f>
        <v>411680</v>
      </c>
      <c r="H320" s="77">
        <v>20</v>
      </c>
      <c r="I320" s="64" t="str">
        <f>E320</f>
        <v>No</v>
      </c>
      <c r="J320" s="65">
        <f>F320</f>
        <v>20584</v>
      </c>
      <c r="K320" s="65">
        <f>ROUND(H320*J320,0)</f>
        <v>411680</v>
      </c>
      <c r="L320" s="66">
        <f>IF(K320&gt;G320,K320-G320,0)</f>
        <v>0</v>
      </c>
      <c r="M320" s="65">
        <f>IF(G320&gt;K320,G320-K320,0)</f>
        <v>0</v>
      </c>
      <c r="N320" s="4"/>
    </row>
    <row r="321" spans="2:17">
      <c r="B321" s="7"/>
      <c r="C321" s="72" t="s">
        <v>294</v>
      </c>
      <c r="D321" s="4"/>
      <c r="E321" s="4"/>
      <c r="F321" s="4"/>
      <c r="G321" s="4"/>
      <c r="H321" s="73">
        <v>12</v>
      </c>
      <c r="I321" s="4" t="s">
        <v>66</v>
      </c>
      <c r="J321" s="25">
        <v>20584</v>
      </c>
      <c r="K321" s="65">
        <f>ROUND(H321*J321,0)</f>
        <v>247008</v>
      </c>
      <c r="L321" s="66">
        <f>IF(K321&gt;G321,K321-G321,0)</f>
        <v>247008</v>
      </c>
      <c r="M321" s="65">
        <f>IF(G321&gt;K321,G321-K321,0)</f>
        <v>0</v>
      </c>
      <c r="N321" s="4"/>
    </row>
    <row r="322" spans="2:17" ht="31.5">
      <c r="B322" s="64">
        <v>125</v>
      </c>
      <c r="C322" s="1" t="s">
        <v>185</v>
      </c>
      <c r="D322" s="64">
        <v>1</v>
      </c>
      <c r="E322" s="2" t="s">
        <v>66</v>
      </c>
      <c r="F322" s="25">
        <v>6764</v>
      </c>
      <c r="G322" s="65">
        <f>ROUND(D322*F322,0)</f>
        <v>6764</v>
      </c>
      <c r="H322" s="77">
        <f>D322</f>
        <v>1</v>
      </c>
      <c r="I322" s="64" t="str">
        <f>E322</f>
        <v>No</v>
      </c>
      <c r="J322" s="65">
        <f>F322</f>
        <v>6764</v>
      </c>
      <c r="K322" s="65">
        <f>ROUND(H322*J322,0)</f>
        <v>6764</v>
      </c>
      <c r="L322" s="66">
        <f>IF(K322&gt;G322,K322-G322,0)</f>
        <v>0</v>
      </c>
      <c r="M322" s="65">
        <f>IF(G322&gt;K322,G322-K322,0)</f>
        <v>0</v>
      </c>
      <c r="N322" s="4"/>
    </row>
    <row r="323" spans="2:17">
      <c r="B323" s="7"/>
      <c r="C323" s="4"/>
      <c r="D323" s="4"/>
      <c r="E323" s="4"/>
      <c r="F323" s="4"/>
      <c r="G323" s="4"/>
      <c r="H323" s="73"/>
      <c r="I323" s="4"/>
      <c r="J323" s="4"/>
      <c r="K323" s="4"/>
      <c r="L323" s="7"/>
      <c r="M323" s="4"/>
      <c r="N323" s="4"/>
    </row>
    <row r="324" spans="2:17" ht="126">
      <c r="B324" s="64">
        <v>126</v>
      </c>
      <c r="C324" s="4" t="s">
        <v>186</v>
      </c>
      <c r="D324" s="64">
        <v>2</v>
      </c>
      <c r="E324" s="2" t="s">
        <v>66</v>
      </c>
      <c r="F324" s="25">
        <v>8500</v>
      </c>
      <c r="G324" s="65">
        <f>ROUND(D324*F324,0)</f>
        <v>17000</v>
      </c>
      <c r="H324" s="77">
        <f>D324</f>
        <v>2</v>
      </c>
      <c r="I324" s="64" t="str">
        <f>E324</f>
        <v>No</v>
      </c>
      <c r="J324" s="65">
        <f>F324</f>
        <v>8500</v>
      </c>
      <c r="K324" s="65">
        <f>ROUND(H324*J324,0)</f>
        <v>17000</v>
      </c>
      <c r="L324" s="66">
        <f>IF(K324&gt;G324,K324-G324,0)</f>
        <v>0</v>
      </c>
      <c r="M324" s="65">
        <f>IF(G324&gt;K324,G324-K324,0)</f>
        <v>0</v>
      </c>
      <c r="N324" s="4"/>
    </row>
    <row r="325" spans="2:17">
      <c r="B325" s="7"/>
      <c r="C325" s="4"/>
      <c r="D325" s="4"/>
      <c r="E325" s="4"/>
      <c r="F325" s="4"/>
      <c r="G325" s="4"/>
      <c r="H325" s="73"/>
      <c r="I325" s="4"/>
      <c r="J325" s="4"/>
      <c r="K325" s="4"/>
      <c r="L325" s="7"/>
      <c r="M325" s="4"/>
      <c r="N325" s="4"/>
    </row>
    <row r="326" spans="2:17" ht="126">
      <c r="B326" s="64">
        <v>127</v>
      </c>
      <c r="C326" s="1" t="s">
        <v>187</v>
      </c>
      <c r="D326" s="64">
        <v>2</v>
      </c>
      <c r="E326" s="2" t="s">
        <v>66</v>
      </c>
      <c r="F326" s="25">
        <v>22283</v>
      </c>
      <c r="G326" s="65">
        <f>ROUND(D326*F326,0)</f>
        <v>44566</v>
      </c>
      <c r="H326" s="77">
        <f>D326</f>
        <v>2</v>
      </c>
      <c r="I326" s="64" t="str">
        <f>E326</f>
        <v>No</v>
      </c>
      <c r="J326" s="65">
        <f>F326</f>
        <v>22283</v>
      </c>
      <c r="K326" s="65">
        <f>ROUND(H326*J326,0)</f>
        <v>44566</v>
      </c>
      <c r="L326" s="66">
        <f>IF(K326&gt;G326,K326-G326,0)</f>
        <v>0</v>
      </c>
      <c r="M326" s="65">
        <f>IF(G326&gt;K326,G326-K326,0)</f>
        <v>0</v>
      </c>
      <c r="N326" s="4"/>
      <c r="Q326" s="3">
        <f>116.3+52.4</f>
        <v>168.7</v>
      </c>
    </row>
    <row r="327" spans="2:17">
      <c r="B327" s="7"/>
      <c r="C327" s="4"/>
      <c r="D327" s="4"/>
      <c r="E327" s="4"/>
      <c r="F327" s="4"/>
      <c r="G327" s="4"/>
      <c r="H327" s="73"/>
      <c r="I327" s="4"/>
      <c r="J327" s="4"/>
      <c r="K327" s="4"/>
      <c r="L327" s="7"/>
      <c r="M327" s="4"/>
      <c r="N327" s="4"/>
    </row>
    <row r="328" spans="2:17" ht="47.25">
      <c r="B328" s="64">
        <v>128</v>
      </c>
      <c r="C328" s="1" t="s">
        <v>188</v>
      </c>
      <c r="D328" s="64">
        <v>200</v>
      </c>
      <c r="E328" s="2" t="s">
        <v>60</v>
      </c>
      <c r="F328" s="25">
        <v>329</v>
      </c>
      <c r="G328" s="65">
        <f>ROUND(D328*F328,0)</f>
        <v>65800</v>
      </c>
      <c r="H328" s="77">
        <v>184.9</v>
      </c>
      <c r="I328" s="64" t="str">
        <f>E328</f>
        <v>Rmt</v>
      </c>
      <c r="J328" s="65">
        <f>F328</f>
        <v>329</v>
      </c>
      <c r="K328" s="65">
        <f>ROUND(H328*J328,0)</f>
        <v>60832</v>
      </c>
      <c r="L328" s="66">
        <f>IF(K328&gt;G328,K328-G328,0)</f>
        <v>0</v>
      </c>
      <c r="M328" s="65">
        <f>IF(G328&gt;K328,G328-K328,0)</f>
        <v>4968</v>
      </c>
      <c r="N328" s="4"/>
    </row>
    <row r="329" spans="2:17">
      <c r="B329" s="7"/>
      <c r="C329" s="4"/>
      <c r="D329" s="4"/>
      <c r="E329" s="4"/>
      <c r="F329" s="4"/>
      <c r="G329" s="4"/>
      <c r="H329" s="73"/>
      <c r="I329" s="4"/>
      <c r="J329" s="4"/>
      <c r="K329" s="4"/>
      <c r="L329" s="7"/>
      <c r="M329" s="4"/>
      <c r="N329" s="4"/>
    </row>
    <row r="330" spans="2:17" ht="31.5">
      <c r="B330" s="64">
        <v>129</v>
      </c>
      <c r="C330" s="1" t="s">
        <v>189</v>
      </c>
      <c r="D330" s="64">
        <v>100</v>
      </c>
      <c r="E330" s="2" t="s">
        <v>60</v>
      </c>
      <c r="F330" s="25">
        <v>163</v>
      </c>
      <c r="G330" s="65">
        <f>ROUND(D330*F330,0)</f>
        <v>16300</v>
      </c>
      <c r="H330" s="77">
        <v>100</v>
      </c>
      <c r="I330" s="64" t="str">
        <f>E330</f>
        <v>Rmt</v>
      </c>
      <c r="J330" s="65">
        <f>F330</f>
        <v>163</v>
      </c>
      <c r="K330" s="65">
        <f>ROUND(H330*J330,0)</f>
        <v>16300</v>
      </c>
      <c r="L330" s="66">
        <f>IF(K330&gt;G330,K330-G330,0)</f>
        <v>0</v>
      </c>
      <c r="M330" s="65">
        <f>IF(G330&gt;K330,G330-K330,0)</f>
        <v>0</v>
      </c>
      <c r="N330" s="4"/>
    </row>
    <row r="331" spans="2:17">
      <c r="B331" s="7"/>
      <c r="C331" s="72" t="s">
        <v>294</v>
      </c>
      <c r="D331" s="4"/>
      <c r="E331" s="4"/>
      <c r="F331" s="4"/>
      <c r="G331" s="4"/>
      <c r="H331" s="73">
        <v>68.7</v>
      </c>
      <c r="I331" s="4" t="s">
        <v>60</v>
      </c>
      <c r="J331" s="25">
        <v>163</v>
      </c>
      <c r="K331" s="65">
        <f>ROUND(H331*J331,0)</f>
        <v>11198</v>
      </c>
      <c r="L331" s="66">
        <f>IF(K331&gt;G331,K331-G331,0)</f>
        <v>11198</v>
      </c>
      <c r="M331" s="65">
        <f>IF(G331&gt;K331,G331-K331,0)</f>
        <v>0</v>
      </c>
      <c r="N331" s="4"/>
    </row>
    <row r="332" spans="2:17" ht="31.5">
      <c r="B332" s="64">
        <v>130</v>
      </c>
      <c r="C332" s="1" t="s">
        <v>190</v>
      </c>
      <c r="D332" s="64">
        <v>200</v>
      </c>
      <c r="E332" s="2" t="s">
        <v>60</v>
      </c>
      <c r="F332" s="25">
        <v>902</v>
      </c>
      <c r="G332" s="65">
        <f>ROUND(D332*F332,0)</f>
        <v>180400</v>
      </c>
      <c r="H332" s="77">
        <v>65.3</v>
      </c>
      <c r="I332" s="64" t="str">
        <f>E332</f>
        <v>Rmt</v>
      </c>
      <c r="J332" s="65">
        <f>F332</f>
        <v>902</v>
      </c>
      <c r="K332" s="65">
        <f>ROUND(H332*J332,0)</f>
        <v>58901</v>
      </c>
      <c r="L332" s="66">
        <f>IF(K332&gt;G332,K332-G332,0)</f>
        <v>0</v>
      </c>
      <c r="M332" s="65">
        <f>IF(G332&gt;K332,G332-K332,0)</f>
        <v>121499</v>
      </c>
      <c r="N332" s="59"/>
      <c r="O332" s="14"/>
      <c r="P332" s="14"/>
      <c r="Q332" s="14"/>
    </row>
    <row r="333" spans="2:17">
      <c r="B333" s="7"/>
      <c r="C333" s="4"/>
      <c r="D333" s="4"/>
      <c r="E333" s="4"/>
      <c r="F333" s="4"/>
      <c r="G333" s="4"/>
      <c r="H333" s="73"/>
      <c r="I333" s="4"/>
      <c r="J333" s="4"/>
      <c r="K333" s="4"/>
      <c r="L333" s="7"/>
      <c r="M333" s="4"/>
      <c r="N333" s="4"/>
    </row>
    <row r="334" spans="2:17" ht="31.5">
      <c r="B334" s="64">
        <v>131</v>
      </c>
      <c r="C334" s="1" t="s">
        <v>191</v>
      </c>
      <c r="D334" s="64">
        <v>80</v>
      </c>
      <c r="E334" s="2" t="s">
        <v>60</v>
      </c>
      <c r="F334" s="25">
        <v>83</v>
      </c>
      <c r="G334" s="65">
        <f>ROUND(D334*F334,0)</f>
        <v>6640</v>
      </c>
      <c r="H334" s="77">
        <v>80</v>
      </c>
      <c r="I334" s="64" t="str">
        <f>E334</f>
        <v>Rmt</v>
      </c>
      <c r="J334" s="65">
        <f>F334</f>
        <v>83</v>
      </c>
      <c r="K334" s="65">
        <f>ROUND(H334*J334,0)</f>
        <v>6640</v>
      </c>
      <c r="L334" s="66">
        <f>IF(K334&gt;G334,K334-G334,0)</f>
        <v>0</v>
      </c>
      <c r="M334" s="65">
        <f>IF(G334&gt;K334,G334-K334,0)</f>
        <v>0</v>
      </c>
      <c r="N334" s="4"/>
    </row>
    <row r="335" spans="2:17">
      <c r="B335" s="7"/>
      <c r="C335" s="72" t="s">
        <v>294</v>
      </c>
      <c r="D335" s="4"/>
      <c r="E335" s="4"/>
      <c r="F335" s="4"/>
      <c r="G335" s="4"/>
      <c r="H335" s="73">
        <v>63</v>
      </c>
      <c r="I335" s="4" t="s">
        <v>60</v>
      </c>
      <c r="J335" s="25">
        <v>83</v>
      </c>
      <c r="K335" s="65">
        <f>ROUND(H335*J335,0)</f>
        <v>5229</v>
      </c>
      <c r="L335" s="66">
        <f>IF(K335&gt;G335,K335-G335,0)</f>
        <v>5229</v>
      </c>
      <c r="M335" s="65">
        <f>IF(G335&gt;K335,G335-K335,0)</f>
        <v>0</v>
      </c>
      <c r="N335" s="4"/>
    </row>
    <row r="336" spans="2:17" ht="157.5">
      <c r="B336" s="64">
        <v>132</v>
      </c>
      <c r="C336" s="1" t="s">
        <v>192</v>
      </c>
      <c r="D336" s="64">
        <v>120</v>
      </c>
      <c r="E336" s="2" t="s">
        <v>60</v>
      </c>
      <c r="F336" s="25">
        <v>1207</v>
      </c>
      <c r="G336" s="65">
        <f>ROUND(D336*F336,0)</f>
        <v>144840</v>
      </c>
      <c r="H336" s="77">
        <v>83</v>
      </c>
      <c r="I336" s="64" t="str">
        <f>E336</f>
        <v>Rmt</v>
      </c>
      <c r="J336" s="65">
        <f>F336</f>
        <v>1207</v>
      </c>
      <c r="K336" s="65">
        <f>ROUND(H336*J336,0)</f>
        <v>100181</v>
      </c>
      <c r="L336" s="66">
        <f>IF(K336&gt;G336,K336-G336,0)</f>
        <v>0</v>
      </c>
      <c r="M336" s="65">
        <f>IF(G336&gt;K336,G336-K336,0)</f>
        <v>44659</v>
      </c>
      <c r="N336" s="4"/>
    </row>
    <row r="337" spans="2:14">
      <c r="B337" s="7"/>
      <c r="C337" s="4"/>
      <c r="D337" s="4"/>
      <c r="E337" s="4"/>
      <c r="F337" s="4"/>
      <c r="G337" s="4"/>
      <c r="H337" s="73"/>
      <c r="I337" s="4"/>
      <c r="J337" s="4"/>
      <c r="K337" s="4"/>
      <c r="L337" s="7"/>
      <c r="M337" s="4"/>
      <c r="N337" s="4"/>
    </row>
    <row r="338" spans="2:14" ht="157.5">
      <c r="B338" s="64">
        <v>133</v>
      </c>
      <c r="C338" s="1" t="s">
        <v>193</v>
      </c>
      <c r="D338" s="64">
        <v>70</v>
      </c>
      <c r="E338" s="2" t="s">
        <v>60</v>
      </c>
      <c r="F338" s="25">
        <v>722</v>
      </c>
      <c r="G338" s="65">
        <f>ROUND(D338*F338,0)</f>
        <v>50540</v>
      </c>
      <c r="H338" s="77">
        <v>40</v>
      </c>
      <c r="I338" s="64" t="str">
        <f>E338</f>
        <v>Rmt</v>
      </c>
      <c r="J338" s="65">
        <f>F338</f>
        <v>722</v>
      </c>
      <c r="K338" s="65">
        <f>ROUND(H338*J338,0)</f>
        <v>28880</v>
      </c>
      <c r="L338" s="66">
        <f>IF(K338&gt;G338,K338-G338,0)</f>
        <v>0</v>
      </c>
      <c r="M338" s="65">
        <f>IF(G338&gt;K338,G338-K338,0)</f>
        <v>21660</v>
      </c>
      <c r="N338" s="4"/>
    </row>
    <row r="339" spans="2:14">
      <c r="B339" s="7"/>
      <c r="C339" s="4"/>
      <c r="D339" s="4"/>
      <c r="E339" s="4"/>
      <c r="F339" s="4"/>
      <c r="G339" s="4"/>
      <c r="H339" s="73"/>
      <c r="I339" s="4"/>
      <c r="J339" s="4"/>
      <c r="K339" s="4"/>
      <c r="L339" s="7"/>
      <c r="M339" s="4"/>
      <c r="N339" s="4"/>
    </row>
    <row r="340" spans="2:14" ht="173.25">
      <c r="B340" s="64">
        <v>134</v>
      </c>
      <c r="C340" s="4" t="s">
        <v>194</v>
      </c>
      <c r="D340" s="64">
        <v>100</v>
      </c>
      <c r="E340" s="2" t="s">
        <v>60</v>
      </c>
      <c r="F340" s="25">
        <v>1483</v>
      </c>
      <c r="G340" s="65">
        <f>ROUND(D340*F340,0)</f>
        <v>148300</v>
      </c>
      <c r="H340" s="77">
        <v>60</v>
      </c>
      <c r="I340" s="64" t="str">
        <f>E340</f>
        <v>Rmt</v>
      </c>
      <c r="J340" s="65">
        <f>F340</f>
        <v>1483</v>
      </c>
      <c r="K340" s="65">
        <f>ROUND(H340*J340,0)</f>
        <v>88980</v>
      </c>
      <c r="L340" s="66">
        <f>IF(K340&gt;G340,K340-G340,0)</f>
        <v>0</v>
      </c>
      <c r="M340" s="65">
        <f>IF(G340&gt;K340,G340-K340,0)</f>
        <v>59320</v>
      </c>
      <c r="N340" s="4"/>
    </row>
    <row r="341" spans="2:14">
      <c r="B341" s="7"/>
      <c r="C341" s="4"/>
      <c r="D341" s="4"/>
      <c r="E341" s="4"/>
      <c r="F341" s="4"/>
      <c r="G341" s="4"/>
      <c r="H341" s="73"/>
      <c r="I341" s="4"/>
      <c r="J341" s="4"/>
      <c r="K341" s="4"/>
      <c r="L341" s="7"/>
      <c r="M341" s="4"/>
      <c r="N341" s="4"/>
    </row>
    <row r="342" spans="2:14" ht="173.25">
      <c r="B342" s="64">
        <v>135</v>
      </c>
      <c r="C342" s="4" t="s">
        <v>195</v>
      </c>
      <c r="D342" s="64">
        <v>120</v>
      </c>
      <c r="E342" s="2" t="s">
        <v>60</v>
      </c>
      <c r="F342" s="25">
        <v>484</v>
      </c>
      <c r="G342" s="65">
        <f>ROUND(D342*F342,0)</f>
        <v>58080</v>
      </c>
      <c r="H342" s="77">
        <v>53</v>
      </c>
      <c r="I342" s="64" t="str">
        <f>E342</f>
        <v>Rmt</v>
      </c>
      <c r="J342" s="65">
        <f>F342</f>
        <v>484</v>
      </c>
      <c r="K342" s="65">
        <f>ROUND(H342*J342,0)</f>
        <v>25652</v>
      </c>
      <c r="L342" s="66">
        <f>IF(K342&gt;G342,K342-G342,0)</f>
        <v>0</v>
      </c>
      <c r="M342" s="65">
        <f>IF(G342&gt;K342,G342-K342,0)</f>
        <v>32428</v>
      </c>
      <c r="N342" s="4"/>
    </row>
    <row r="343" spans="2:14">
      <c r="B343" s="7"/>
      <c r="C343" s="4"/>
      <c r="D343" s="4"/>
      <c r="E343" s="4"/>
      <c r="F343" s="4"/>
      <c r="G343" s="4"/>
      <c r="H343" s="73"/>
      <c r="I343" s="4"/>
      <c r="J343" s="4"/>
      <c r="K343" s="4"/>
      <c r="L343" s="7"/>
      <c r="M343" s="4"/>
      <c r="N343" s="4"/>
    </row>
    <row r="344" spans="2:14" ht="141.75">
      <c r="B344" s="64">
        <v>136</v>
      </c>
      <c r="C344" s="1" t="s">
        <v>196</v>
      </c>
      <c r="D344" s="64">
        <v>80</v>
      </c>
      <c r="E344" s="2" t="s">
        <v>60</v>
      </c>
      <c r="F344" s="25">
        <v>356</v>
      </c>
      <c r="G344" s="65">
        <f>ROUND(D344*F344,0)</f>
        <v>28480</v>
      </c>
      <c r="H344" s="77">
        <v>80</v>
      </c>
      <c r="I344" s="64" t="str">
        <f>E344</f>
        <v>Rmt</v>
      </c>
      <c r="J344" s="65">
        <f>F344</f>
        <v>356</v>
      </c>
      <c r="K344" s="65">
        <f>ROUND(H344*J344,0)</f>
        <v>28480</v>
      </c>
      <c r="L344" s="66">
        <f>IF(K344&gt;G344,K344-G344,0)</f>
        <v>0</v>
      </c>
      <c r="M344" s="65">
        <f>IF(G344&gt;K344,G344-K344,0)</f>
        <v>0</v>
      </c>
      <c r="N344" s="4"/>
    </row>
    <row r="345" spans="2:14">
      <c r="B345" s="7"/>
      <c r="C345" s="72" t="s">
        <v>294</v>
      </c>
      <c r="D345" s="4"/>
      <c r="E345" s="4"/>
      <c r="F345" s="4"/>
      <c r="G345" s="4"/>
      <c r="H345" s="73">
        <v>45</v>
      </c>
      <c r="I345" s="4" t="s">
        <v>60</v>
      </c>
      <c r="J345" s="25">
        <v>356</v>
      </c>
      <c r="K345" s="65">
        <f>ROUND(H345*J345,0)</f>
        <v>16020</v>
      </c>
      <c r="L345" s="66">
        <f>IF(K345&gt;G345,K345-G345,0)</f>
        <v>16020</v>
      </c>
      <c r="M345" s="65">
        <f>IF(G345&gt;K345,G345-K345,0)</f>
        <v>0</v>
      </c>
      <c r="N345" s="4"/>
    </row>
    <row r="346" spans="2:14" ht="267.75">
      <c r="B346" s="64">
        <v>137</v>
      </c>
      <c r="C346" s="4" t="s">
        <v>197</v>
      </c>
      <c r="D346" s="64">
        <v>1</v>
      </c>
      <c r="E346" s="2" t="s">
        <v>66</v>
      </c>
      <c r="F346" s="25">
        <v>355000</v>
      </c>
      <c r="G346" s="65">
        <f>ROUND(D346*F346,0)</f>
        <v>355000</v>
      </c>
      <c r="H346" s="77">
        <f>D346</f>
        <v>1</v>
      </c>
      <c r="I346" s="64" t="str">
        <f>E346</f>
        <v>No</v>
      </c>
      <c r="J346" s="65">
        <f>F346</f>
        <v>355000</v>
      </c>
      <c r="K346" s="65">
        <f>ROUND(H346*J346,0)</f>
        <v>355000</v>
      </c>
      <c r="L346" s="66">
        <f>IF(K346&gt;G346,K346-G346,0)</f>
        <v>0</v>
      </c>
      <c r="M346" s="65">
        <f>IF(G346&gt;K346,G346-K346,0)</f>
        <v>0</v>
      </c>
      <c r="N346" s="4"/>
    </row>
    <row r="347" spans="2:14">
      <c r="B347" s="7"/>
      <c r="C347" s="4"/>
      <c r="D347" s="4"/>
      <c r="E347" s="4"/>
      <c r="F347" s="4"/>
      <c r="G347" s="4"/>
      <c r="H347" s="73"/>
      <c r="I347" s="4"/>
      <c r="J347" s="4"/>
      <c r="K347" s="4"/>
      <c r="L347" s="7"/>
      <c r="M347" s="4"/>
      <c r="N347" s="4"/>
    </row>
    <row r="348" spans="2:14" ht="267.75">
      <c r="B348" s="64">
        <v>138</v>
      </c>
      <c r="C348" s="1" t="s">
        <v>198</v>
      </c>
      <c r="D348" s="64">
        <v>1</v>
      </c>
      <c r="E348" s="2" t="s">
        <v>66</v>
      </c>
      <c r="F348" s="25">
        <v>270000</v>
      </c>
      <c r="G348" s="65">
        <f>ROUND(D348*F348,0)</f>
        <v>270000</v>
      </c>
      <c r="H348" s="77">
        <f>D348</f>
        <v>1</v>
      </c>
      <c r="I348" s="64" t="str">
        <f>E348</f>
        <v>No</v>
      </c>
      <c r="J348" s="65">
        <f>F348</f>
        <v>270000</v>
      </c>
      <c r="K348" s="65">
        <f>ROUND(H348*J348,0)</f>
        <v>270000</v>
      </c>
      <c r="L348" s="66">
        <f>IF(K348&gt;G348,K348-G348,0)</f>
        <v>0</v>
      </c>
      <c r="M348" s="65">
        <f>IF(G348&gt;K348,G348-K348,0)</f>
        <v>0</v>
      </c>
      <c r="N348" s="4"/>
    </row>
    <row r="349" spans="2:14">
      <c r="B349" s="7"/>
      <c r="C349" s="4"/>
      <c r="D349" s="4"/>
      <c r="E349" s="4"/>
      <c r="F349" s="4"/>
      <c r="G349" s="4"/>
      <c r="H349" s="73"/>
      <c r="I349" s="4"/>
      <c r="J349" s="4"/>
      <c r="K349" s="4"/>
      <c r="L349" s="7"/>
      <c r="M349" s="4"/>
      <c r="N349" s="4"/>
    </row>
    <row r="350" spans="2:14" ht="63">
      <c r="B350" s="64">
        <v>139</v>
      </c>
      <c r="C350" s="1" t="s">
        <v>199</v>
      </c>
      <c r="D350" s="64">
        <v>3</v>
      </c>
      <c r="E350" s="2" t="s">
        <v>66</v>
      </c>
      <c r="F350" s="25">
        <v>1540</v>
      </c>
      <c r="G350" s="65">
        <f>ROUND(D350*F350,0)</f>
        <v>4620</v>
      </c>
      <c r="H350" s="77">
        <f>D350</f>
        <v>3</v>
      </c>
      <c r="I350" s="64" t="str">
        <f>E350</f>
        <v>No</v>
      </c>
      <c r="J350" s="65">
        <f>F350</f>
        <v>1540</v>
      </c>
      <c r="K350" s="65">
        <f>ROUND(H350*J350,0)</f>
        <v>4620</v>
      </c>
      <c r="L350" s="66">
        <f>IF(K350&gt;G350,K350-G350,0)</f>
        <v>0</v>
      </c>
      <c r="M350" s="65">
        <f>IF(G350&gt;K350,G350-K350,0)</f>
        <v>0</v>
      </c>
      <c r="N350" s="4"/>
    </row>
    <row r="351" spans="2:14">
      <c r="B351" s="7"/>
      <c r="C351" s="4"/>
      <c r="D351" s="4"/>
      <c r="E351" s="4"/>
      <c r="F351" s="4"/>
      <c r="G351" s="4"/>
      <c r="H351" s="73"/>
      <c r="I351" s="4"/>
      <c r="J351" s="4"/>
      <c r="K351" s="4"/>
      <c r="L351" s="7"/>
      <c r="M351" s="4"/>
      <c r="N351" s="4"/>
    </row>
    <row r="352" spans="2:14" ht="63">
      <c r="B352" s="64">
        <v>140</v>
      </c>
      <c r="C352" s="1" t="s">
        <v>200</v>
      </c>
      <c r="D352" s="64">
        <v>1</v>
      </c>
      <c r="E352" s="2" t="s">
        <v>201</v>
      </c>
      <c r="F352" s="25">
        <v>383000</v>
      </c>
      <c r="G352" s="65">
        <f>ROUND(D352*F352,0)</f>
        <v>383000</v>
      </c>
      <c r="H352" s="77">
        <f>D352</f>
        <v>1</v>
      </c>
      <c r="I352" s="64" t="str">
        <f>E352</f>
        <v>Job</v>
      </c>
      <c r="J352" s="65">
        <f>F352</f>
        <v>383000</v>
      </c>
      <c r="K352" s="65">
        <f>ROUND(H352*J352,0)</f>
        <v>383000</v>
      </c>
      <c r="L352" s="66">
        <f>IF(K352&gt;G352,K352-G352,0)</f>
        <v>0</v>
      </c>
      <c r="M352" s="65">
        <f>IF(G352&gt;K352,G352-K352,0)</f>
        <v>0</v>
      </c>
      <c r="N352" s="4"/>
    </row>
    <row r="353" spans="2:14">
      <c r="B353" s="7"/>
      <c r="C353" s="4"/>
      <c r="D353" s="4"/>
      <c r="E353" s="4"/>
      <c r="F353" s="4"/>
      <c r="G353" s="4"/>
      <c r="H353" s="73"/>
      <c r="I353" s="4"/>
      <c r="J353" s="4"/>
      <c r="K353" s="4"/>
      <c r="L353" s="7"/>
      <c r="M353" s="4"/>
      <c r="N353" s="4"/>
    </row>
    <row r="354" spans="2:14" ht="63">
      <c r="B354" s="64">
        <v>141</v>
      </c>
      <c r="C354" s="1" t="s">
        <v>202</v>
      </c>
      <c r="D354" s="64">
        <v>1</v>
      </c>
      <c r="E354" s="2" t="s">
        <v>201</v>
      </c>
      <c r="F354" s="25">
        <v>124000</v>
      </c>
      <c r="G354" s="65">
        <f>ROUND(D354*F354,0)</f>
        <v>124000</v>
      </c>
      <c r="H354" s="77">
        <f>D354</f>
        <v>1</v>
      </c>
      <c r="I354" s="64" t="str">
        <f>E354</f>
        <v>Job</v>
      </c>
      <c r="J354" s="65">
        <f>F354</f>
        <v>124000</v>
      </c>
      <c r="K354" s="65">
        <f>ROUND(H354*J354,0)</f>
        <v>124000</v>
      </c>
      <c r="L354" s="66">
        <f>IF(K354&gt;G354,K354-G354,0)</f>
        <v>0</v>
      </c>
      <c r="M354" s="65">
        <f>IF(G354&gt;K354,G354-K354,0)</f>
        <v>0</v>
      </c>
      <c r="N354" s="4"/>
    </row>
    <row r="355" spans="2:14">
      <c r="B355" s="7"/>
      <c r="C355" s="4"/>
      <c r="D355" s="4"/>
      <c r="E355" s="4"/>
      <c r="F355" s="4"/>
      <c r="G355" s="4"/>
      <c r="H355" s="73"/>
      <c r="I355" s="4"/>
      <c r="J355" s="4"/>
      <c r="K355" s="4"/>
      <c r="L355" s="7"/>
      <c r="M355" s="4"/>
      <c r="N355" s="4"/>
    </row>
    <row r="356" spans="2:14" ht="78.75">
      <c r="B356" s="64">
        <v>142</v>
      </c>
      <c r="C356" s="1" t="s">
        <v>203</v>
      </c>
      <c r="D356" s="64">
        <v>1</v>
      </c>
      <c r="E356" s="2" t="s">
        <v>201</v>
      </c>
      <c r="F356" s="25">
        <v>510000</v>
      </c>
      <c r="G356" s="65">
        <f>ROUND(D356*F356,0)</f>
        <v>510000</v>
      </c>
      <c r="H356" s="77">
        <f>D356</f>
        <v>1</v>
      </c>
      <c r="I356" s="64" t="str">
        <f>E356</f>
        <v>Job</v>
      </c>
      <c r="J356" s="65">
        <f>F356</f>
        <v>510000</v>
      </c>
      <c r="K356" s="65">
        <f>ROUND(H356*J356,0)</f>
        <v>510000</v>
      </c>
      <c r="L356" s="66">
        <f>IF(K356&gt;G356,K356-G356,0)</f>
        <v>0</v>
      </c>
      <c r="M356" s="65">
        <f>IF(G356&gt;K356,G356-K356,0)</f>
        <v>0</v>
      </c>
      <c r="N356" s="4"/>
    </row>
    <row r="357" spans="2:14">
      <c r="B357" s="7"/>
      <c r="C357" s="4"/>
      <c r="D357" s="4"/>
      <c r="E357" s="4"/>
      <c r="F357" s="4"/>
      <c r="G357" s="4"/>
      <c r="H357" s="73"/>
      <c r="I357" s="4"/>
      <c r="J357" s="4"/>
      <c r="K357" s="4"/>
      <c r="L357" s="7"/>
      <c r="M357" s="4"/>
      <c r="N357" s="4"/>
    </row>
    <row r="358" spans="2:14" ht="47.25">
      <c r="B358" s="64">
        <v>143</v>
      </c>
      <c r="C358" s="1" t="s">
        <v>204</v>
      </c>
      <c r="D358" s="64">
        <v>1</v>
      </c>
      <c r="E358" s="2" t="s">
        <v>201</v>
      </c>
      <c r="F358" s="25">
        <v>182000</v>
      </c>
      <c r="G358" s="65">
        <f>ROUND(D358*F358,0)</f>
        <v>182000</v>
      </c>
      <c r="H358" s="77">
        <f>D358</f>
        <v>1</v>
      </c>
      <c r="I358" s="64" t="str">
        <f>E358</f>
        <v>Job</v>
      </c>
      <c r="J358" s="65">
        <f>F358</f>
        <v>182000</v>
      </c>
      <c r="K358" s="65">
        <f>ROUND(H358*J358,0)</f>
        <v>182000</v>
      </c>
      <c r="L358" s="66">
        <f>IF(K358&gt;G358,K358-G358,0)</f>
        <v>0</v>
      </c>
      <c r="M358" s="65">
        <f>IF(G358&gt;K358,G358-K358,0)</f>
        <v>0</v>
      </c>
      <c r="N358" s="4"/>
    </row>
    <row r="359" spans="2:14">
      <c r="B359" s="7"/>
      <c r="C359" s="4"/>
      <c r="D359" s="4"/>
      <c r="E359" s="4"/>
      <c r="F359" s="4"/>
      <c r="G359" s="4"/>
      <c r="H359" s="73"/>
      <c r="I359" s="4"/>
      <c r="J359" s="4"/>
      <c r="K359" s="4"/>
      <c r="L359" s="7"/>
      <c r="M359" s="4"/>
      <c r="N359" s="4"/>
    </row>
    <row r="360" spans="2:14" ht="31.5">
      <c r="B360" s="64">
        <v>144</v>
      </c>
      <c r="C360" s="1" t="s">
        <v>205</v>
      </c>
      <c r="D360" s="64">
        <v>1</v>
      </c>
      <c r="E360" s="2" t="s">
        <v>201</v>
      </c>
      <c r="F360" s="25">
        <v>138000</v>
      </c>
      <c r="G360" s="65">
        <f>ROUND(D360*F360,0)</f>
        <v>138000</v>
      </c>
      <c r="H360" s="77">
        <f>D360</f>
        <v>1</v>
      </c>
      <c r="I360" s="64" t="str">
        <f>E360</f>
        <v>Job</v>
      </c>
      <c r="J360" s="65">
        <f>F360</f>
        <v>138000</v>
      </c>
      <c r="K360" s="65">
        <f>ROUND(H360*J360,0)</f>
        <v>138000</v>
      </c>
      <c r="L360" s="66">
        <f>IF(K360&gt;G360,K360-G360,0)</f>
        <v>0</v>
      </c>
      <c r="M360" s="65">
        <f>IF(G360&gt;K360,G360-K360,0)</f>
        <v>0</v>
      </c>
      <c r="N360" s="4"/>
    </row>
    <row r="361" spans="2:14">
      <c r="B361" s="7"/>
      <c r="C361" s="4"/>
      <c r="D361" s="4"/>
      <c r="E361" s="4"/>
      <c r="F361" s="4"/>
      <c r="G361" s="4"/>
      <c r="H361" s="73"/>
      <c r="I361" s="4"/>
      <c r="J361" s="4"/>
      <c r="K361" s="4"/>
      <c r="L361" s="7"/>
      <c r="M361" s="4"/>
      <c r="N361" s="4"/>
    </row>
    <row r="362" spans="2:14" ht="31.5">
      <c r="B362" s="64">
        <v>145</v>
      </c>
      <c r="C362" s="1" t="s">
        <v>206</v>
      </c>
      <c r="D362" s="64">
        <v>5</v>
      </c>
      <c r="E362" s="2" t="s">
        <v>66</v>
      </c>
      <c r="F362" s="25">
        <v>11225</v>
      </c>
      <c r="G362" s="65">
        <f>ROUND(D362*F362,0)</f>
        <v>56125</v>
      </c>
      <c r="H362" s="77">
        <f>D362</f>
        <v>5</v>
      </c>
      <c r="I362" s="64" t="str">
        <f>E362</f>
        <v>No</v>
      </c>
      <c r="J362" s="65">
        <f>F362</f>
        <v>11225</v>
      </c>
      <c r="K362" s="65">
        <f>ROUND(H362*J362,0)</f>
        <v>56125</v>
      </c>
      <c r="L362" s="66">
        <f>IF(K362&gt;G362,K362-G362,0)</f>
        <v>0</v>
      </c>
      <c r="M362" s="65">
        <f>IF(G362&gt;K362,G362-K362,0)</f>
        <v>0</v>
      </c>
      <c r="N362" s="4"/>
    </row>
    <row r="363" spans="2:14">
      <c r="B363" s="7"/>
      <c r="C363" s="4"/>
      <c r="D363" s="4"/>
      <c r="E363" s="4"/>
      <c r="F363" s="4"/>
      <c r="G363" s="4"/>
      <c r="H363" s="73"/>
      <c r="I363" s="4"/>
      <c r="J363" s="4"/>
      <c r="K363" s="4"/>
      <c r="L363" s="7"/>
      <c r="M363" s="4"/>
      <c r="N363" s="4"/>
    </row>
    <row r="364" spans="2:14" ht="31.5">
      <c r="B364" s="64">
        <v>146</v>
      </c>
      <c r="C364" s="1" t="s">
        <v>207</v>
      </c>
      <c r="D364" s="64">
        <v>5</v>
      </c>
      <c r="E364" s="2" t="s">
        <v>66</v>
      </c>
      <c r="F364" s="25">
        <v>7686</v>
      </c>
      <c r="G364" s="65">
        <f>ROUND(D364*F364,0)</f>
        <v>38430</v>
      </c>
      <c r="H364" s="77">
        <f>D364</f>
        <v>5</v>
      </c>
      <c r="I364" s="64" t="str">
        <f>E364</f>
        <v>No</v>
      </c>
      <c r="J364" s="65">
        <f>F364</f>
        <v>7686</v>
      </c>
      <c r="K364" s="65">
        <f>ROUND(H364*J364,0)</f>
        <v>38430</v>
      </c>
      <c r="L364" s="66">
        <f>IF(K364&gt;G364,K364-G364,0)</f>
        <v>0</v>
      </c>
      <c r="M364" s="65">
        <f>IF(G364&gt;K364,G364-K364,0)</f>
        <v>0</v>
      </c>
      <c r="N364" s="4"/>
    </row>
    <row r="365" spans="2:14">
      <c r="B365" s="7"/>
      <c r="C365" s="4"/>
      <c r="D365" s="4"/>
      <c r="E365" s="4"/>
      <c r="F365" s="4"/>
      <c r="G365" s="4"/>
      <c r="H365" s="73"/>
      <c r="I365" s="4"/>
      <c r="J365" s="4"/>
      <c r="K365" s="4"/>
      <c r="L365" s="7"/>
      <c r="M365" s="4"/>
      <c r="N365" s="4"/>
    </row>
    <row r="366" spans="2:14" ht="31.5">
      <c r="B366" s="64">
        <v>147</v>
      </c>
      <c r="C366" s="1" t="s">
        <v>208</v>
      </c>
      <c r="D366" s="64">
        <v>5</v>
      </c>
      <c r="E366" s="2" t="s">
        <v>66</v>
      </c>
      <c r="F366" s="25">
        <v>15065</v>
      </c>
      <c r="G366" s="65">
        <f>ROUND(D366*F366,0)</f>
        <v>75325</v>
      </c>
      <c r="H366" s="77">
        <f>D366</f>
        <v>5</v>
      </c>
      <c r="I366" s="64" t="str">
        <f>E366</f>
        <v>No</v>
      </c>
      <c r="J366" s="65">
        <f>F366</f>
        <v>15065</v>
      </c>
      <c r="K366" s="65">
        <f>ROUND(H366*J366,0)</f>
        <v>75325</v>
      </c>
      <c r="L366" s="66">
        <f>IF(K366&gt;G366,K366-G366,0)</f>
        <v>0</v>
      </c>
      <c r="M366" s="65">
        <f>IF(G366&gt;K366,G366-K366,0)</f>
        <v>0</v>
      </c>
      <c r="N366" s="4"/>
    </row>
    <row r="367" spans="2:14">
      <c r="B367" s="7"/>
      <c r="C367" s="4"/>
      <c r="D367" s="4"/>
      <c r="E367" s="4"/>
      <c r="F367" s="4"/>
      <c r="G367" s="4"/>
      <c r="H367" s="73"/>
      <c r="I367" s="4"/>
      <c r="J367" s="4"/>
      <c r="K367" s="4"/>
      <c r="L367" s="7"/>
      <c r="M367" s="4"/>
      <c r="N367" s="4"/>
    </row>
    <row r="368" spans="2:14">
      <c r="B368" s="64">
        <v>148</v>
      </c>
      <c r="C368" s="1" t="s">
        <v>209</v>
      </c>
      <c r="D368" s="64">
        <v>1</v>
      </c>
      <c r="E368" s="2" t="s">
        <v>201</v>
      </c>
      <c r="F368" s="25">
        <v>56000</v>
      </c>
      <c r="G368" s="65">
        <f>ROUND(D368*F368,0)</f>
        <v>56000</v>
      </c>
      <c r="H368" s="70">
        <v>1</v>
      </c>
      <c r="I368" s="64" t="str">
        <f>E368</f>
        <v>Job</v>
      </c>
      <c r="J368" s="65">
        <f>F368</f>
        <v>56000</v>
      </c>
      <c r="K368" s="65">
        <f>ROUND(H368*J368,0)</f>
        <v>56000</v>
      </c>
      <c r="L368" s="66">
        <f>IF(K368&gt;G368,K368-G368,0)</f>
        <v>0</v>
      </c>
      <c r="M368" s="65">
        <f>IF(G368&gt;K368,G368-K368,0)</f>
        <v>0</v>
      </c>
      <c r="N368" s="4"/>
    </row>
    <row r="369" spans="2:26">
      <c r="B369" s="7"/>
      <c r="C369" s="4"/>
      <c r="D369" s="4"/>
      <c r="E369" s="4"/>
      <c r="F369" s="4"/>
      <c r="G369" s="4"/>
      <c r="H369" s="73"/>
      <c r="I369" s="4"/>
      <c r="J369" s="4"/>
      <c r="K369" s="4"/>
      <c r="L369" s="7"/>
      <c r="M369" s="4"/>
      <c r="N369" s="4"/>
    </row>
    <row r="370" spans="2:26" ht="157.5">
      <c r="B370" s="64">
        <v>149</v>
      </c>
      <c r="C370" s="1" t="s">
        <v>210</v>
      </c>
      <c r="D370" s="64">
        <v>1</v>
      </c>
      <c r="E370" s="2" t="s">
        <v>66</v>
      </c>
      <c r="F370" s="25">
        <v>48000</v>
      </c>
      <c r="G370" s="65">
        <f>ROUND(D370*F370,0)</f>
        <v>48000</v>
      </c>
      <c r="H370" s="70">
        <v>1</v>
      </c>
      <c r="I370" s="64" t="str">
        <f>E370</f>
        <v>No</v>
      </c>
      <c r="J370" s="65">
        <f>F370</f>
        <v>48000</v>
      </c>
      <c r="K370" s="65">
        <f>ROUND(H370*J370,0)</f>
        <v>48000</v>
      </c>
      <c r="L370" s="66">
        <f>IF(K370&gt;G370,K370-G370,0)</f>
        <v>0</v>
      </c>
      <c r="M370" s="65">
        <f>IF(G370&gt;K370,G370-K370,0)</f>
        <v>0</v>
      </c>
      <c r="N370" s="4"/>
    </row>
    <row r="371" spans="2:26">
      <c r="B371" s="7"/>
      <c r="C371" s="72" t="s">
        <v>294</v>
      </c>
      <c r="D371" s="4"/>
      <c r="E371" s="4"/>
      <c r="F371" s="4"/>
      <c r="G371" s="4"/>
      <c r="H371" s="73">
        <v>1</v>
      </c>
      <c r="I371" s="4" t="s">
        <v>66</v>
      </c>
      <c r="J371" s="25">
        <v>48000</v>
      </c>
      <c r="K371" s="65">
        <f>ROUND(H371*J371,0)</f>
        <v>48000</v>
      </c>
      <c r="L371" s="66">
        <f>IF(K371&gt;G371,K371-G371,0)</f>
        <v>48000</v>
      </c>
      <c r="M371" s="65">
        <f>IF(G371&gt;K371,G371-K371,0)</f>
        <v>0</v>
      </c>
      <c r="N371" s="4"/>
    </row>
    <row r="372" spans="2:26" ht="157.5">
      <c r="B372" s="64">
        <v>150</v>
      </c>
      <c r="C372" s="4" t="s">
        <v>211</v>
      </c>
      <c r="D372" s="64">
        <v>1</v>
      </c>
      <c r="E372" s="2" t="s">
        <v>66</v>
      </c>
      <c r="F372" s="25">
        <v>40000</v>
      </c>
      <c r="G372" s="65">
        <f>ROUND(D372*F372,0)</f>
        <v>40000</v>
      </c>
      <c r="H372" s="70">
        <v>0</v>
      </c>
      <c r="I372" s="64" t="str">
        <f>E372</f>
        <v>No</v>
      </c>
      <c r="J372" s="65">
        <f>F372</f>
        <v>40000</v>
      </c>
      <c r="K372" s="65">
        <f>ROUND(H372*J372,0)</f>
        <v>0</v>
      </c>
      <c r="L372" s="66">
        <f>IF(K372&gt;G372,K372-G372,0)</f>
        <v>0</v>
      </c>
      <c r="M372" s="65">
        <f>IF(G372&gt;K372,G372-K372,0)</f>
        <v>40000</v>
      </c>
      <c r="N372" s="4"/>
    </row>
    <row r="373" spans="2:26">
      <c r="B373" s="7"/>
      <c r="C373" s="4"/>
      <c r="D373" s="4"/>
      <c r="E373" s="4"/>
      <c r="F373" s="4"/>
      <c r="G373" s="4"/>
      <c r="H373" s="73"/>
      <c r="I373" s="4"/>
      <c r="J373" s="4"/>
      <c r="K373" s="4"/>
      <c r="L373" s="7"/>
      <c r="M373" s="4"/>
      <c r="N373" s="4"/>
    </row>
    <row r="374" spans="2:26" ht="315">
      <c r="B374" s="94">
        <v>151</v>
      </c>
      <c r="C374" s="19" t="s">
        <v>517</v>
      </c>
      <c r="D374" s="94">
        <v>1</v>
      </c>
      <c r="E374" s="95" t="s">
        <v>66</v>
      </c>
      <c r="F374" s="96">
        <v>590000</v>
      </c>
      <c r="G374" s="97">
        <f>ROUND(D374*F374,0)</f>
        <v>590000</v>
      </c>
      <c r="H374" s="98">
        <v>1</v>
      </c>
      <c r="I374" s="94" t="str">
        <f>E374</f>
        <v>No</v>
      </c>
      <c r="J374" s="97">
        <f>F374</f>
        <v>590000</v>
      </c>
      <c r="K374" s="97">
        <f>ROUND(H374*J374,0)</f>
        <v>590000</v>
      </c>
      <c r="L374" s="99">
        <f>IF(K374&gt;G374,K374-G374,0)</f>
        <v>0</v>
      </c>
      <c r="M374" s="97">
        <f>IF(G374&gt;K374,G374-K374,0)</f>
        <v>0</v>
      </c>
      <c r="N374" s="93"/>
      <c r="O374" s="36"/>
      <c r="P374" s="36"/>
      <c r="Q374" s="36"/>
    </row>
    <row r="375" spans="2:26">
      <c r="B375" s="7"/>
      <c r="C375" s="4"/>
      <c r="D375" s="4"/>
      <c r="E375" s="4"/>
      <c r="F375" s="4"/>
      <c r="G375" s="4"/>
      <c r="H375" s="73"/>
      <c r="I375" s="4"/>
      <c r="J375" s="4"/>
      <c r="K375" s="4"/>
      <c r="L375" s="7"/>
      <c r="M375" s="4"/>
      <c r="N375" s="4"/>
    </row>
    <row r="376" spans="2:26" ht="141.75">
      <c r="B376" s="64">
        <v>152</v>
      </c>
      <c r="C376" s="1" t="s">
        <v>213</v>
      </c>
      <c r="D376" s="64">
        <v>6</v>
      </c>
      <c r="E376" s="2" t="s">
        <v>66</v>
      </c>
      <c r="F376" s="25">
        <v>42000</v>
      </c>
      <c r="G376" s="65">
        <f>ROUND(D376*F376,0)</f>
        <v>252000</v>
      </c>
      <c r="H376" s="70">
        <v>6</v>
      </c>
      <c r="I376" s="64" t="str">
        <f>E376</f>
        <v>No</v>
      </c>
      <c r="J376" s="65">
        <f>F376</f>
        <v>42000</v>
      </c>
      <c r="K376" s="65">
        <f>ROUND(H376*J376,0)</f>
        <v>252000</v>
      </c>
      <c r="L376" s="66">
        <f>IF(K376&gt;G376,K376-G376,0)</f>
        <v>0</v>
      </c>
      <c r="M376" s="65">
        <f>IF(G376&gt;K376,G376-K376,0)</f>
        <v>0</v>
      </c>
      <c r="N376" s="7" t="s">
        <v>278</v>
      </c>
    </row>
    <row r="377" spans="2:26">
      <c r="B377" s="7"/>
      <c r="C377" s="4"/>
      <c r="D377" s="4"/>
      <c r="E377" s="4"/>
      <c r="F377" s="4"/>
      <c r="G377" s="4"/>
      <c r="H377" s="73"/>
      <c r="I377" s="4"/>
      <c r="J377" s="4"/>
      <c r="K377" s="4"/>
      <c r="L377" s="7"/>
      <c r="M377" s="4"/>
      <c r="N377" s="4"/>
    </row>
    <row r="378" spans="2:26" ht="189">
      <c r="B378" s="64">
        <v>153</v>
      </c>
      <c r="C378" s="4" t="s">
        <v>0</v>
      </c>
      <c r="D378" s="64">
        <v>1</v>
      </c>
      <c r="E378" s="2" t="s">
        <v>66</v>
      </c>
      <c r="F378" s="25">
        <v>182000</v>
      </c>
      <c r="G378" s="65">
        <f>ROUND(D378*F378,0)</f>
        <v>182000</v>
      </c>
      <c r="H378" s="70">
        <v>1</v>
      </c>
      <c r="I378" s="64" t="str">
        <f>E378</f>
        <v>No</v>
      </c>
      <c r="J378" s="65">
        <f>F378</f>
        <v>182000</v>
      </c>
      <c r="K378" s="65">
        <f>ROUND(H378*J378,0)</f>
        <v>182000</v>
      </c>
      <c r="L378" s="66">
        <f>IF(K378&gt;G378,K378-G378,0)</f>
        <v>0</v>
      </c>
      <c r="M378" s="65">
        <f>IF(G378&gt;K378,G378-K378,0)</f>
        <v>0</v>
      </c>
      <c r="N378" s="4"/>
    </row>
    <row r="379" spans="2:26">
      <c r="B379" s="7"/>
      <c r="C379" s="72" t="s">
        <v>294</v>
      </c>
      <c r="D379" s="4"/>
      <c r="E379" s="4"/>
      <c r="F379" s="4"/>
      <c r="G379" s="4"/>
      <c r="H379" s="73">
        <v>1</v>
      </c>
      <c r="I379" s="4" t="s">
        <v>66</v>
      </c>
      <c r="J379" s="25">
        <v>182000</v>
      </c>
      <c r="K379" s="65">
        <f>ROUND(H379*J379,0)</f>
        <v>182000</v>
      </c>
      <c r="L379" s="66">
        <f>IF(K379&gt;G379,K379-G379,0)</f>
        <v>182000</v>
      </c>
      <c r="M379" s="65">
        <f>IF(G379&gt;K379,G379-K379,0)</f>
        <v>0</v>
      </c>
      <c r="N379" s="4"/>
    </row>
    <row r="380" spans="2:26" ht="173.25">
      <c r="B380" s="64">
        <v>154</v>
      </c>
      <c r="C380" s="1" t="s">
        <v>214</v>
      </c>
      <c r="D380" s="64">
        <v>1</v>
      </c>
      <c r="E380" s="2" t="s">
        <v>66</v>
      </c>
      <c r="F380" s="25">
        <v>205000</v>
      </c>
      <c r="G380" s="65">
        <f>ROUND(D380*F380,0)</f>
        <v>205000</v>
      </c>
      <c r="H380" s="70">
        <v>1</v>
      </c>
      <c r="I380" s="64" t="str">
        <f>E380</f>
        <v>No</v>
      </c>
      <c r="J380" s="65">
        <f>F380</f>
        <v>205000</v>
      </c>
      <c r="K380" s="65">
        <f>ROUND(H380*J380,0)</f>
        <v>205000</v>
      </c>
      <c r="L380" s="66">
        <f>IF(K380&gt;G380,K380-G380,0)</f>
        <v>0</v>
      </c>
      <c r="M380" s="65">
        <f>IF(G380&gt;K380,G380-K380,0)</f>
        <v>0</v>
      </c>
      <c r="N380" s="4"/>
    </row>
    <row r="381" spans="2:26">
      <c r="B381" s="7"/>
      <c r="C381" s="4"/>
      <c r="D381" s="4"/>
      <c r="E381" s="4"/>
      <c r="F381" s="4"/>
      <c r="G381" s="4"/>
      <c r="H381" s="73"/>
      <c r="I381" s="4"/>
      <c r="J381" s="4"/>
      <c r="K381" s="4"/>
      <c r="L381" s="7"/>
      <c r="M381" s="4"/>
      <c r="N381" s="4"/>
    </row>
    <row r="382" spans="2:26" ht="161.25" customHeight="1">
      <c r="B382" s="64">
        <v>155</v>
      </c>
      <c r="C382" s="4" t="s">
        <v>1</v>
      </c>
      <c r="D382" s="64">
        <v>20</v>
      </c>
      <c r="E382" s="2" t="s">
        <v>60</v>
      </c>
      <c r="F382" s="25">
        <v>1020</v>
      </c>
      <c r="G382" s="65">
        <f>ROUND(D382*F382,0)</f>
        <v>20400</v>
      </c>
      <c r="H382" s="70">
        <v>10</v>
      </c>
      <c r="I382" s="64" t="str">
        <f>E382</f>
        <v>Rmt</v>
      </c>
      <c r="J382" s="65">
        <f>F382</f>
        <v>1020</v>
      </c>
      <c r="K382" s="65">
        <f>ROUND(H382*J382,0)</f>
        <v>10200</v>
      </c>
      <c r="L382" s="66">
        <f>IF(K382&gt;G382,K382-G382,0)</f>
        <v>0</v>
      </c>
      <c r="M382" s="65">
        <f>IF(G382&gt;K382,G382-K382,0)</f>
        <v>10200</v>
      </c>
      <c r="N382" s="4"/>
      <c r="Z382" s="29"/>
    </row>
    <row r="383" spans="2:26">
      <c r="B383" s="7"/>
      <c r="C383" s="4"/>
      <c r="D383" s="4"/>
      <c r="E383" s="4"/>
      <c r="F383" s="4"/>
      <c r="G383" s="4"/>
      <c r="H383" s="73"/>
      <c r="I383" s="4"/>
      <c r="J383" s="4"/>
      <c r="K383" s="4"/>
      <c r="L383" s="7"/>
      <c r="M383" s="4"/>
      <c r="N383" s="4"/>
    </row>
    <row r="384" spans="2:26" ht="157.5">
      <c r="B384" s="64">
        <v>156</v>
      </c>
      <c r="C384" s="4" t="s">
        <v>2</v>
      </c>
      <c r="D384" s="64">
        <v>20</v>
      </c>
      <c r="E384" s="2" t="s">
        <v>60</v>
      </c>
      <c r="F384" s="25">
        <v>1190</v>
      </c>
      <c r="G384" s="65">
        <f>ROUND(D384*F384,0)</f>
        <v>23800</v>
      </c>
      <c r="H384" s="70">
        <v>12</v>
      </c>
      <c r="I384" s="64" t="str">
        <f>E384</f>
        <v>Rmt</v>
      </c>
      <c r="J384" s="65">
        <f>F384</f>
        <v>1190</v>
      </c>
      <c r="K384" s="65">
        <f>ROUND(H384*J384,0)</f>
        <v>14280</v>
      </c>
      <c r="L384" s="66">
        <f>IF(K384&gt;G384,K384-G384,0)</f>
        <v>0</v>
      </c>
      <c r="M384" s="65">
        <f>IF(G384&gt;K384,G384-K384,0)</f>
        <v>9520</v>
      </c>
      <c r="N384" s="4"/>
    </row>
    <row r="385" spans="2:14">
      <c r="B385" s="7"/>
      <c r="C385" s="4"/>
      <c r="D385" s="4"/>
      <c r="E385" s="4"/>
      <c r="F385" s="4"/>
      <c r="G385" s="4"/>
      <c r="H385" s="73"/>
      <c r="I385" s="4"/>
      <c r="J385" s="4"/>
      <c r="K385" s="4"/>
      <c r="L385" s="7"/>
      <c r="M385" s="4"/>
      <c r="N385" s="4"/>
    </row>
    <row r="386" spans="2:14" ht="47.25">
      <c r="B386" s="64">
        <v>157</v>
      </c>
      <c r="C386" s="4" t="s">
        <v>3</v>
      </c>
      <c r="D386" s="64">
        <v>50</v>
      </c>
      <c r="E386" s="2" t="s">
        <v>60</v>
      </c>
      <c r="F386" s="25">
        <v>670</v>
      </c>
      <c r="G386" s="65">
        <f>ROUND(D386*F386,0)</f>
        <v>33500</v>
      </c>
      <c r="H386" s="70">
        <v>0</v>
      </c>
      <c r="I386" s="64" t="str">
        <f>E386</f>
        <v>Rmt</v>
      </c>
      <c r="J386" s="65">
        <f>F386</f>
        <v>670</v>
      </c>
      <c r="K386" s="65">
        <f>ROUND(H386*J386,0)</f>
        <v>0</v>
      </c>
      <c r="L386" s="66">
        <f>IF(K386&gt;G386,K386-G386,0)</f>
        <v>0</v>
      </c>
      <c r="M386" s="65">
        <f>IF(G386&gt;K386,G386-K386,0)</f>
        <v>33500</v>
      </c>
      <c r="N386" s="4"/>
    </row>
    <row r="387" spans="2:14">
      <c r="B387" s="7"/>
      <c r="C387" s="4"/>
      <c r="D387" s="4"/>
      <c r="E387" s="4"/>
      <c r="F387" s="4"/>
      <c r="G387" s="4"/>
      <c r="H387" s="73"/>
      <c r="I387" s="4"/>
      <c r="J387" s="4"/>
      <c r="K387" s="4"/>
      <c r="L387" s="7"/>
      <c r="M387" s="4"/>
      <c r="N387" s="4"/>
    </row>
    <row r="388" spans="2:14" ht="47.25">
      <c r="B388" s="64">
        <v>158</v>
      </c>
      <c r="C388" s="4" t="s">
        <v>4</v>
      </c>
      <c r="D388" s="64">
        <v>50</v>
      </c>
      <c r="E388" s="2" t="s">
        <v>60</v>
      </c>
      <c r="F388" s="25">
        <v>515</v>
      </c>
      <c r="G388" s="65">
        <f>ROUND(D388*F388,0)</f>
        <v>25750</v>
      </c>
      <c r="H388" s="70">
        <v>12</v>
      </c>
      <c r="I388" s="64" t="str">
        <f>E388</f>
        <v>Rmt</v>
      </c>
      <c r="J388" s="65">
        <f>F388</f>
        <v>515</v>
      </c>
      <c r="K388" s="65">
        <f>ROUND(H388*J388,0)</f>
        <v>6180</v>
      </c>
      <c r="L388" s="66">
        <f>IF(K388&gt;G388,K388-G388,0)</f>
        <v>0</v>
      </c>
      <c r="M388" s="65">
        <f>IF(G388&gt;K388,G388-K388,0)</f>
        <v>19570</v>
      </c>
      <c r="N388" s="4"/>
    </row>
    <row r="389" spans="2:14">
      <c r="B389" s="7"/>
      <c r="C389" s="4"/>
      <c r="D389" s="4"/>
      <c r="E389" s="4"/>
      <c r="F389" s="4"/>
      <c r="G389" s="4"/>
      <c r="H389" s="73"/>
      <c r="I389" s="4"/>
      <c r="J389" s="4"/>
      <c r="K389" s="4"/>
      <c r="L389" s="7"/>
      <c r="M389" s="4"/>
      <c r="N389" s="4"/>
    </row>
    <row r="390" spans="2:14" ht="141.75">
      <c r="B390" s="64">
        <v>159</v>
      </c>
      <c r="C390" s="4" t="s">
        <v>5</v>
      </c>
      <c r="D390" s="64">
        <v>30</v>
      </c>
      <c r="E390" s="2" t="s">
        <v>62</v>
      </c>
      <c r="F390" s="25">
        <v>2600</v>
      </c>
      <c r="G390" s="65">
        <f>ROUND(D390*F390,0)</f>
        <v>78000</v>
      </c>
      <c r="H390" s="70">
        <v>0</v>
      </c>
      <c r="I390" s="64" t="str">
        <f>E390</f>
        <v>Sqm</v>
      </c>
      <c r="J390" s="65">
        <f>F390</f>
        <v>2600</v>
      </c>
      <c r="K390" s="65">
        <f>ROUND(H390*J390,0)</f>
        <v>0</v>
      </c>
      <c r="L390" s="66">
        <f>IF(K390&gt;G390,K390-G390,0)</f>
        <v>0</v>
      </c>
      <c r="M390" s="65">
        <f>IF(G390&gt;K390,G390-K390,0)</f>
        <v>78000</v>
      </c>
      <c r="N390" s="4"/>
    </row>
    <row r="391" spans="2:14">
      <c r="B391" s="7"/>
      <c r="C391" s="4"/>
      <c r="D391" s="4"/>
      <c r="E391" s="4"/>
      <c r="F391" s="4"/>
      <c r="G391" s="4"/>
      <c r="H391" s="73"/>
      <c r="I391" s="4"/>
      <c r="J391" s="4"/>
      <c r="K391" s="4"/>
      <c r="L391" s="7"/>
      <c r="M391" s="4"/>
      <c r="N391" s="4"/>
    </row>
    <row r="392" spans="2:14" ht="141.75">
      <c r="B392" s="64">
        <v>160</v>
      </c>
      <c r="C392" s="4" t="s">
        <v>6</v>
      </c>
      <c r="D392" s="64">
        <v>250</v>
      </c>
      <c r="E392" s="2" t="s">
        <v>62</v>
      </c>
      <c r="F392" s="25">
        <v>2325</v>
      </c>
      <c r="G392" s="65">
        <f>ROUND(D392*F392,0)</f>
        <v>581250</v>
      </c>
      <c r="H392" s="70">
        <v>230.19</v>
      </c>
      <c r="I392" s="64" t="str">
        <f>E392</f>
        <v>Sqm</v>
      </c>
      <c r="J392" s="65">
        <f>F392</f>
        <v>2325</v>
      </c>
      <c r="K392" s="65">
        <f>ROUND(H392*J392,0)</f>
        <v>535192</v>
      </c>
      <c r="L392" s="66">
        <f>IF(K392&gt;G392,K392-G392,0)</f>
        <v>0</v>
      </c>
      <c r="M392" s="65">
        <f>IF(G392&gt;K392,G392-K392,0)</f>
        <v>46058</v>
      </c>
      <c r="N392" s="4"/>
    </row>
    <row r="393" spans="2:14">
      <c r="B393" s="7"/>
      <c r="C393" s="4"/>
      <c r="D393" s="4"/>
      <c r="E393" s="4"/>
      <c r="F393" s="4"/>
      <c r="G393" s="4"/>
      <c r="H393" s="73"/>
      <c r="I393" s="4"/>
      <c r="J393" s="4"/>
      <c r="K393" s="4"/>
      <c r="L393" s="7"/>
      <c r="M393" s="4"/>
      <c r="N393" s="4"/>
    </row>
    <row r="394" spans="2:14" ht="31.5">
      <c r="B394" s="64">
        <v>161</v>
      </c>
      <c r="C394" s="1" t="s">
        <v>215</v>
      </c>
      <c r="D394" s="64">
        <v>2</v>
      </c>
      <c r="E394" s="2" t="s">
        <v>62</v>
      </c>
      <c r="F394" s="25">
        <v>15800</v>
      </c>
      <c r="G394" s="65">
        <f>ROUND(D394*F394,0)</f>
        <v>31600</v>
      </c>
      <c r="H394" s="70">
        <v>1.24</v>
      </c>
      <c r="I394" s="64" t="str">
        <f>E394</f>
        <v>Sqm</v>
      </c>
      <c r="J394" s="65">
        <f>F394</f>
        <v>15800</v>
      </c>
      <c r="K394" s="65">
        <f>ROUND(H394*J394,0)</f>
        <v>19592</v>
      </c>
      <c r="L394" s="66">
        <f>IF(K394&gt;G394,K394-G394,0)</f>
        <v>0</v>
      </c>
      <c r="M394" s="65">
        <f>IF(G394&gt;K394,G394-K394,0)</f>
        <v>12008</v>
      </c>
      <c r="N394" s="4"/>
    </row>
    <row r="395" spans="2:14">
      <c r="B395" s="7"/>
      <c r="C395" s="4"/>
      <c r="D395" s="4"/>
      <c r="E395" s="4"/>
      <c r="F395" s="4"/>
      <c r="G395" s="4"/>
      <c r="H395" s="73"/>
      <c r="I395" s="4"/>
      <c r="J395" s="4"/>
      <c r="K395" s="4"/>
      <c r="L395" s="7"/>
      <c r="M395" s="4"/>
      <c r="N395" s="4"/>
    </row>
    <row r="396" spans="2:14" ht="31.5">
      <c r="B396" s="64">
        <v>162</v>
      </c>
      <c r="C396" s="1" t="s">
        <v>216</v>
      </c>
      <c r="D396" s="64">
        <v>2</v>
      </c>
      <c r="E396" s="2" t="s">
        <v>62</v>
      </c>
      <c r="F396" s="25">
        <v>25900</v>
      </c>
      <c r="G396" s="65">
        <f>ROUND(D396*F396,0)</f>
        <v>51800</v>
      </c>
      <c r="H396" s="70">
        <v>0.84</v>
      </c>
      <c r="I396" s="64" t="str">
        <f>E396</f>
        <v>Sqm</v>
      </c>
      <c r="J396" s="65">
        <f>F396</f>
        <v>25900</v>
      </c>
      <c r="K396" s="65">
        <f>ROUND(H396*J396,0)</f>
        <v>21756</v>
      </c>
      <c r="L396" s="66">
        <f>IF(K396&gt;G396,K396-G396,0)</f>
        <v>0</v>
      </c>
      <c r="M396" s="65">
        <f>IF(G396&gt;K396,G396-K396,0)</f>
        <v>30044</v>
      </c>
      <c r="N396" s="4"/>
    </row>
    <row r="397" spans="2:14">
      <c r="B397" s="7"/>
      <c r="C397" s="4"/>
      <c r="D397" s="4"/>
      <c r="E397" s="4"/>
      <c r="F397" s="4"/>
      <c r="G397" s="4"/>
      <c r="H397" s="73"/>
      <c r="I397" s="4"/>
      <c r="J397" s="4"/>
      <c r="K397" s="4"/>
      <c r="L397" s="7"/>
      <c r="M397" s="4"/>
      <c r="N397" s="4"/>
    </row>
    <row r="398" spans="2:14" ht="31.5">
      <c r="B398" s="64">
        <v>163</v>
      </c>
      <c r="C398" s="1" t="s">
        <v>217</v>
      </c>
      <c r="D398" s="64">
        <v>2</v>
      </c>
      <c r="E398" s="2" t="s">
        <v>62</v>
      </c>
      <c r="F398" s="25">
        <v>26300</v>
      </c>
      <c r="G398" s="65">
        <f>ROUND(D398*F398,0)</f>
        <v>52600</v>
      </c>
      <c r="H398" s="80">
        <v>2</v>
      </c>
      <c r="I398" s="64" t="str">
        <f>E398</f>
        <v>Sqm</v>
      </c>
      <c r="J398" s="65">
        <f>F398</f>
        <v>26300</v>
      </c>
      <c r="K398" s="65">
        <f>ROUND(H398*J398,0)</f>
        <v>52600</v>
      </c>
      <c r="L398" s="66">
        <f>IF(K398&gt;G398,K398-G398,0)</f>
        <v>0</v>
      </c>
      <c r="M398" s="65">
        <f>IF(G398&gt;K398,G398-K398,0)</f>
        <v>0</v>
      </c>
      <c r="N398" s="4"/>
    </row>
    <row r="399" spans="2:14">
      <c r="B399" s="7"/>
      <c r="C399" s="72" t="s">
        <v>294</v>
      </c>
      <c r="D399" s="4"/>
      <c r="E399" s="4"/>
      <c r="F399" s="4"/>
      <c r="G399" s="4"/>
      <c r="H399" s="75">
        <v>1.29</v>
      </c>
      <c r="I399" s="4" t="s">
        <v>62</v>
      </c>
      <c r="J399" s="25">
        <v>26300</v>
      </c>
      <c r="K399" s="65">
        <f>ROUND(H399*J399,0)</f>
        <v>33927</v>
      </c>
      <c r="L399" s="66">
        <f>IF(K399&gt;G399,K399-G399,0)</f>
        <v>33927</v>
      </c>
      <c r="M399" s="65">
        <f>IF(G399&gt;K399,G399-K399,0)</f>
        <v>0</v>
      </c>
      <c r="N399" s="4"/>
    </row>
    <row r="400" spans="2:14" ht="31.5">
      <c r="B400" s="64">
        <v>164</v>
      </c>
      <c r="C400" s="1" t="s">
        <v>218</v>
      </c>
      <c r="D400" s="64">
        <v>1</v>
      </c>
      <c r="E400" s="2" t="s">
        <v>62</v>
      </c>
      <c r="F400" s="25">
        <v>8125</v>
      </c>
      <c r="G400" s="65">
        <f>ROUND(D400*F400,0)</f>
        <v>8125</v>
      </c>
      <c r="H400" s="80">
        <v>1</v>
      </c>
      <c r="I400" s="64" t="str">
        <f>E400</f>
        <v>Sqm</v>
      </c>
      <c r="J400" s="65">
        <f>F400</f>
        <v>8125</v>
      </c>
      <c r="K400" s="65">
        <f>ROUND(H400*J400,0)</f>
        <v>8125</v>
      </c>
      <c r="L400" s="66">
        <f>IF(K400&gt;G400,K400-G400,0)</f>
        <v>0</v>
      </c>
      <c r="M400" s="65">
        <f>IF(G400&gt;K400,G400-K400,0)</f>
        <v>0</v>
      </c>
      <c r="N400" s="4"/>
    </row>
    <row r="401" spans="2:14">
      <c r="B401" s="7"/>
      <c r="C401" s="72" t="s">
        <v>294</v>
      </c>
      <c r="D401" s="4"/>
      <c r="E401" s="4"/>
      <c r="F401" s="4"/>
      <c r="G401" s="4"/>
      <c r="H401" s="73">
        <v>0.25</v>
      </c>
      <c r="I401" s="4" t="s">
        <v>62</v>
      </c>
      <c r="J401" s="25">
        <v>8125</v>
      </c>
      <c r="K401" s="65">
        <f>ROUND(H401*J401,0)</f>
        <v>2031</v>
      </c>
      <c r="L401" s="66">
        <f>IF(K401&gt;G401,K401-G401,0)</f>
        <v>2031</v>
      </c>
      <c r="M401" s="65">
        <f>IF(G401&gt;K401,G401-K401,0)</f>
        <v>0</v>
      </c>
      <c r="N401" s="4"/>
    </row>
    <row r="402" spans="2:14" ht="31.5">
      <c r="B402" s="64">
        <v>165</v>
      </c>
      <c r="C402" s="1" t="s">
        <v>219</v>
      </c>
      <c r="D402" s="64">
        <v>1</v>
      </c>
      <c r="E402" s="2" t="s">
        <v>62</v>
      </c>
      <c r="F402" s="25">
        <v>7550</v>
      </c>
      <c r="G402" s="65">
        <f>ROUND(D402*F402,0)</f>
        <v>7550</v>
      </c>
      <c r="H402" s="70">
        <v>0.72</v>
      </c>
      <c r="I402" s="64" t="str">
        <f>E402</f>
        <v>Sqm</v>
      </c>
      <c r="J402" s="65">
        <f>F402</f>
        <v>7550</v>
      </c>
      <c r="K402" s="65">
        <f>ROUND(H402*J402,0)</f>
        <v>5436</v>
      </c>
      <c r="L402" s="66">
        <f>IF(K402&gt;G402,K402-G402,0)</f>
        <v>0</v>
      </c>
      <c r="M402" s="65">
        <f>IF(G402&gt;K402,G402-K402,0)</f>
        <v>2114</v>
      </c>
      <c r="N402" s="4"/>
    </row>
    <row r="403" spans="2:14">
      <c r="B403" s="7"/>
      <c r="C403" s="4"/>
      <c r="D403" s="4"/>
      <c r="E403" s="4"/>
      <c r="F403" s="4"/>
      <c r="G403" s="4"/>
      <c r="H403" s="73"/>
      <c r="I403" s="4"/>
      <c r="J403" s="4"/>
      <c r="K403" s="4"/>
      <c r="L403" s="7"/>
      <c r="M403" s="4"/>
      <c r="N403" s="4"/>
    </row>
    <row r="404" spans="2:14" ht="47.25">
      <c r="B404" s="64">
        <v>166</v>
      </c>
      <c r="C404" s="1" t="s">
        <v>286</v>
      </c>
      <c r="D404" s="64">
        <v>2</v>
      </c>
      <c r="E404" s="2" t="s">
        <v>66</v>
      </c>
      <c r="F404" s="25">
        <v>10500</v>
      </c>
      <c r="G404" s="65">
        <f>ROUND(D404*F404,0)</f>
        <v>21000</v>
      </c>
      <c r="H404" s="70">
        <v>2</v>
      </c>
      <c r="I404" s="64" t="str">
        <f>E404</f>
        <v>No</v>
      </c>
      <c r="J404" s="65">
        <f>F404</f>
        <v>10500</v>
      </c>
      <c r="K404" s="65">
        <f>ROUND(H404*J404,0)</f>
        <v>21000</v>
      </c>
      <c r="L404" s="66">
        <f>IF(K404&gt;G404,K404-G404,0)</f>
        <v>0</v>
      </c>
      <c r="M404" s="65">
        <f>IF(G404&gt;K404,G404-K404,0)</f>
        <v>0</v>
      </c>
      <c r="N404" s="4"/>
    </row>
    <row r="405" spans="2:14">
      <c r="B405" s="7"/>
      <c r="C405" s="72" t="s">
        <v>294</v>
      </c>
      <c r="D405" s="4"/>
      <c r="E405" s="4"/>
      <c r="F405" s="4"/>
      <c r="G405" s="4"/>
      <c r="H405" s="73">
        <v>1</v>
      </c>
      <c r="I405" s="4" t="s">
        <v>66</v>
      </c>
      <c r="J405" s="25">
        <v>10500</v>
      </c>
      <c r="K405" s="65">
        <f>ROUND(H405*J405,0)</f>
        <v>10500</v>
      </c>
      <c r="L405" s="66">
        <f>IF(K405&gt;G405,K405-G405,0)</f>
        <v>10500</v>
      </c>
      <c r="M405" s="65">
        <f>IF(G405&gt;K405,G405-K405,0)</f>
        <v>0</v>
      </c>
      <c r="N405" s="4"/>
    </row>
    <row r="406" spans="2:14" ht="47.25">
      <c r="B406" s="64">
        <v>167</v>
      </c>
      <c r="C406" s="1" t="s">
        <v>220</v>
      </c>
      <c r="D406" s="64">
        <v>2</v>
      </c>
      <c r="E406" s="2" t="s">
        <v>66</v>
      </c>
      <c r="F406" s="25">
        <v>12900</v>
      </c>
      <c r="G406" s="65">
        <f>ROUND(D406*F406,0)</f>
        <v>25800</v>
      </c>
      <c r="H406" s="70">
        <v>2</v>
      </c>
      <c r="I406" s="64" t="str">
        <f>E406</f>
        <v>No</v>
      </c>
      <c r="J406" s="65">
        <f>F406</f>
        <v>12900</v>
      </c>
      <c r="K406" s="65">
        <f>ROUND(H406*J406,0)</f>
        <v>25800</v>
      </c>
      <c r="L406" s="66">
        <f>IF(K406&gt;G406,K406-G406,0)</f>
        <v>0</v>
      </c>
      <c r="M406" s="65">
        <f>IF(G406&gt;K406,G406-K406,0)</f>
        <v>0</v>
      </c>
      <c r="N406" s="4"/>
    </row>
    <row r="407" spans="2:14">
      <c r="B407" s="7"/>
      <c r="C407" s="4"/>
      <c r="D407" s="4"/>
      <c r="E407" s="4"/>
      <c r="F407" s="4"/>
      <c r="G407" s="4"/>
      <c r="H407" s="73"/>
      <c r="I407" s="4"/>
      <c r="J407" s="4"/>
      <c r="K407" s="4"/>
      <c r="L407" s="7"/>
      <c r="M407" s="4"/>
      <c r="N407" s="4"/>
    </row>
    <row r="408" spans="2:14" ht="31.5">
      <c r="B408" s="64">
        <v>168</v>
      </c>
      <c r="C408" s="1" t="s">
        <v>221</v>
      </c>
      <c r="D408" s="64">
        <v>1</v>
      </c>
      <c r="E408" s="2" t="s">
        <v>62</v>
      </c>
      <c r="F408" s="25">
        <v>10300</v>
      </c>
      <c r="G408" s="65">
        <f>ROUND(D408*F408,0)</f>
        <v>10300</v>
      </c>
      <c r="H408" s="70">
        <v>0.12</v>
      </c>
      <c r="I408" s="64" t="str">
        <f>E408</f>
        <v>Sqm</v>
      </c>
      <c r="J408" s="65">
        <f>F408</f>
        <v>10300</v>
      </c>
      <c r="K408" s="65">
        <f>ROUND(H408*J408,0)</f>
        <v>1236</v>
      </c>
      <c r="L408" s="66">
        <f>IF(K408&gt;G408,K408-G408,0)</f>
        <v>0</v>
      </c>
      <c r="M408" s="65">
        <f>IF(G408&gt;K408,G408-K408,0)</f>
        <v>9064</v>
      </c>
      <c r="N408" s="4"/>
    </row>
    <row r="409" spans="2:14">
      <c r="B409" s="7"/>
      <c r="C409" s="4"/>
      <c r="D409" s="4"/>
      <c r="E409" s="4"/>
      <c r="F409" s="4"/>
      <c r="G409" s="4"/>
      <c r="H409" s="73"/>
      <c r="I409" s="4"/>
      <c r="J409" s="4"/>
      <c r="K409" s="4"/>
      <c r="L409" s="7"/>
      <c r="M409" s="4"/>
      <c r="N409" s="4"/>
    </row>
    <row r="410" spans="2:14" ht="63">
      <c r="B410" s="64">
        <v>169</v>
      </c>
      <c r="C410" s="4" t="s">
        <v>7</v>
      </c>
      <c r="D410" s="64">
        <v>130</v>
      </c>
      <c r="E410" s="2" t="s">
        <v>62</v>
      </c>
      <c r="F410" s="25">
        <v>1225</v>
      </c>
      <c r="G410" s="65">
        <f>ROUND(D410*F410,0)</f>
        <v>159250</v>
      </c>
      <c r="H410" s="70">
        <v>119.84</v>
      </c>
      <c r="I410" s="64" t="str">
        <f>E410</f>
        <v>Sqm</v>
      </c>
      <c r="J410" s="65">
        <f>F410</f>
        <v>1225</v>
      </c>
      <c r="K410" s="65">
        <f>ROUND(H410*J410,0)</f>
        <v>146804</v>
      </c>
      <c r="L410" s="66">
        <f>IF(K410&gt;G410,K410-G410,0)</f>
        <v>0</v>
      </c>
      <c r="M410" s="65">
        <f>IF(G410&gt;K410,G410-K410,0)</f>
        <v>12446</v>
      </c>
      <c r="N410" s="4"/>
    </row>
    <row r="411" spans="2:14">
      <c r="B411" s="7"/>
      <c r="C411" s="4"/>
      <c r="D411" s="4"/>
      <c r="E411" s="4"/>
      <c r="F411" s="4"/>
      <c r="G411" s="4"/>
      <c r="H411" s="73"/>
      <c r="I411" s="4"/>
      <c r="J411" s="4"/>
      <c r="K411" s="4"/>
      <c r="L411" s="7"/>
      <c r="M411" s="4"/>
      <c r="N411" s="4"/>
    </row>
    <row r="412" spans="2:14" ht="63">
      <c r="B412" s="64">
        <v>170</v>
      </c>
      <c r="C412" s="4" t="s">
        <v>8</v>
      </c>
      <c r="D412" s="64">
        <v>130</v>
      </c>
      <c r="E412" s="2" t="s">
        <v>62</v>
      </c>
      <c r="F412" s="25">
        <v>1075</v>
      </c>
      <c r="G412" s="65">
        <f>ROUND(D412*F412,0)</f>
        <v>139750</v>
      </c>
      <c r="H412" s="70">
        <v>84.41</v>
      </c>
      <c r="I412" s="64" t="str">
        <f>E412</f>
        <v>Sqm</v>
      </c>
      <c r="J412" s="65">
        <f>F412</f>
        <v>1075</v>
      </c>
      <c r="K412" s="65">
        <f>ROUND(H412*J412,0)</f>
        <v>90741</v>
      </c>
      <c r="L412" s="66">
        <f>IF(K412&gt;G412,K412-G412,0)</f>
        <v>0</v>
      </c>
      <c r="M412" s="65">
        <f>IF(G412&gt;K412,G412-K412,0)</f>
        <v>49009</v>
      </c>
      <c r="N412" s="4"/>
    </row>
    <row r="413" spans="2:14">
      <c r="B413" s="7"/>
      <c r="C413" s="4"/>
      <c r="D413" s="4"/>
      <c r="E413" s="4"/>
      <c r="F413" s="4"/>
      <c r="G413" s="4"/>
      <c r="H413" s="73"/>
      <c r="I413" s="4"/>
      <c r="J413" s="4"/>
      <c r="K413" s="4"/>
      <c r="L413" s="7"/>
      <c r="M413" s="4"/>
      <c r="N413" s="4"/>
    </row>
    <row r="414" spans="2:14" ht="47.25">
      <c r="B414" s="64">
        <v>171</v>
      </c>
      <c r="C414" s="4" t="s">
        <v>9</v>
      </c>
      <c r="D414" s="64">
        <v>40</v>
      </c>
      <c r="E414" s="2" t="s">
        <v>62</v>
      </c>
      <c r="F414" s="25">
        <v>785</v>
      </c>
      <c r="G414" s="65">
        <f>ROUND(D414*F414,0)</f>
        <v>31400</v>
      </c>
      <c r="H414" s="70">
        <v>40</v>
      </c>
      <c r="I414" s="64" t="str">
        <f>E414</f>
        <v>Sqm</v>
      </c>
      <c r="J414" s="65">
        <f>F414</f>
        <v>785</v>
      </c>
      <c r="K414" s="65">
        <f>ROUND(H414*J414,0)</f>
        <v>31400</v>
      </c>
      <c r="L414" s="66">
        <f>IF(K414&gt;G414,K414-G414,0)</f>
        <v>0</v>
      </c>
      <c r="M414" s="65">
        <f>IF(G414&gt;K414,G414-K414,0)</f>
        <v>0</v>
      </c>
      <c r="N414" s="4"/>
    </row>
    <row r="415" spans="2:14">
      <c r="B415" s="7"/>
      <c r="C415" s="72" t="s">
        <v>294</v>
      </c>
      <c r="D415" s="4"/>
      <c r="E415" s="4"/>
      <c r="F415" s="4"/>
      <c r="G415" s="4"/>
      <c r="H415" s="73">
        <v>35.04</v>
      </c>
      <c r="I415" s="4" t="s">
        <v>62</v>
      </c>
      <c r="J415" s="25">
        <v>785</v>
      </c>
      <c r="K415" s="65">
        <f>ROUND(H415*J415,0)</f>
        <v>27506</v>
      </c>
      <c r="L415" s="66">
        <f>IF(K415&gt;G415,K415-G415,0)</f>
        <v>27506</v>
      </c>
      <c r="M415" s="65">
        <f>IF(G415&gt;K415,G415-K415,0)</f>
        <v>0</v>
      </c>
      <c r="N415" s="4"/>
    </row>
    <row r="416" spans="2:14" ht="47.25">
      <c r="B416" s="64">
        <v>172</v>
      </c>
      <c r="C416" s="4" t="s">
        <v>10</v>
      </c>
      <c r="D416" s="64">
        <v>40</v>
      </c>
      <c r="E416" s="2" t="s">
        <v>62</v>
      </c>
      <c r="F416" s="25">
        <v>660</v>
      </c>
      <c r="G416" s="65">
        <f>ROUND(D416*F416,0)</f>
        <v>26400</v>
      </c>
      <c r="H416" s="70">
        <v>19.239999999999998</v>
      </c>
      <c r="I416" s="64" t="str">
        <f>E416</f>
        <v>Sqm</v>
      </c>
      <c r="J416" s="65">
        <f>F416</f>
        <v>660</v>
      </c>
      <c r="K416" s="65">
        <f>ROUND(H416*J416,0)</f>
        <v>12698</v>
      </c>
      <c r="L416" s="66">
        <f>IF(K416&gt;G416,K416-G416,0)</f>
        <v>0</v>
      </c>
      <c r="M416" s="65">
        <f>IF(G416&gt;K416,G416-K416,0)</f>
        <v>13702</v>
      </c>
      <c r="N416" s="4"/>
    </row>
    <row r="417" spans="2:14">
      <c r="B417" s="7"/>
      <c r="C417" s="4"/>
      <c r="D417" s="4"/>
      <c r="E417" s="4"/>
      <c r="F417" s="4"/>
      <c r="G417" s="4"/>
      <c r="H417" s="73"/>
      <c r="I417" s="4"/>
      <c r="J417" s="4"/>
      <c r="K417" s="4"/>
      <c r="L417" s="7"/>
      <c r="M417" s="4"/>
      <c r="N417" s="4"/>
    </row>
    <row r="418" spans="2:14" ht="330.75">
      <c r="B418" s="64">
        <v>173</v>
      </c>
      <c r="C418" s="1" t="s">
        <v>287</v>
      </c>
      <c r="D418" s="64">
        <v>1</v>
      </c>
      <c r="E418" s="2" t="s">
        <v>222</v>
      </c>
      <c r="F418" s="25">
        <v>325000</v>
      </c>
      <c r="G418" s="65">
        <f>ROUND(D418*F418,0)</f>
        <v>325000</v>
      </c>
      <c r="H418" s="70">
        <v>1</v>
      </c>
      <c r="I418" s="64" t="str">
        <f>E418</f>
        <v>Set</v>
      </c>
      <c r="J418" s="65">
        <f>F418</f>
        <v>325000</v>
      </c>
      <c r="K418" s="65">
        <f>ROUND(H418*J418,0)</f>
        <v>325000</v>
      </c>
      <c r="L418" s="66">
        <f>IF(K418&gt;G418,K418-G418,0)</f>
        <v>0</v>
      </c>
      <c r="M418" s="65">
        <f>IF(G418&gt;K418,G418-K418,0)</f>
        <v>0</v>
      </c>
      <c r="N418" s="4"/>
    </row>
    <row r="419" spans="2:14">
      <c r="B419" s="7"/>
      <c r="C419" s="4"/>
      <c r="D419" s="4"/>
      <c r="E419" s="4"/>
      <c r="F419" s="4"/>
      <c r="G419" s="4"/>
      <c r="H419" s="73"/>
      <c r="I419" s="4"/>
      <c r="J419" s="4"/>
      <c r="K419" s="4"/>
      <c r="L419" s="7"/>
      <c r="M419" s="4"/>
      <c r="N419" s="4"/>
    </row>
    <row r="420" spans="2:14" ht="141.75">
      <c r="B420" s="64">
        <v>174</v>
      </c>
      <c r="C420" s="1" t="s">
        <v>223</v>
      </c>
      <c r="D420" s="64">
        <v>2</v>
      </c>
      <c r="E420" s="2" t="s">
        <v>66</v>
      </c>
      <c r="F420" s="25">
        <v>30700</v>
      </c>
      <c r="G420" s="65">
        <f>ROUND(D420*F420,0)</f>
        <v>61400</v>
      </c>
      <c r="H420" s="70">
        <v>1</v>
      </c>
      <c r="I420" s="64" t="str">
        <f>E420</f>
        <v>No</v>
      </c>
      <c r="J420" s="65">
        <f>F420</f>
        <v>30700</v>
      </c>
      <c r="K420" s="65">
        <f>ROUND(H420*J420,0)</f>
        <v>30700</v>
      </c>
      <c r="L420" s="66">
        <f>IF(K420&gt;G420,K420-G420,0)</f>
        <v>0</v>
      </c>
      <c r="M420" s="65">
        <f>IF(G420&gt;K420,G420-K420,0)</f>
        <v>30700</v>
      </c>
      <c r="N420" s="4"/>
    </row>
    <row r="421" spans="2:14">
      <c r="B421" s="7"/>
      <c r="C421" s="4"/>
      <c r="D421" s="4"/>
      <c r="E421" s="4"/>
      <c r="F421" s="4"/>
      <c r="G421" s="4"/>
      <c r="H421" s="73"/>
      <c r="I421" s="4"/>
      <c r="J421" s="4"/>
      <c r="K421" s="4"/>
      <c r="L421" s="7"/>
      <c r="M421" s="4"/>
      <c r="N421" s="4"/>
    </row>
    <row r="422" spans="2:14" ht="141.75">
      <c r="B422" s="64">
        <v>175</v>
      </c>
      <c r="C422" s="1" t="s">
        <v>224</v>
      </c>
      <c r="D422" s="64">
        <v>4</v>
      </c>
      <c r="E422" s="2" t="s">
        <v>66</v>
      </c>
      <c r="F422" s="25">
        <v>30700</v>
      </c>
      <c r="G422" s="65">
        <f>ROUND(D422*F422,0)</f>
        <v>122800</v>
      </c>
      <c r="H422" s="70">
        <v>4</v>
      </c>
      <c r="I422" s="64" t="str">
        <f>E422</f>
        <v>No</v>
      </c>
      <c r="J422" s="65">
        <f>F422</f>
        <v>30700</v>
      </c>
      <c r="K422" s="65">
        <f>ROUND(H422*J422,0)</f>
        <v>122800</v>
      </c>
      <c r="L422" s="66">
        <f>IF(K422&gt;G422,K422-G422,0)</f>
        <v>0</v>
      </c>
      <c r="M422" s="65">
        <f>IF(G422&gt;K422,G422-K422,0)</f>
        <v>0</v>
      </c>
      <c r="N422" s="4"/>
    </row>
    <row r="423" spans="2:14">
      <c r="B423" s="7"/>
      <c r="C423" s="4"/>
      <c r="D423" s="4"/>
      <c r="E423" s="4"/>
      <c r="F423" s="4"/>
      <c r="G423" s="4"/>
      <c r="H423" s="73"/>
      <c r="I423" s="4"/>
      <c r="J423" s="4"/>
      <c r="K423" s="4"/>
      <c r="L423" s="7"/>
      <c r="M423" s="4"/>
      <c r="N423" s="4"/>
    </row>
    <row r="424" spans="2:14" ht="141.75">
      <c r="B424" s="64">
        <v>176</v>
      </c>
      <c r="C424" s="4" t="s">
        <v>11</v>
      </c>
      <c r="D424" s="64">
        <v>4</v>
      </c>
      <c r="E424" s="2" t="s">
        <v>66</v>
      </c>
      <c r="F424" s="25">
        <v>35000</v>
      </c>
      <c r="G424" s="65">
        <f>ROUND(D424*F424,0)</f>
        <v>140000</v>
      </c>
      <c r="H424" s="70">
        <v>4</v>
      </c>
      <c r="I424" s="64" t="str">
        <f>E424</f>
        <v>No</v>
      </c>
      <c r="J424" s="65">
        <f>F424</f>
        <v>35000</v>
      </c>
      <c r="K424" s="65">
        <f>ROUND(H424*J424,0)</f>
        <v>140000</v>
      </c>
      <c r="L424" s="66">
        <f>IF(K424&gt;G424,K424-G424,0)</f>
        <v>0</v>
      </c>
      <c r="M424" s="65">
        <f>IF(G424&gt;K424,G424-K424,0)</f>
        <v>0</v>
      </c>
      <c r="N424" s="4"/>
    </row>
    <row r="425" spans="2:14">
      <c r="B425" s="7"/>
      <c r="C425" s="72" t="s">
        <v>294</v>
      </c>
      <c r="D425" s="4"/>
      <c r="E425" s="4"/>
      <c r="F425" s="4"/>
      <c r="G425" s="4"/>
      <c r="H425" s="73">
        <v>1</v>
      </c>
      <c r="I425" s="4" t="s">
        <v>66</v>
      </c>
      <c r="J425" s="25">
        <v>35000</v>
      </c>
      <c r="K425" s="65">
        <f>ROUND(H425*J425,0)</f>
        <v>35000</v>
      </c>
      <c r="L425" s="66">
        <f>IF(K425&gt;G425,K425-G425,0)</f>
        <v>35000</v>
      </c>
      <c r="M425" s="65">
        <f>IF(G425&gt;K425,G425-K425,0)</f>
        <v>0</v>
      </c>
      <c r="N425" s="4"/>
    </row>
    <row r="426" spans="2:14" ht="141.75">
      <c r="B426" s="64">
        <v>177</v>
      </c>
      <c r="C426" s="4" t="s">
        <v>12</v>
      </c>
      <c r="D426" s="64">
        <v>1</v>
      </c>
      <c r="E426" s="2" t="s">
        <v>66</v>
      </c>
      <c r="F426" s="25">
        <v>50000</v>
      </c>
      <c r="G426" s="65">
        <f>ROUND(D426*F426,0)</f>
        <v>50000</v>
      </c>
      <c r="H426" s="70">
        <v>1</v>
      </c>
      <c r="I426" s="64" t="str">
        <f>E426</f>
        <v>No</v>
      </c>
      <c r="J426" s="65">
        <f>F426</f>
        <v>50000</v>
      </c>
      <c r="K426" s="65">
        <f>ROUND(H426*J426,0)</f>
        <v>50000</v>
      </c>
      <c r="L426" s="66">
        <f>IF(K426&gt;G426,K426-G426,0)</f>
        <v>0</v>
      </c>
      <c r="M426" s="65">
        <f>IF(G426&gt;K426,G426-K426,0)</f>
        <v>0</v>
      </c>
      <c r="N426" s="4"/>
    </row>
    <row r="427" spans="2:14">
      <c r="B427" s="7"/>
      <c r="C427" s="4"/>
      <c r="D427" s="4"/>
      <c r="E427" s="4"/>
      <c r="F427" s="4"/>
      <c r="G427" s="4"/>
      <c r="H427" s="73"/>
      <c r="I427" s="4"/>
      <c r="J427" s="4"/>
      <c r="K427" s="4"/>
      <c r="L427" s="7"/>
      <c r="M427" s="4"/>
      <c r="N427" s="4"/>
    </row>
    <row r="428" spans="2:14" ht="236.25">
      <c r="B428" s="64">
        <v>178</v>
      </c>
      <c r="C428" s="1" t="s">
        <v>225</v>
      </c>
      <c r="D428" s="64">
        <v>1</v>
      </c>
      <c r="E428" s="2" t="s">
        <v>114</v>
      </c>
      <c r="F428" s="25">
        <v>400000</v>
      </c>
      <c r="G428" s="65">
        <f>ROUND(D428*F428,0)</f>
        <v>400000</v>
      </c>
      <c r="H428" s="70">
        <v>1</v>
      </c>
      <c r="I428" s="64" t="str">
        <f>E428</f>
        <v>Lot</v>
      </c>
      <c r="J428" s="65">
        <f>F428</f>
        <v>400000</v>
      </c>
      <c r="K428" s="65">
        <f>ROUND(H428*J428,0)</f>
        <v>400000</v>
      </c>
      <c r="L428" s="66">
        <f>IF(K428&gt;G428,K428-G428,0)</f>
        <v>0</v>
      </c>
      <c r="M428" s="65">
        <f>IF(G428&gt;K428,G428-K428,0)</f>
        <v>0</v>
      </c>
      <c r="N428" s="4"/>
    </row>
    <row r="429" spans="2:14">
      <c r="B429" s="7"/>
      <c r="C429" s="4"/>
      <c r="D429" s="4"/>
      <c r="E429" s="4"/>
      <c r="F429" s="4"/>
      <c r="G429" s="4"/>
      <c r="H429" s="73"/>
      <c r="I429" s="4"/>
      <c r="J429" s="4"/>
      <c r="K429" s="4"/>
      <c r="L429" s="7"/>
      <c r="M429" s="4"/>
      <c r="N429" s="4"/>
    </row>
    <row r="430" spans="2:14" ht="47.25">
      <c r="B430" s="64">
        <v>179</v>
      </c>
      <c r="C430" s="1" t="s">
        <v>226</v>
      </c>
      <c r="D430" s="64">
        <v>10</v>
      </c>
      <c r="E430" s="2" t="s">
        <v>222</v>
      </c>
      <c r="F430" s="25">
        <v>6191</v>
      </c>
      <c r="G430" s="65">
        <f>ROUND(D430*F430,0)</f>
        <v>61910</v>
      </c>
      <c r="H430" s="70">
        <v>10</v>
      </c>
      <c r="I430" s="64" t="str">
        <f>E430</f>
        <v>Set</v>
      </c>
      <c r="J430" s="65">
        <f>F430</f>
        <v>6191</v>
      </c>
      <c r="K430" s="65">
        <f t="shared" ref="K430:K435" si="33">ROUND(H430*J430,0)</f>
        <v>61910</v>
      </c>
      <c r="L430" s="66">
        <f t="shared" ref="L430:L435" si="34">IF(K430&gt;G430,K430-G430,0)</f>
        <v>0</v>
      </c>
      <c r="M430" s="65">
        <f t="shared" ref="M430:M435" si="35">IF(G430&gt;K430,G430-K430,0)</f>
        <v>0</v>
      </c>
      <c r="N430" s="4"/>
    </row>
    <row r="431" spans="2:14">
      <c r="B431" s="7"/>
      <c r="C431" s="72" t="s">
        <v>294</v>
      </c>
      <c r="D431" s="4"/>
      <c r="E431" s="4"/>
      <c r="F431" s="4"/>
      <c r="G431" s="4"/>
      <c r="H431" s="73">
        <v>1</v>
      </c>
      <c r="I431" s="4" t="s">
        <v>222</v>
      </c>
      <c r="J431" s="25">
        <v>6191</v>
      </c>
      <c r="K431" s="65">
        <f t="shared" si="33"/>
        <v>6191</v>
      </c>
      <c r="L431" s="66">
        <f t="shared" si="34"/>
        <v>6191</v>
      </c>
      <c r="M431" s="65">
        <f t="shared" si="35"/>
        <v>0</v>
      </c>
      <c r="N431" s="4"/>
    </row>
    <row r="432" spans="2:14" ht="47.25">
      <c r="B432" s="64">
        <v>180</v>
      </c>
      <c r="C432" s="1" t="s">
        <v>227</v>
      </c>
      <c r="D432" s="64">
        <v>150</v>
      </c>
      <c r="E432" s="2" t="s">
        <v>60</v>
      </c>
      <c r="F432" s="25">
        <v>320</v>
      </c>
      <c r="G432" s="65">
        <f>ROUND(D432*F432,0)</f>
        <v>48000</v>
      </c>
      <c r="H432" s="70">
        <v>150</v>
      </c>
      <c r="I432" s="64" t="str">
        <f>E432</f>
        <v>Rmt</v>
      </c>
      <c r="J432" s="65">
        <f>F432</f>
        <v>320</v>
      </c>
      <c r="K432" s="65">
        <f t="shared" si="33"/>
        <v>48000</v>
      </c>
      <c r="L432" s="66">
        <f t="shared" si="34"/>
        <v>0</v>
      </c>
      <c r="M432" s="65">
        <f t="shared" si="35"/>
        <v>0</v>
      </c>
      <c r="N432" s="4"/>
    </row>
    <row r="433" spans="2:14">
      <c r="B433" s="7"/>
      <c r="C433" s="72" t="s">
        <v>294</v>
      </c>
      <c r="D433" s="4"/>
      <c r="E433" s="4"/>
      <c r="F433" s="4"/>
      <c r="G433" s="4"/>
      <c r="H433" s="73">
        <v>15</v>
      </c>
      <c r="I433" s="4" t="s">
        <v>60</v>
      </c>
      <c r="J433" s="25">
        <v>320</v>
      </c>
      <c r="K433" s="65">
        <f t="shared" si="33"/>
        <v>4800</v>
      </c>
      <c r="L433" s="66">
        <f t="shared" si="34"/>
        <v>4800</v>
      </c>
      <c r="M433" s="65">
        <f t="shared" si="35"/>
        <v>0</v>
      </c>
      <c r="N433" s="4"/>
    </row>
    <row r="434" spans="2:14" ht="47.25">
      <c r="B434" s="64">
        <v>181</v>
      </c>
      <c r="C434" s="1" t="s">
        <v>228</v>
      </c>
      <c r="D434" s="64">
        <v>100</v>
      </c>
      <c r="E434" s="2" t="s">
        <v>60</v>
      </c>
      <c r="F434" s="25">
        <v>255</v>
      </c>
      <c r="G434" s="65">
        <f>ROUND(D434*F434,0)</f>
        <v>25500</v>
      </c>
      <c r="H434" s="70">
        <v>100</v>
      </c>
      <c r="I434" s="64" t="str">
        <f>E434</f>
        <v>Rmt</v>
      </c>
      <c r="J434" s="65">
        <f>F434</f>
        <v>255</v>
      </c>
      <c r="K434" s="65">
        <f t="shared" si="33"/>
        <v>25500</v>
      </c>
      <c r="L434" s="66">
        <f t="shared" si="34"/>
        <v>0</v>
      </c>
      <c r="M434" s="65">
        <f t="shared" si="35"/>
        <v>0</v>
      </c>
      <c r="N434" s="4"/>
    </row>
    <row r="435" spans="2:14">
      <c r="B435" s="7"/>
      <c r="C435" s="72" t="s">
        <v>294</v>
      </c>
      <c r="D435" s="4"/>
      <c r="E435" s="4"/>
      <c r="F435" s="4"/>
      <c r="G435" s="4"/>
      <c r="H435" s="73">
        <v>20</v>
      </c>
      <c r="I435" s="4" t="s">
        <v>60</v>
      </c>
      <c r="J435" s="25">
        <v>255</v>
      </c>
      <c r="K435" s="65">
        <f t="shared" si="33"/>
        <v>5100</v>
      </c>
      <c r="L435" s="66">
        <f t="shared" si="34"/>
        <v>5100</v>
      </c>
      <c r="M435" s="65">
        <f t="shared" si="35"/>
        <v>0</v>
      </c>
      <c r="N435" s="4"/>
    </row>
    <row r="436" spans="2:14" ht="31.15" customHeight="1">
      <c r="B436" s="64"/>
      <c r="C436" s="81" t="s">
        <v>280</v>
      </c>
      <c r="D436" s="64"/>
      <c r="E436" s="2"/>
      <c r="F436" s="25"/>
      <c r="G436" s="65"/>
      <c r="H436" s="70"/>
      <c r="I436" s="64"/>
      <c r="J436" s="65"/>
      <c r="K436" s="65"/>
      <c r="L436" s="66"/>
      <c r="M436" s="65"/>
      <c r="N436" s="4"/>
    </row>
    <row r="437" spans="2:14" ht="47.25">
      <c r="B437" s="64">
        <v>1</v>
      </c>
      <c r="C437" s="1" t="s">
        <v>283</v>
      </c>
      <c r="D437" s="64"/>
      <c r="E437" s="2"/>
      <c r="F437" s="25"/>
      <c r="G437" s="65"/>
      <c r="H437" s="70">
        <v>20</v>
      </c>
      <c r="I437" s="64" t="s">
        <v>60</v>
      </c>
      <c r="J437" s="65"/>
      <c r="K437" s="65"/>
      <c r="L437" s="66"/>
      <c r="M437" s="65"/>
      <c r="N437" s="4"/>
    </row>
    <row r="438" spans="2:14" ht="47.25">
      <c r="B438" s="64">
        <v>2</v>
      </c>
      <c r="C438" s="1" t="s">
        <v>284</v>
      </c>
      <c r="D438" s="64"/>
      <c r="E438" s="2"/>
      <c r="F438" s="25"/>
      <c r="G438" s="65"/>
      <c r="H438" s="70">
        <v>19</v>
      </c>
      <c r="I438" s="64" t="s">
        <v>60</v>
      </c>
      <c r="J438" s="65"/>
      <c r="K438" s="65"/>
      <c r="L438" s="66"/>
      <c r="M438" s="65"/>
      <c r="N438" s="4"/>
    </row>
    <row r="439" spans="2:14" ht="19.899999999999999" customHeight="1">
      <c r="B439" s="64">
        <v>3</v>
      </c>
      <c r="C439" s="1" t="s">
        <v>285</v>
      </c>
      <c r="D439" s="64"/>
      <c r="E439" s="2"/>
      <c r="F439" s="25"/>
      <c r="G439" s="65"/>
      <c r="H439" s="70">
        <v>48</v>
      </c>
      <c r="I439" s="64" t="s">
        <v>60</v>
      </c>
      <c r="J439" s="65"/>
      <c r="K439" s="65"/>
      <c r="L439" s="66"/>
      <c r="M439" s="65"/>
      <c r="N439" s="4"/>
    </row>
    <row r="440" spans="2:14" ht="19.899999999999999" customHeight="1">
      <c r="B440" s="64">
        <v>4</v>
      </c>
      <c r="C440" s="4" t="s">
        <v>347</v>
      </c>
      <c r="D440" s="4"/>
      <c r="E440" s="4"/>
      <c r="F440" s="4"/>
      <c r="G440" s="4"/>
      <c r="H440" s="77">
        <v>1</v>
      </c>
      <c r="I440" s="7" t="s">
        <v>14</v>
      </c>
      <c r="J440" s="4"/>
      <c r="K440" s="4"/>
      <c r="L440" s="7"/>
      <c r="M440" s="4"/>
      <c r="N440" s="4"/>
    </row>
    <row r="441" spans="2:14" ht="126">
      <c r="B441" s="64">
        <v>5</v>
      </c>
      <c r="C441" s="100" t="s">
        <v>296</v>
      </c>
      <c r="D441" s="4"/>
      <c r="E441" s="4"/>
      <c r="F441" s="4"/>
      <c r="G441" s="4"/>
      <c r="H441" s="77">
        <v>12</v>
      </c>
      <c r="I441" s="7" t="s">
        <v>14</v>
      </c>
      <c r="J441" s="4"/>
      <c r="K441" s="4"/>
      <c r="L441" s="7"/>
      <c r="M441" s="4"/>
      <c r="N441" s="4"/>
    </row>
    <row r="442" spans="2:14" ht="31.5">
      <c r="B442" s="64">
        <v>6</v>
      </c>
      <c r="C442" s="101" t="s">
        <v>297</v>
      </c>
      <c r="D442" s="4"/>
      <c r="E442" s="4"/>
      <c r="F442" s="4"/>
      <c r="G442" s="4"/>
      <c r="H442" s="77">
        <v>14</v>
      </c>
      <c r="I442" s="7" t="s">
        <v>14</v>
      </c>
      <c r="J442" s="4"/>
      <c r="K442" s="4"/>
      <c r="L442" s="7"/>
      <c r="M442" s="4"/>
      <c r="N442" s="4"/>
    </row>
    <row r="443" spans="2:14" ht="19.899999999999999" customHeight="1">
      <c r="B443" s="64">
        <v>7</v>
      </c>
      <c r="C443" s="101" t="s">
        <v>298</v>
      </c>
      <c r="D443" s="4"/>
      <c r="E443" s="4"/>
      <c r="F443" s="4"/>
      <c r="G443" s="4"/>
      <c r="H443" s="77">
        <v>14</v>
      </c>
      <c r="I443" s="7" t="s">
        <v>14</v>
      </c>
      <c r="J443" s="4"/>
      <c r="K443" s="4"/>
      <c r="L443" s="7"/>
      <c r="M443" s="4"/>
      <c r="N443" s="4"/>
    </row>
    <row r="444" spans="2:14" ht="19.899999999999999" customHeight="1">
      <c r="B444" s="64">
        <v>8</v>
      </c>
      <c r="C444" s="101" t="s">
        <v>299</v>
      </c>
      <c r="D444" s="4"/>
      <c r="E444" s="4"/>
      <c r="F444" s="4"/>
      <c r="G444" s="4"/>
      <c r="H444" s="77">
        <v>14</v>
      </c>
      <c r="I444" s="7" t="s">
        <v>14</v>
      </c>
      <c r="J444" s="4"/>
      <c r="K444" s="4"/>
      <c r="L444" s="7"/>
      <c r="M444" s="4"/>
      <c r="N444" s="4"/>
    </row>
    <row r="445" spans="2:14" ht="63">
      <c r="B445" s="64">
        <v>9</v>
      </c>
      <c r="C445" s="102" t="s">
        <v>300</v>
      </c>
      <c r="D445" s="4"/>
      <c r="E445" s="4"/>
      <c r="F445" s="4"/>
      <c r="G445" s="4"/>
      <c r="H445" s="77">
        <v>30</v>
      </c>
      <c r="I445" s="7" t="s">
        <v>14</v>
      </c>
      <c r="J445" s="4"/>
      <c r="K445" s="4"/>
      <c r="L445" s="7"/>
      <c r="M445" s="4"/>
      <c r="N445" s="4"/>
    </row>
    <row r="446" spans="2:14" ht="31.5">
      <c r="B446" s="64">
        <v>10</v>
      </c>
      <c r="C446" s="103" t="s">
        <v>301</v>
      </c>
      <c r="D446" s="4"/>
      <c r="E446" s="4"/>
      <c r="F446" s="4"/>
      <c r="G446" s="4"/>
      <c r="H446" s="77">
        <v>14</v>
      </c>
      <c r="I446" s="7" t="s">
        <v>14</v>
      </c>
      <c r="J446" s="4"/>
      <c r="K446" s="4"/>
      <c r="L446" s="7"/>
      <c r="M446" s="4"/>
      <c r="N446" s="4"/>
    </row>
    <row r="447" spans="2:14" ht="19.899999999999999" customHeight="1">
      <c r="B447" s="64">
        <v>11</v>
      </c>
      <c r="C447" s="102" t="s">
        <v>302</v>
      </c>
      <c r="D447" s="4"/>
      <c r="E447" s="4"/>
      <c r="F447" s="4"/>
      <c r="G447" s="4"/>
      <c r="H447" s="77">
        <v>1</v>
      </c>
      <c r="I447" s="7" t="s">
        <v>14</v>
      </c>
      <c r="J447" s="4"/>
      <c r="K447" s="4"/>
      <c r="L447" s="7"/>
      <c r="M447" s="4"/>
      <c r="N447" s="4"/>
    </row>
    <row r="448" spans="2:14" ht="31.5">
      <c r="B448" s="64">
        <v>12</v>
      </c>
      <c r="C448" s="61" t="s">
        <v>310</v>
      </c>
      <c r="D448" s="104"/>
      <c r="E448" s="104"/>
      <c r="F448" s="104"/>
      <c r="G448" s="104"/>
      <c r="H448" s="7">
        <v>92.2</v>
      </c>
      <c r="I448" s="7" t="s">
        <v>312</v>
      </c>
      <c r="J448" s="4"/>
      <c r="K448" s="4"/>
      <c r="L448" s="7"/>
      <c r="M448" s="4"/>
      <c r="N448" s="4"/>
    </row>
    <row r="449" spans="2:14" ht="31.5">
      <c r="B449" s="64">
        <v>13</v>
      </c>
      <c r="C449" s="61" t="s">
        <v>311</v>
      </c>
      <c r="D449" s="61"/>
      <c r="E449" s="61"/>
      <c r="F449" s="61"/>
      <c r="G449" s="61"/>
      <c r="H449" s="7">
        <v>25.5</v>
      </c>
      <c r="I449" s="7" t="s">
        <v>312</v>
      </c>
      <c r="J449" s="4"/>
      <c r="K449" s="4"/>
      <c r="L449" s="7"/>
      <c r="M449" s="4"/>
      <c r="N449" s="4"/>
    </row>
    <row r="450" spans="2:14" ht="19.899999999999999" customHeight="1">
      <c r="B450" s="64">
        <v>14</v>
      </c>
      <c r="C450" s="105" t="s">
        <v>313</v>
      </c>
      <c r="D450" s="106"/>
      <c r="E450" s="106"/>
      <c r="F450" s="106"/>
      <c r="G450" s="106"/>
      <c r="H450" s="6">
        <v>2</v>
      </c>
      <c r="I450" s="7" t="s">
        <v>14</v>
      </c>
      <c r="J450" s="4"/>
      <c r="K450" s="4"/>
      <c r="L450" s="7"/>
      <c r="M450" s="4"/>
      <c r="N450" s="4"/>
    </row>
    <row r="451" spans="2:14" ht="19.899999999999999" customHeight="1">
      <c r="B451" s="64">
        <v>15</v>
      </c>
      <c r="C451" s="105" t="s">
        <v>314</v>
      </c>
      <c r="D451" s="106"/>
      <c r="E451" s="106"/>
      <c r="F451" s="106"/>
      <c r="G451" s="106"/>
      <c r="H451" s="6">
        <v>74.099999999999994</v>
      </c>
      <c r="I451" s="7" t="s">
        <v>60</v>
      </c>
      <c r="J451" s="4"/>
      <c r="K451" s="4"/>
      <c r="L451" s="7"/>
      <c r="M451" s="4"/>
      <c r="N451" s="4"/>
    </row>
    <row r="452" spans="2:14" ht="31.5">
      <c r="B452" s="64">
        <v>16</v>
      </c>
      <c r="C452" s="102" t="s">
        <v>315</v>
      </c>
      <c r="D452" s="107"/>
      <c r="E452" s="107"/>
      <c r="F452" s="107"/>
      <c r="G452" s="107"/>
      <c r="H452" s="108">
        <v>3.95</v>
      </c>
      <c r="I452" s="7" t="s">
        <v>60</v>
      </c>
      <c r="J452" s="4"/>
      <c r="K452" s="4"/>
      <c r="L452" s="7"/>
      <c r="M452" s="4"/>
      <c r="N452" s="4"/>
    </row>
    <row r="453" spans="2:14" ht="315">
      <c r="B453" s="7"/>
      <c r="C453" s="1" t="s">
        <v>346</v>
      </c>
      <c r="D453" s="4"/>
      <c r="E453" s="4"/>
      <c r="F453" s="4"/>
      <c r="G453" s="4"/>
      <c r="H453" s="77">
        <v>1</v>
      </c>
      <c r="I453" s="7" t="s">
        <v>14</v>
      </c>
      <c r="J453" s="4"/>
      <c r="K453" s="4"/>
      <c r="L453" s="7"/>
      <c r="M453" s="4"/>
      <c r="N453" s="4"/>
    </row>
    <row r="454" spans="2:14">
      <c r="B454" s="7"/>
      <c r="C454" s="4" t="s">
        <v>16</v>
      </c>
      <c r="D454" s="4"/>
      <c r="E454" s="4" t="s">
        <v>14</v>
      </c>
      <c r="F454" s="4"/>
      <c r="G454" s="4"/>
      <c r="H454" s="73">
        <v>1</v>
      </c>
      <c r="I454" s="4" t="s">
        <v>14</v>
      </c>
      <c r="J454" s="4"/>
      <c r="K454" s="4"/>
      <c r="L454" s="7"/>
      <c r="M454" s="4"/>
      <c r="N454" s="4"/>
    </row>
    <row r="455" spans="2:14" ht="94.5">
      <c r="B455" s="7"/>
      <c r="C455" s="59" t="s">
        <v>370</v>
      </c>
      <c r="D455" s="4"/>
      <c r="E455" s="8"/>
      <c r="F455" s="4"/>
      <c r="G455" s="4"/>
      <c r="H455" s="73">
        <v>13</v>
      </c>
      <c r="I455" s="4" t="s">
        <v>14</v>
      </c>
      <c r="J455" s="4"/>
      <c r="K455" s="4"/>
      <c r="L455" s="7"/>
      <c r="M455" s="4"/>
      <c r="N455" s="4"/>
    </row>
    <row r="456" spans="2:14" ht="19.899999999999999" customHeight="1">
      <c r="B456" s="7"/>
      <c r="C456" s="4" t="s">
        <v>371</v>
      </c>
      <c r="D456" s="4"/>
      <c r="E456" s="8"/>
      <c r="F456" s="4"/>
      <c r="G456" s="4"/>
      <c r="H456" s="73">
        <v>10.66</v>
      </c>
      <c r="I456" s="4" t="s">
        <v>60</v>
      </c>
      <c r="J456" s="4"/>
      <c r="K456" s="4"/>
      <c r="L456" s="7"/>
      <c r="M456" s="4"/>
      <c r="N456" s="4"/>
    </row>
    <row r="457" spans="2:14" ht="19.899999999999999" customHeight="1">
      <c r="B457" s="7"/>
      <c r="C457" s="4" t="s">
        <v>372</v>
      </c>
      <c r="D457" s="4"/>
      <c r="E457" s="8"/>
      <c r="F457" s="4"/>
      <c r="G457" s="4"/>
      <c r="H457" s="73">
        <v>1</v>
      </c>
      <c r="I457" s="4" t="s">
        <v>201</v>
      </c>
      <c r="J457" s="4"/>
      <c r="K457" s="4"/>
      <c r="L457" s="7"/>
      <c r="M457" s="4"/>
      <c r="N457" s="4"/>
    </row>
    <row r="458" spans="2:14" ht="19.899999999999999" customHeight="1">
      <c r="B458" s="7"/>
      <c r="C458" s="4" t="s">
        <v>373</v>
      </c>
      <c r="D458" s="4"/>
      <c r="E458" s="8"/>
      <c r="F458" s="4"/>
      <c r="G458" s="4"/>
      <c r="H458" s="73">
        <v>2.89</v>
      </c>
      <c r="I458" s="4" t="s">
        <v>60</v>
      </c>
      <c r="J458" s="4"/>
      <c r="K458" s="4"/>
      <c r="L458" s="7"/>
      <c r="M458" s="4"/>
      <c r="N458" s="4"/>
    </row>
    <row r="459" spans="2:14">
      <c r="B459" s="7"/>
      <c r="C459" s="4"/>
      <c r="D459" s="4"/>
      <c r="E459" s="4"/>
      <c r="F459" s="4"/>
      <c r="G459" s="4"/>
      <c r="H459" s="73"/>
      <c r="I459" s="4"/>
      <c r="J459" s="4"/>
      <c r="K459" s="4"/>
      <c r="L459" s="7"/>
      <c r="M459" s="4"/>
      <c r="N459" s="4"/>
    </row>
    <row r="460" spans="2:14">
      <c r="B460" s="7"/>
      <c r="C460" s="4"/>
      <c r="D460" s="4"/>
      <c r="E460" s="4"/>
      <c r="F460" s="4"/>
      <c r="G460" s="4"/>
      <c r="H460" s="73"/>
      <c r="I460" s="4"/>
      <c r="J460" s="4"/>
      <c r="K460" s="4"/>
      <c r="L460" s="7"/>
      <c r="M460" s="4"/>
      <c r="N460" s="4"/>
    </row>
    <row r="461" spans="2:14">
      <c r="B461" s="7"/>
      <c r="C461" s="4"/>
      <c r="D461" s="4"/>
      <c r="E461" s="4"/>
      <c r="F461" s="4"/>
      <c r="G461" s="4"/>
      <c r="H461" s="73"/>
      <c r="I461" s="4"/>
      <c r="J461" s="4"/>
      <c r="K461" s="4"/>
      <c r="L461" s="7"/>
      <c r="M461" s="4"/>
      <c r="N461" s="4"/>
    </row>
    <row r="462" spans="2:14">
      <c r="B462" s="7"/>
      <c r="C462" s="4"/>
      <c r="D462" s="4"/>
      <c r="E462" s="4"/>
      <c r="F462" s="4"/>
      <c r="G462" s="4"/>
      <c r="H462" s="73"/>
      <c r="I462" s="4"/>
      <c r="J462" s="4"/>
      <c r="K462" s="4"/>
      <c r="L462" s="7"/>
      <c r="M462" s="4"/>
      <c r="N462" s="4"/>
    </row>
    <row r="463" spans="2:14">
      <c r="B463" s="7"/>
      <c r="C463" s="4"/>
      <c r="D463" s="4"/>
      <c r="E463" s="4"/>
      <c r="F463" s="4"/>
      <c r="G463" s="4"/>
      <c r="H463" s="73"/>
      <c r="I463" s="4"/>
      <c r="J463" s="4"/>
      <c r="K463" s="4"/>
      <c r="L463" s="7"/>
      <c r="M463" s="4"/>
      <c r="N463" s="4"/>
    </row>
    <row r="464" spans="2:14">
      <c r="B464" s="7"/>
      <c r="C464" s="4"/>
      <c r="D464" s="4"/>
      <c r="E464" s="4"/>
      <c r="F464" s="4"/>
      <c r="G464" s="4"/>
      <c r="H464" s="73"/>
      <c r="I464" s="4"/>
      <c r="J464" s="4"/>
      <c r="K464" s="4"/>
      <c r="L464" s="7"/>
      <c r="M464" s="4"/>
      <c r="N464" s="4"/>
    </row>
    <row r="465" spans="2:14">
      <c r="B465" s="64"/>
      <c r="C465" s="20" t="s">
        <v>277</v>
      </c>
      <c r="D465" s="64"/>
      <c r="E465" s="2"/>
      <c r="F465" s="25"/>
      <c r="G465" s="65"/>
      <c r="H465" s="70"/>
      <c r="I465" s="64"/>
      <c r="J465" s="65"/>
      <c r="K465" s="65"/>
      <c r="L465" s="66"/>
      <c r="M465" s="65"/>
      <c r="N465" s="4"/>
    </row>
    <row r="466" spans="2:14">
      <c r="B466" s="7"/>
      <c r="C466" s="4"/>
      <c r="D466" s="4"/>
      <c r="E466" s="4"/>
      <c r="F466" s="4"/>
      <c r="G466" s="4"/>
      <c r="H466" s="73"/>
      <c r="I466" s="4"/>
      <c r="J466" s="4"/>
      <c r="K466" s="4"/>
      <c r="L466" s="7"/>
      <c r="M466" s="4"/>
      <c r="N466" s="4"/>
    </row>
    <row r="467" spans="2:14" ht="31.5">
      <c r="B467" s="64">
        <v>182</v>
      </c>
      <c r="C467" s="1" t="s">
        <v>229</v>
      </c>
      <c r="D467" s="64">
        <v>1</v>
      </c>
      <c r="E467" s="2" t="s">
        <v>222</v>
      </c>
      <c r="F467" s="25">
        <v>20750</v>
      </c>
      <c r="G467" s="65">
        <f>ROUND(D467*F467,0)</f>
        <v>20750</v>
      </c>
      <c r="H467" s="70">
        <f>D467</f>
        <v>1</v>
      </c>
      <c r="I467" s="64" t="str">
        <f>E467</f>
        <v>Set</v>
      </c>
      <c r="J467" s="65">
        <f>F467</f>
        <v>20750</v>
      </c>
      <c r="K467" s="65">
        <f>ROUND(H467*J467,0)</f>
        <v>20750</v>
      </c>
      <c r="L467" s="66">
        <f>IF(K467&gt;G467,K467-G467,0)</f>
        <v>0</v>
      </c>
      <c r="M467" s="65">
        <f>IF(G467&gt;K467,G467-K467,0)</f>
        <v>0</v>
      </c>
      <c r="N467" s="4"/>
    </row>
    <row r="468" spans="2:14">
      <c r="B468" s="7"/>
      <c r="C468" s="4"/>
      <c r="D468" s="4"/>
      <c r="E468" s="4"/>
      <c r="F468" s="4"/>
      <c r="G468" s="4"/>
      <c r="H468" s="73"/>
      <c r="I468" s="4"/>
      <c r="J468" s="4"/>
      <c r="K468" s="4"/>
      <c r="L468" s="7"/>
      <c r="M468" s="4"/>
      <c r="N468" s="4"/>
    </row>
    <row r="469" spans="2:14" ht="47.25">
      <c r="B469" s="64">
        <v>183</v>
      </c>
      <c r="C469" s="1" t="s">
        <v>230</v>
      </c>
      <c r="D469" s="64">
        <v>4</v>
      </c>
      <c r="E469" s="2" t="s">
        <v>231</v>
      </c>
      <c r="F469" s="25">
        <v>2506</v>
      </c>
      <c r="G469" s="65">
        <f>ROUND(D469*F469,0)</f>
        <v>10024</v>
      </c>
      <c r="H469" s="70">
        <v>4</v>
      </c>
      <c r="I469" s="64" t="str">
        <f>E469</f>
        <v>each</v>
      </c>
      <c r="J469" s="65">
        <f>F469</f>
        <v>2506</v>
      </c>
      <c r="K469" s="65">
        <f>ROUND(H469*J469,0)</f>
        <v>10024</v>
      </c>
      <c r="L469" s="66">
        <f>IF(K469&gt;G469,K469-G469,0)</f>
        <v>0</v>
      </c>
      <c r="M469" s="65">
        <f>IF(G469&gt;K469,G469-K469,0)</f>
        <v>0</v>
      </c>
      <c r="N469" s="4"/>
    </row>
    <row r="470" spans="2:14">
      <c r="B470" s="7"/>
      <c r="C470" s="72" t="s">
        <v>294</v>
      </c>
      <c r="D470" s="4"/>
      <c r="E470" s="4"/>
      <c r="F470" s="4"/>
      <c r="G470" s="4"/>
      <c r="H470" s="73">
        <v>2</v>
      </c>
      <c r="I470" s="64" t="s">
        <v>231</v>
      </c>
      <c r="J470" s="65">
        <f>F469</f>
        <v>2506</v>
      </c>
      <c r="K470" s="65">
        <f>H470*J470</f>
        <v>5012</v>
      </c>
      <c r="L470" s="66">
        <f>IF(K470&gt;G470,K470-G470,0)</f>
        <v>5012</v>
      </c>
      <c r="M470" s="65">
        <f>IF(G470&gt;K470,G470-K470,0)</f>
        <v>0</v>
      </c>
      <c r="N470" s="4"/>
    </row>
    <row r="471" spans="2:14" ht="63">
      <c r="B471" s="64">
        <v>184</v>
      </c>
      <c r="C471" s="4" t="s">
        <v>232</v>
      </c>
      <c r="D471" s="64">
        <v>4</v>
      </c>
      <c r="E471" s="2" t="s">
        <v>231</v>
      </c>
      <c r="F471" s="25">
        <v>1805</v>
      </c>
      <c r="G471" s="65">
        <f>ROUND(D471*F471,0)</f>
        <v>7220</v>
      </c>
      <c r="H471" s="70">
        <f>D471</f>
        <v>4</v>
      </c>
      <c r="I471" s="64" t="str">
        <f>E471</f>
        <v>each</v>
      </c>
      <c r="J471" s="65">
        <f>F471</f>
        <v>1805</v>
      </c>
      <c r="K471" s="65">
        <f>ROUND(H471*J471,0)</f>
        <v>7220</v>
      </c>
      <c r="L471" s="66">
        <f>IF(K471&gt;G471,K471-G471,0)</f>
        <v>0</v>
      </c>
      <c r="M471" s="65">
        <f>IF(G471&gt;K471,G471-K471,0)</f>
        <v>0</v>
      </c>
      <c r="N471" s="4"/>
    </row>
    <row r="472" spans="2:14">
      <c r="B472" s="7"/>
      <c r="C472" s="72" t="s">
        <v>294</v>
      </c>
      <c r="D472" s="4"/>
      <c r="E472" s="4"/>
      <c r="F472" s="4"/>
      <c r="G472" s="4"/>
      <c r="H472" s="73">
        <v>2</v>
      </c>
      <c r="I472" s="4" t="s">
        <v>231</v>
      </c>
      <c r="J472" s="109">
        <f>F471</f>
        <v>1805</v>
      </c>
      <c r="K472" s="7">
        <f>H472*J472</f>
        <v>3610</v>
      </c>
      <c r="L472" s="66">
        <f>IF(K472&gt;G472,K472-G472,0)</f>
        <v>3610</v>
      </c>
      <c r="M472" s="65">
        <f>IF(G472&gt;K472,G472-K472,0)</f>
        <v>0</v>
      </c>
      <c r="N472" s="4"/>
    </row>
    <row r="473" spans="2:14" ht="63">
      <c r="B473" s="64">
        <v>185</v>
      </c>
      <c r="C473" s="4" t="s">
        <v>233</v>
      </c>
      <c r="D473" s="64">
        <v>1</v>
      </c>
      <c r="E473" s="2" t="s">
        <v>222</v>
      </c>
      <c r="F473" s="25">
        <v>13250</v>
      </c>
      <c r="G473" s="65">
        <f>ROUND(D473*F473,0)</f>
        <v>13250</v>
      </c>
      <c r="H473" s="70">
        <f>D473</f>
        <v>1</v>
      </c>
      <c r="I473" s="64" t="str">
        <f>E473</f>
        <v>Set</v>
      </c>
      <c r="J473" s="65">
        <f>F473</f>
        <v>13250</v>
      </c>
      <c r="K473" s="65">
        <f>ROUND(H473*J473,0)</f>
        <v>13250</v>
      </c>
      <c r="L473" s="66">
        <f>IF(K473&gt;G473,K473-G473,0)</f>
        <v>0</v>
      </c>
      <c r="M473" s="65">
        <f>IF(G473&gt;K473,G473-K473,0)</f>
        <v>0</v>
      </c>
      <c r="N473" s="4"/>
    </row>
    <row r="474" spans="2:14">
      <c r="B474" s="7"/>
      <c r="C474" s="4"/>
      <c r="D474" s="4"/>
      <c r="E474" s="4"/>
      <c r="F474" s="4"/>
      <c r="G474" s="4"/>
      <c r="H474" s="73"/>
      <c r="I474" s="4"/>
      <c r="J474" s="4"/>
      <c r="K474" s="4"/>
      <c r="L474" s="7"/>
      <c r="M474" s="4"/>
      <c r="N474" s="4"/>
    </row>
    <row r="475" spans="2:14" ht="47.25">
      <c r="B475" s="64">
        <v>186</v>
      </c>
      <c r="C475" s="1" t="s">
        <v>234</v>
      </c>
      <c r="D475" s="64">
        <v>4</v>
      </c>
      <c r="E475" s="2" t="s">
        <v>231</v>
      </c>
      <c r="F475" s="25">
        <v>2506</v>
      </c>
      <c r="G475" s="65">
        <f>ROUND(D475*F475,0)</f>
        <v>10024</v>
      </c>
      <c r="H475" s="70">
        <f>D475</f>
        <v>4</v>
      </c>
      <c r="I475" s="64" t="str">
        <f>E475</f>
        <v>each</v>
      </c>
      <c r="J475" s="65">
        <f>F475</f>
        <v>2506</v>
      </c>
      <c r="K475" s="65">
        <f>ROUND(H475*J475,0)</f>
        <v>10024</v>
      </c>
      <c r="L475" s="66">
        <f>IF(K475&gt;G475,K475-G475,0)</f>
        <v>0</v>
      </c>
      <c r="M475" s="65">
        <f>IF(G475&gt;K475,G475-K475,0)</f>
        <v>0</v>
      </c>
      <c r="N475" s="4"/>
    </row>
    <row r="476" spans="2:14">
      <c r="B476" s="7"/>
      <c r="C476" s="4"/>
      <c r="D476" s="4"/>
      <c r="E476" s="4"/>
      <c r="F476" s="4"/>
      <c r="G476" s="4"/>
      <c r="H476" s="73"/>
      <c r="I476" s="4"/>
      <c r="J476" s="4"/>
      <c r="K476" s="4"/>
      <c r="L476" s="7"/>
      <c r="M476" s="4"/>
      <c r="N476" s="4"/>
    </row>
    <row r="477" spans="2:14" ht="31.5">
      <c r="B477" s="64">
        <v>187</v>
      </c>
      <c r="C477" s="1" t="s">
        <v>235</v>
      </c>
      <c r="D477" s="64">
        <v>1</v>
      </c>
      <c r="E477" s="2" t="s">
        <v>222</v>
      </c>
      <c r="F477" s="25">
        <v>20750</v>
      </c>
      <c r="G477" s="65">
        <f>ROUND(D477*F477,0)</f>
        <v>20750</v>
      </c>
      <c r="H477" s="70">
        <f>D477</f>
        <v>1</v>
      </c>
      <c r="I477" s="64" t="str">
        <f>E477</f>
        <v>Set</v>
      </c>
      <c r="J477" s="65">
        <f>F477</f>
        <v>20750</v>
      </c>
      <c r="K477" s="65">
        <f>ROUND(H477*J477,0)</f>
        <v>20750</v>
      </c>
      <c r="L477" s="66">
        <f>IF(K477&gt;G477,K477-G477,0)</f>
        <v>0</v>
      </c>
      <c r="M477" s="65">
        <f>IF(G477&gt;K477,G477-K477,0)</f>
        <v>0</v>
      </c>
      <c r="N477" s="4"/>
    </row>
    <row r="478" spans="2:14">
      <c r="B478" s="7"/>
      <c r="C478" s="4"/>
      <c r="D478" s="4"/>
      <c r="E478" s="4"/>
      <c r="F478" s="4"/>
      <c r="G478" s="4"/>
      <c r="H478" s="73"/>
      <c r="I478" s="4"/>
      <c r="J478" s="4"/>
      <c r="K478" s="4"/>
      <c r="L478" s="7"/>
      <c r="M478" s="4"/>
      <c r="N478" s="4"/>
    </row>
    <row r="479" spans="2:14" ht="47.25">
      <c r="B479" s="64">
        <v>188</v>
      </c>
      <c r="C479" s="1" t="s">
        <v>236</v>
      </c>
      <c r="D479" s="64">
        <v>4</v>
      </c>
      <c r="E479" s="2" t="s">
        <v>231</v>
      </c>
      <c r="F479" s="25">
        <v>2506</v>
      </c>
      <c r="G479" s="65">
        <f>ROUND(D479*F479,0)</f>
        <v>10024</v>
      </c>
      <c r="H479" s="70">
        <f>D479</f>
        <v>4</v>
      </c>
      <c r="I479" s="64" t="str">
        <f>E479</f>
        <v>each</v>
      </c>
      <c r="J479" s="65">
        <f>F479</f>
        <v>2506</v>
      </c>
      <c r="K479" s="65">
        <f>ROUND(H479*J479,0)</f>
        <v>10024</v>
      </c>
      <c r="L479" s="66">
        <f t="shared" ref="L479:L489" si="36">IF(K479&gt;G479,K479-G479,0)</f>
        <v>0</v>
      </c>
      <c r="M479" s="65">
        <f t="shared" ref="M479:M489" si="37">IF(G479&gt;K479,G479-K479,0)</f>
        <v>0</v>
      </c>
      <c r="N479" s="4"/>
    </row>
    <row r="480" spans="2:14">
      <c r="B480" s="7"/>
      <c r="C480" s="72" t="s">
        <v>294</v>
      </c>
      <c r="D480" s="4"/>
      <c r="E480" s="4"/>
      <c r="F480" s="4"/>
      <c r="G480" s="4"/>
      <c r="H480" s="73">
        <v>2</v>
      </c>
      <c r="I480" s="4" t="s">
        <v>231</v>
      </c>
      <c r="J480" s="109">
        <f>J479</f>
        <v>2506</v>
      </c>
      <c r="K480" s="4">
        <f>H480*J480</f>
        <v>5012</v>
      </c>
      <c r="L480" s="66">
        <f t="shared" si="36"/>
        <v>5012</v>
      </c>
      <c r="M480" s="65">
        <f t="shared" si="37"/>
        <v>0</v>
      </c>
      <c r="N480" s="4"/>
    </row>
    <row r="481" spans="2:14" ht="31.5">
      <c r="B481" s="64">
        <v>189</v>
      </c>
      <c r="C481" s="1" t="s">
        <v>237</v>
      </c>
      <c r="D481" s="64">
        <v>24</v>
      </c>
      <c r="E481" s="2" t="s">
        <v>60</v>
      </c>
      <c r="F481" s="25">
        <v>642</v>
      </c>
      <c r="G481" s="65">
        <f>ROUND(D481*F481,0)</f>
        <v>15408</v>
      </c>
      <c r="H481" s="70">
        <f>D481</f>
        <v>24</v>
      </c>
      <c r="I481" s="64" t="str">
        <f>E481</f>
        <v>Rmt</v>
      </c>
      <c r="J481" s="65">
        <f>F481</f>
        <v>642</v>
      </c>
      <c r="K481" s="65">
        <f>ROUND(H481*J481,0)</f>
        <v>15408</v>
      </c>
      <c r="L481" s="66">
        <f t="shared" si="36"/>
        <v>0</v>
      </c>
      <c r="M481" s="65">
        <f t="shared" si="37"/>
        <v>0</v>
      </c>
      <c r="N481" s="4"/>
    </row>
    <row r="482" spans="2:14">
      <c r="B482" s="7"/>
      <c r="C482" s="72" t="s">
        <v>294</v>
      </c>
      <c r="D482" s="4"/>
      <c r="E482" s="4"/>
      <c r="F482" s="4"/>
      <c r="G482" s="4"/>
      <c r="H482" s="73">
        <v>14.3</v>
      </c>
      <c r="I482" s="4" t="s">
        <v>60</v>
      </c>
      <c r="J482" s="109">
        <f>J481</f>
        <v>642</v>
      </c>
      <c r="K482" s="4">
        <f>H482*J482</f>
        <v>9180.6</v>
      </c>
      <c r="L482" s="66">
        <f t="shared" si="36"/>
        <v>9180.6</v>
      </c>
      <c r="M482" s="65">
        <f t="shared" si="37"/>
        <v>0</v>
      </c>
      <c r="N482" s="4"/>
    </row>
    <row r="483" spans="2:14" ht="31.5">
      <c r="B483" s="64">
        <v>190</v>
      </c>
      <c r="C483" s="1" t="s">
        <v>238</v>
      </c>
      <c r="D483" s="64">
        <v>114</v>
      </c>
      <c r="E483" s="2" t="s">
        <v>60</v>
      </c>
      <c r="F483" s="25">
        <v>824</v>
      </c>
      <c r="G483" s="65">
        <f>ROUND(D483*F483,0)</f>
        <v>93936</v>
      </c>
      <c r="H483" s="70">
        <f>D483</f>
        <v>114</v>
      </c>
      <c r="I483" s="64" t="str">
        <f>E483</f>
        <v>Rmt</v>
      </c>
      <c r="J483" s="65">
        <f>F483</f>
        <v>824</v>
      </c>
      <c r="K483" s="65">
        <f t="shared" ref="K483:K489" si="38">ROUND(H483*J483,0)</f>
        <v>93936</v>
      </c>
      <c r="L483" s="66">
        <f t="shared" si="36"/>
        <v>0</v>
      </c>
      <c r="M483" s="65">
        <f t="shared" si="37"/>
        <v>0</v>
      </c>
      <c r="N483" s="4"/>
    </row>
    <row r="484" spans="2:14">
      <c r="B484" s="7"/>
      <c r="C484" s="72" t="s">
        <v>294</v>
      </c>
      <c r="D484" s="4"/>
      <c r="E484" s="4"/>
      <c r="F484" s="4"/>
      <c r="G484" s="4"/>
      <c r="H484" s="73">
        <v>43.7</v>
      </c>
      <c r="I484" s="4" t="s">
        <v>60</v>
      </c>
      <c r="J484" s="65">
        <f>J483</f>
        <v>824</v>
      </c>
      <c r="K484" s="65">
        <f t="shared" si="38"/>
        <v>36009</v>
      </c>
      <c r="L484" s="66">
        <f t="shared" si="36"/>
        <v>36009</v>
      </c>
      <c r="M484" s="65">
        <f t="shared" si="37"/>
        <v>0</v>
      </c>
      <c r="N484" s="4"/>
    </row>
    <row r="485" spans="2:14" ht="31.5">
      <c r="B485" s="64">
        <v>191</v>
      </c>
      <c r="C485" s="1" t="s">
        <v>239</v>
      </c>
      <c r="D485" s="64">
        <v>36</v>
      </c>
      <c r="E485" s="2" t="s">
        <v>60</v>
      </c>
      <c r="F485" s="25">
        <v>1191</v>
      </c>
      <c r="G485" s="65">
        <f>ROUND(D485*F485,0)</f>
        <v>42876</v>
      </c>
      <c r="H485" s="70">
        <f>D485</f>
        <v>36</v>
      </c>
      <c r="I485" s="64" t="str">
        <f>E485</f>
        <v>Rmt</v>
      </c>
      <c r="J485" s="65">
        <f>F485</f>
        <v>1191</v>
      </c>
      <c r="K485" s="65">
        <f t="shared" si="38"/>
        <v>42876</v>
      </c>
      <c r="L485" s="66">
        <f t="shared" si="36"/>
        <v>0</v>
      </c>
      <c r="M485" s="65">
        <f t="shared" si="37"/>
        <v>0</v>
      </c>
      <c r="N485" s="4"/>
    </row>
    <row r="486" spans="2:14">
      <c r="B486" s="7"/>
      <c r="C486" s="72" t="s">
        <v>294</v>
      </c>
      <c r="D486" s="4"/>
      <c r="E486" s="4"/>
      <c r="F486" s="4"/>
      <c r="G486" s="4"/>
      <c r="H486" s="73">
        <v>43.5</v>
      </c>
      <c r="I486" s="4" t="s">
        <v>60</v>
      </c>
      <c r="J486" s="109">
        <f>J485</f>
        <v>1191</v>
      </c>
      <c r="K486" s="65">
        <f t="shared" si="38"/>
        <v>51809</v>
      </c>
      <c r="L486" s="66">
        <f t="shared" si="36"/>
        <v>51809</v>
      </c>
      <c r="M486" s="65">
        <f t="shared" si="37"/>
        <v>0</v>
      </c>
      <c r="N486" s="4"/>
    </row>
    <row r="487" spans="2:14" ht="31.5">
      <c r="B487" s="64">
        <v>192</v>
      </c>
      <c r="C487" s="1" t="s">
        <v>240</v>
      </c>
      <c r="D487" s="64">
        <v>18</v>
      </c>
      <c r="E487" s="2" t="s">
        <v>60</v>
      </c>
      <c r="F487" s="25">
        <v>1473</v>
      </c>
      <c r="G487" s="65">
        <f>ROUND(D487*F487,0)</f>
        <v>26514</v>
      </c>
      <c r="H487" s="70">
        <f>D487</f>
        <v>18</v>
      </c>
      <c r="I487" s="64" t="str">
        <f>E487</f>
        <v>Rmt</v>
      </c>
      <c r="J487" s="65">
        <f>F487</f>
        <v>1473</v>
      </c>
      <c r="K487" s="65">
        <f t="shared" si="38"/>
        <v>26514</v>
      </c>
      <c r="L487" s="66">
        <f t="shared" si="36"/>
        <v>0</v>
      </c>
      <c r="M487" s="65">
        <f t="shared" si="37"/>
        <v>0</v>
      </c>
      <c r="N487" s="4"/>
    </row>
    <row r="488" spans="2:14">
      <c r="B488" s="7"/>
      <c r="C488" s="72" t="s">
        <v>294</v>
      </c>
      <c r="D488" s="4"/>
      <c r="E488" s="4"/>
      <c r="F488" s="4"/>
      <c r="G488" s="4"/>
      <c r="H488" s="73">
        <v>9</v>
      </c>
      <c r="I488" s="4" t="s">
        <v>60</v>
      </c>
      <c r="J488" s="109">
        <f>J487</f>
        <v>1473</v>
      </c>
      <c r="K488" s="65">
        <f t="shared" si="38"/>
        <v>13257</v>
      </c>
      <c r="L488" s="66">
        <f t="shared" si="36"/>
        <v>13257</v>
      </c>
      <c r="M488" s="65">
        <f t="shared" si="37"/>
        <v>0</v>
      </c>
      <c r="N488" s="4"/>
    </row>
    <row r="489" spans="2:14" ht="47.25">
      <c r="B489" s="64">
        <v>193</v>
      </c>
      <c r="C489" s="1" t="s">
        <v>241</v>
      </c>
      <c r="D489" s="64">
        <v>1</v>
      </c>
      <c r="E489" s="2" t="s">
        <v>231</v>
      </c>
      <c r="F489" s="25">
        <v>275000</v>
      </c>
      <c r="G489" s="65">
        <f>ROUND(D489*F489,0)</f>
        <v>275000</v>
      </c>
      <c r="H489" s="70">
        <f>D489</f>
        <v>1</v>
      </c>
      <c r="I489" s="64" t="str">
        <f>E489</f>
        <v>each</v>
      </c>
      <c r="J489" s="65">
        <f>F489</f>
        <v>275000</v>
      </c>
      <c r="K489" s="65">
        <f t="shared" si="38"/>
        <v>275000</v>
      </c>
      <c r="L489" s="66">
        <f t="shared" si="36"/>
        <v>0</v>
      </c>
      <c r="M489" s="65">
        <f t="shared" si="37"/>
        <v>0</v>
      </c>
      <c r="N489" s="4"/>
    </row>
    <row r="490" spans="2:14">
      <c r="B490" s="7"/>
      <c r="C490" s="4"/>
      <c r="D490" s="4"/>
      <c r="E490" s="4"/>
      <c r="F490" s="4"/>
      <c r="G490" s="4"/>
      <c r="H490" s="73"/>
      <c r="I490" s="4"/>
      <c r="J490" s="4"/>
      <c r="K490" s="4"/>
      <c r="L490" s="7"/>
      <c r="M490" s="4"/>
      <c r="N490" s="4"/>
    </row>
    <row r="491" spans="2:14" ht="63">
      <c r="B491" s="64">
        <v>194</v>
      </c>
      <c r="C491" s="1" t="s">
        <v>242</v>
      </c>
      <c r="D491" s="64">
        <v>1</v>
      </c>
      <c r="E491" s="2" t="s">
        <v>231</v>
      </c>
      <c r="F491" s="25">
        <v>375000</v>
      </c>
      <c r="G491" s="65">
        <f>ROUND(D491*F491,0)</f>
        <v>375000</v>
      </c>
      <c r="H491" s="70">
        <f>D491</f>
        <v>1</v>
      </c>
      <c r="I491" s="64" t="str">
        <f>E491</f>
        <v>each</v>
      </c>
      <c r="J491" s="65">
        <f>F491</f>
        <v>375000</v>
      </c>
      <c r="K491" s="65">
        <f>ROUND(H491*J491,0)</f>
        <v>375000</v>
      </c>
      <c r="L491" s="66">
        <f>IF(K491&gt;G491,K491-G491,0)</f>
        <v>0</v>
      </c>
      <c r="M491" s="65">
        <f>IF(G491&gt;K491,G491-K491,0)</f>
        <v>0</v>
      </c>
      <c r="N491" s="4"/>
    </row>
    <row r="492" spans="2:14">
      <c r="B492" s="7"/>
      <c r="C492" s="4"/>
      <c r="D492" s="4"/>
      <c r="E492" s="4"/>
      <c r="F492" s="4"/>
      <c r="G492" s="4"/>
      <c r="H492" s="73"/>
      <c r="I492" s="4"/>
      <c r="J492" s="4"/>
      <c r="K492" s="4"/>
      <c r="L492" s="7"/>
      <c r="M492" s="4"/>
      <c r="N492" s="4"/>
    </row>
    <row r="493" spans="2:14" ht="31.5">
      <c r="B493" s="64">
        <v>195</v>
      </c>
      <c r="C493" s="1" t="s">
        <v>243</v>
      </c>
      <c r="D493" s="64">
        <v>3</v>
      </c>
      <c r="E493" s="2" t="s">
        <v>231</v>
      </c>
      <c r="F493" s="25">
        <v>1938</v>
      </c>
      <c r="G493" s="65">
        <f>ROUND(D493*F493,0)</f>
        <v>5814</v>
      </c>
      <c r="H493" s="70">
        <f>D493</f>
        <v>3</v>
      </c>
      <c r="I493" s="64" t="str">
        <f>E493</f>
        <v>each</v>
      </c>
      <c r="J493" s="65">
        <f>F493</f>
        <v>1938</v>
      </c>
      <c r="K493" s="65">
        <f>ROUND(H493*J493,0)</f>
        <v>5814</v>
      </c>
      <c r="L493" s="66">
        <f>IF(K493&gt;G493,K493-G493,0)</f>
        <v>0</v>
      </c>
      <c r="M493" s="65">
        <f>IF(G493&gt;K493,G493-K493,0)</f>
        <v>0</v>
      </c>
      <c r="N493" s="4"/>
    </row>
    <row r="494" spans="2:14">
      <c r="B494" s="7"/>
      <c r="C494" s="72" t="s">
        <v>294</v>
      </c>
      <c r="D494" s="4"/>
      <c r="E494" s="4"/>
      <c r="F494" s="4"/>
      <c r="G494" s="4"/>
      <c r="H494" s="73">
        <v>5</v>
      </c>
      <c r="I494" s="64" t="str">
        <f>I493</f>
        <v>each</v>
      </c>
      <c r="J494" s="109">
        <f>J493</f>
        <v>1938</v>
      </c>
      <c r="K494" s="65">
        <f>ROUND(H494*J494,0)</f>
        <v>9690</v>
      </c>
      <c r="L494" s="66">
        <f>IF(K494&gt;G494,K494-G494,0)</f>
        <v>9690</v>
      </c>
      <c r="M494" s="65">
        <f>IF(G494&gt;K494,G494-K494,0)</f>
        <v>0</v>
      </c>
      <c r="N494" s="4"/>
    </row>
    <row r="495" spans="2:14" ht="31.5">
      <c r="B495" s="64">
        <v>196</v>
      </c>
      <c r="C495" s="1" t="s">
        <v>244</v>
      </c>
      <c r="D495" s="64">
        <v>3</v>
      </c>
      <c r="E495" s="2" t="s">
        <v>231</v>
      </c>
      <c r="F495" s="25">
        <v>2740</v>
      </c>
      <c r="G495" s="65">
        <f>ROUND(D495*F495,0)</f>
        <v>8220</v>
      </c>
      <c r="H495" s="70">
        <f>D495</f>
        <v>3</v>
      </c>
      <c r="I495" s="64" t="str">
        <f>E495</f>
        <v>each</v>
      </c>
      <c r="J495" s="65">
        <f>F495</f>
        <v>2740</v>
      </c>
      <c r="K495" s="65">
        <f>ROUND(H495*J495,0)</f>
        <v>8220</v>
      </c>
      <c r="L495" s="66">
        <f>IF(K495&gt;G495,K495-G495,0)</f>
        <v>0</v>
      </c>
      <c r="M495" s="65">
        <f>IF(G495&gt;K495,G495-K495,0)</f>
        <v>0</v>
      </c>
      <c r="N495" s="4"/>
    </row>
    <row r="496" spans="2:14">
      <c r="B496" s="7"/>
      <c r="C496" s="4"/>
      <c r="D496" s="4"/>
      <c r="E496" s="4"/>
      <c r="F496" s="4"/>
      <c r="G496" s="4"/>
      <c r="H496" s="73"/>
      <c r="I496" s="4"/>
      <c r="J496" s="4"/>
      <c r="K496" s="4"/>
      <c r="L496" s="7"/>
      <c r="M496" s="4"/>
      <c r="N496" s="4"/>
    </row>
    <row r="497" spans="2:14" ht="31.5">
      <c r="B497" s="64">
        <v>197</v>
      </c>
      <c r="C497" s="1" t="s">
        <v>245</v>
      </c>
      <c r="D497" s="64">
        <v>4</v>
      </c>
      <c r="E497" s="2" t="s">
        <v>231</v>
      </c>
      <c r="F497" s="25">
        <v>4378</v>
      </c>
      <c r="G497" s="65">
        <f>ROUND(D497*F497,0)</f>
        <v>17512</v>
      </c>
      <c r="H497" s="70">
        <f>D497</f>
        <v>4</v>
      </c>
      <c r="I497" s="64" t="str">
        <f>E497</f>
        <v>each</v>
      </c>
      <c r="J497" s="65">
        <f>F497</f>
        <v>4378</v>
      </c>
      <c r="K497" s="65">
        <f>ROUND(H497*J497,0)</f>
        <v>17512</v>
      </c>
      <c r="L497" s="66">
        <f>IF(K497&gt;G497,K497-G497,0)</f>
        <v>0</v>
      </c>
      <c r="M497" s="65">
        <f>IF(G497&gt;K497,G497-K497,0)</f>
        <v>0</v>
      </c>
      <c r="N497" s="4"/>
    </row>
    <row r="498" spans="2:14">
      <c r="B498" s="7"/>
      <c r="C498" s="4"/>
      <c r="D498" s="4"/>
      <c r="E498" s="4"/>
      <c r="F498" s="4"/>
      <c r="G498" s="4"/>
      <c r="H498" s="73"/>
      <c r="I498" s="4"/>
      <c r="J498" s="4"/>
      <c r="K498" s="4"/>
      <c r="L498" s="7"/>
      <c r="M498" s="4"/>
      <c r="N498" s="4"/>
    </row>
    <row r="499" spans="2:14" ht="31.5">
      <c r="B499" s="64">
        <v>198</v>
      </c>
      <c r="C499" s="1" t="s">
        <v>246</v>
      </c>
      <c r="D499" s="64">
        <v>2</v>
      </c>
      <c r="E499" s="2" t="s">
        <v>231</v>
      </c>
      <c r="F499" s="25">
        <v>36750</v>
      </c>
      <c r="G499" s="65">
        <f>ROUND(D499*F499,0)</f>
        <v>73500</v>
      </c>
      <c r="H499" s="70">
        <f>D499</f>
        <v>2</v>
      </c>
      <c r="I499" s="64" t="str">
        <f>E499</f>
        <v>each</v>
      </c>
      <c r="J499" s="65">
        <f>F499</f>
        <v>36750</v>
      </c>
      <c r="K499" s="65">
        <f>ROUND(H499*J499,0)</f>
        <v>73500</v>
      </c>
      <c r="L499" s="66">
        <f>IF(K499&gt;G499,K499-G499,0)</f>
        <v>0</v>
      </c>
      <c r="M499" s="65">
        <f>IF(G499&gt;K499,G499-K499,0)</f>
        <v>0</v>
      </c>
      <c r="N499" s="4"/>
    </row>
    <row r="500" spans="2:14">
      <c r="B500" s="6"/>
      <c r="C500" s="4"/>
      <c r="D500" s="8"/>
      <c r="E500" s="8"/>
      <c r="F500" s="8"/>
      <c r="G500" s="8"/>
      <c r="H500" s="110"/>
      <c r="I500" s="8"/>
      <c r="J500" s="8"/>
      <c r="K500" s="8"/>
      <c r="L500" s="6"/>
      <c r="M500" s="8"/>
      <c r="N500" s="8"/>
    </row>
    <row r="501" spans="2:14" ht="28.9" customHeight="1">
      <c r="B501" s="6"/>
      <c r="C501" s="111" t="s">
        <v>280</v>
      </c>
      <c r="D501" s="8"/>
      <c r="E501" s="8"/>
      <c r="F501" s="8"/>
      <c r="G501" s="8"/>
      <c r="H501" s="110"/>
      <c r="I501" s="8"/>
      <c r="J501" s="8"/>
      <c r="K501" s="8"/>
      <c r="L501" s="6"/>
      <c r="M501" s="8"/>
      <c r="N501" s="8"/>
    </row>
    <row r="502" spans="2:14" ht="47.25">
      <c r="B502" s="6"/>
      <c r="C502" s="4" t="s">
        <v>379</v>
      </c>
      <c r="D502" s="6">
        <v>0</v>
      </c>
      <c r="E502" s="113" t="s">
        <v>306</v>
      </c>
      <c r="F502" s="8"/>
      <c r="G502" s="8"/>
      <c r="H502" s="16">
        <v>1</v>
      </c>
      <c r="I502" s="6" t="str">
        <f>E502</f>
        <v>Set</v>
      </c>
      <c r="J502" s="9">
        <v>116786</v>
      </c>
      <c r="K502" s="9">
        <f>H502*J502</f>
        <v>116786</v>
      </c>
      <c r="L502" s="9">
        <f>K502</f>
        <v>116786</v>
      </c>
      <c r="M502" s="8"/>
      <c r="N502" s="8"/>
    </row>
    <row r="503" spans="2:14" ht="63">
      <c r="B503" s="6"/>
      <c r="C503" s="4" t="s">
        <v>380</v>
      </c>
      <c r="D503" s="6">
        <v>0</v>
      </c>
      <c r="E503" s="113" t="s">
        <v>306</v>
      </c>
      <c r="F503" s="8"/>
      <c r="G503" s="8"/>
      <c r="H503" s="16">
        <v>1</v>
      </c>
      <c r="I503" s="6" t="str">
        <f t="shared" ref="I503:I508" si="39">E503</f>
        <v>Set</v>
      </c>
      <c r="J503" s="9">
        <v>6414</v>
      </c>
      <c r="K503" s="9">
        <f t="shared" ref="K503:K508" si="40">H503*J503</f>
        <v>6414</v>
      </c>
      <c r="L503" s="9">
        <f t="shared" ref="L503:L508" si="41">K503</f>
        <v>6414</v>
      </c>
      <c r="M503" s="8"/>
      <c r="N503" s="8"/>
    </row>
    <row r="504" spans="2:14" ht="47.25">
      <c r="B504" s="6"/>
      <c r="C504" s="4" t="s">
        <v>381</v>
      </c>
      <c r="D504" s="6">
        <v>0</v>
      </c>
      <c r="E504" s="113" t="s">
        <v>306</v>
      </c>
      <c r="F504" s="8"/>
      <c r="G504" s="8"/>
      <c r="H504" s="16">
        <v>1</v>
      </c>
      <c r="I504" s="6" t="str">
        <f t="shared" si="39"/>
        <v>Set</v>
      </c>
      <c r="J504" s="9">
        <v>116786</v>
      </c>
      <c r="K504" s="9">
        <f t="shared" si="40"/>
        <v>116786</v>
      </c>
      <c r="L504" s="9">
        <f t="shared" si="41"/>
        <v>116786</v>
      </c>
      <c r="M504" s="8"/>
      <c r="N504" s="8"/>
    </row>
    <row r="505" spans="2:14" ht="47.25">
      <c r="B505" s="6"/>
      <c r="C505" s="4" t="s">
        <v>382</v>
      </c>
      <c r="D505" s="6">
        <v>0</v>
      </c>
      <c r="E505" s="113" t="s">
        <v>306</v>
      </c>
      <c r="F505" s="8"/>
      <c r="G505" s="8"/>
      <c r="H505" s="16">
        <v>1</v>
      </c>
      <c r="I505" s="6" t="str">
        <f t="shared" si="39"/>
        <v>Set</v>
      </c>
      <c r="J505" s="9">
        <v>116786</v>
      </c>
      <c r="K505" s="9">
        <f t="shared" si="40"/>
        <v>116786</v>
      </c>
      <c r="L505" s="9">
        <f t="shared" si="41"/>
        <v>116786</v>
      </c>
      <c r="M505" s="8"/>
      <c r="N505" s="8"/>
    </row>
    <row r="506" spans="2:14" ht="78.75">
      <c r="B506" s="6"/>
      <c r="C506" s="4" t="s">
        <v>383</v>
      </c>
      <c r="D506" s="6">
        <v>0</v>
      </c>
      <c r="E506" s="113" t="s">
        <v>306</v>
      </c>
      <c r="F506" s="8"/>
      <c r="G506" s="8"/>
      <c r="H506" s="16">
        <v>1</v>
      </c>
      <c r="I506" s="6" t="str">
        <f t="shared" si="39"/>
        <v>Set</v>
      </c>
      <c r="J506" s="9">
        <v>11964</v>
      </c>
      <c r="K506" s="9">
        <f t="shared" si="40"/>
        <v>11964</v>
      </c>
      <c r="L506" s="9">
        <f t="shared" si="41"/>
        <v>11964</v>
      </c>
      <c r="M506" s="8"/>
      <c r="N506" s="8"/>
    </row>
    <row r="507" spans="2:14" ht="47.25">
      <c r="B507" s="6"/>
      <c r="C507" s="4" t="s">
        <v>384</v>
      </c>
      <c r="D507" s="6">
        <v>0</v>
      </c>
      <c r="E507" s="113" t="s">
        <v>307</v>
      </c>
      <c r="F507" s="8"/>
      <c r="G507" s="8"/>
      <c r="H507" s="16">
        <v>6</v>
      </c>
      <c r="I507" s="6" t="str">
        <f t="shared" si="39"/>
        <v>Nos</v>
      </c>
      <c r="J507" s="9">
        <v>8311</v>
      </c>
      <c r="K507" s="9">
        <f t="shared" si="40"/>
        <v>49866</v>
      </c>
      <c r="L507" s="9">
        <f t="shared" si="41"/>
        <v>49866</v>
      </c>
      <c r="M507" s="8"/>
      <c r="N507" s="8"/>
    </row>
    <row r="508" spans="2:14" ht="31.5">
      <c r="B508" s="6"/>
      <c r="C508" s="4" t="s">
        <v>385</v>
      </c>
      <c r="D508" s="6">
        <v>0</v>
      </c>
      <c r="E508" s="113" t="s">
        <v>308</v>
      </c>
      <c r="F508" s="8"/>
      <c r="G508" s="8"/>
      <c r="H508" s="16">
        <v>3</v>
      </c>
      <c r="I508" s="6" t="str">
        <f t="shared" si="39"/>
        <v>Nos.</v>
      </c>
      <c r="J508" s="9">
        <v>620</v>
      </c>
      <c r="K508" s="9">
        <f t="shared" si="40"/>
        <v>1860</v>
      </c>
      <c r="L508" s="9">
        <f t="shared" si="41"/>
        <v>1860</v>
      </c>
      <c r="M508" s="8"/>
      <c r="N508" s="8"/>
    </row>
    <row r="509" spans="2:14">
      <c r="B509" s="6"/>
      <c r="C509" s="1" t="s">
        <v>26</v>
      </c>
      <c r="D509" s="64"/>
      <c r="E509" s="2"/>
      <c r="F509" s="66"/>
      <c r="G509" s="65"/>
      <c r="H509" s="70">
        <v>4</v>
      </c>
      <c r="I509" s="64" t="s">
        <v>14</v>
      </c>
      <c r="J509" s="8"/>
      <c r="K509" s="8"/>
      <c r="L509" s="6"/>
      <c r="M509" s="8"/>
      <c r="N509" s="8"/>
    </row>
    <row r="510" spans="2:14">
      <c r="B510" s="6"/>
      <c r="C510" s="1" t="s">
        <v>339</v>
      </c>
      <c r="D510" s="64"/>
      <c r="E510" s="2"/>
      <c r="F510" s="66"/>
      <c r="G510" s="65"/>
      <c r="H510" s="70">
        <v>4</v>
      </c>
      <c r="I510" s="64" t="s">
        <v>14</v>
      </c>
      <c r="J510" s="8"/>
      <c r="K510" s="8"/>
      <c r="L510" s="6"/>
      <c r="M510" s="8"/>
      <c r="N510" s="8"/>
    </row>
    <row r="511" spans="2:14">
      <c r="B511" s="6"/>
      <c r="C511" s="1" t="s">
        <v>340</v>
      </c>
      <c r="D511" s="64"/>
      <c r="E511" s="2"/>
      <c r="F511" s="66"/>
      <c r="G511" s="65"/>
      <c r="H511" s="70">
        <v>12</v>
      </c>
      <c r="I511" s="64" t="s">
        <v>14</v>
      </c>
      <c r="J511" s="8"/>
      <c r="K511" s="8"/>
      <c r="L511" s="6"/>
      <c r="M511" s="8"/>
      <c r="N511" s="8"/>
    </row>
    <row r="512" spans="2:14">
      <c r="B512" s="6"/>
      <c r="C512" s="1" t="s">
        <v>29</v>
      </c>
      <c r="D512" s="64"/>
      <c r="E512" s="2"/>
      <c r="F512" s="66"/>
      <c r="G512" s="65"/>
      <c r="H512" s="70">
        <v>12</v>
      </c>
      <c r="I512" s="64" t="s">
        <v>14</v>
      </c>
      <c r="J512" s="8"/>
      <c r="K512" s="8"/>
      <c r="L512" s="6"/>
      <c r="M512" s="8"/>
      <c r="N512" s="8"/>
    </row>
    <row r="513" spans="2:14">
      <c r="B513" s="6"/>
      <c r="C513" s="4" t="s">
        <v>341</v>
      </c>
      <c r="D513" s="8"/>
      <c r="E513" s="8"/>
      <c r="F513" s="8"/>
      <c r="G513" s="8"/>
      <c r="H513" s="16">
        <v>2</v>
      </c>
      <c r="I513" s="64" t="s">
        <v>14</v>
      </c>
      <c r="J513" s="8"/>
      <c r="K513" s="8"/>
      <c r="L513" s="6"/>
      <c r="M513" s="8"/>
      <c r="N513" s="8"/>
    </row>
    <row r="514" spans="2:14">
      <c r="B514" s="6"/>
      <c r="C514" s="4"/>
      <c r="D514" s="8"/>
      <c r="E514" s="8"/>
      <c r="F514" s="8"/>
      <c r="G514" s="8"/>
      <c r="H514" s="110"/>
      <c r="I514" s="8"/>
      <c r="J514" s="8"/>
      <c r="K514" s="8"/>
      <c r="L514" s="6"/>
      <c r="M514" s="8"/>
      <c r="N514" s="8"/>
    </row>
    <row r="515" spans="2:14">
      <c r="B515" s="6"/>
      <c r="C515" s="4"/>
      <c r="D515" s="8"/>
      <c r="E515" s="8"/>
      <c r="F515" s="8"/>
      <c r="G515" s="8"/>
      <c r="H515" s="110"/>
      <c r="I515" s="8"/>
      <c r="J515" s="8"/>
      <c r="K515" s="8"/>
      <c r="L515" s="6"/>
      <c r="M515" s="8"/>
      <c r="N515" s="8"/>
    </row>
    <row r="516" spans="2:14">
      <c r="B516" s="8"/>
      <c r="C516" s="4"/>
      <c r="D516" s="8"/>
      <c r="E516" s="8"/>
      <c r="F516" s="8"/>
      <c r="G516" s="8"/>
      <c r="H516" s="110"/>
      <c r="I516" s="8"/>
      <c r="J516" s="8"/>
      <c r="K516" s="8"/>
      <c r="L516" s="6"/>
      <c r="M516" s="8"/>
      <c r="N516" s="8"/>
    </row>
    <row r="517" spans="2:14">
      <c r="B517" s="8"/>
      <c r="C517" s="4"/>
      <c r="D517" s="8"/>
      <c r="E517" s="8"/>
      <c r="F517" s="8"/>
      <c r="G517" s="8"/>
      <c r="H517" s="110"/>
      <c r="I517" s="8"/>
      <c r="J517" s="8"/>
      <c r="K517" s="8"/>
      <c r="L517" s="6"/>
      <c r="M517" s="8"/>
      <c r="N517" s="8"/>
    </row>
    <row r="518" spans="2:14">
      <c r="B518" s="8"/>
      <c r="C518" s="4"/>
      <c r="D518" s="8"/>
      <c r="E518" s="8"/>
      <c r="F518" s="8"/>
      <c r="G518" s="8"/>
      <c r="H518" s="110"/>
      <c r="I518" s="8"/>
      <c r="J518" s="8"/>
      <c r="K518" s="8"/>
      <c r="L518" s="6"/>
      <c r="M518" s="8"/>
      <c r="N518" s="8"/>
    </row>
    <row r="519" spans="2:14">
      <c r="B519" s="8"/>
      <c r="C519" s="4"/>
      <c r="D519" s="8"/>
      <c r="E519" s="8"/>
      <c r="F519" s="8"/>
      <c r="G519" s="8"/>
      <c r="H519" s="110"/>
      <c r="I519" s="8"/>
      <c r="J519" s="8"/>
      <c r="K519" s="8"/>
      <c r="L519" s="6"/>
      <c r="M519" s="8"/>
      <c r="N519" s="8"/>
    </row>
    <row r="520" spans="2:14">
      <c r="B520" s="8"/>
      <c r="C520" s="4"/>
      <c r="D520" s="8"/>
      <c r="E520" s="8"/>
      <c r="F520" s="8"/>
      <c r="G520" s="8"/>
      <c r="H520" s="110"/>
      <c r="I520" s="8"/>
      <c r="J520" s="8"/>
      <c r="K520" s="8"/>
      <c r="L520" s="6"/>
      <c r="M520" s="8"/>
      <c r="N520" s="8"/>
    </row>
    <row r="521" spans="2:14">
      <c r="B521" s="8"/>
      <c r="C521" s="4"/>
      <c r="D521" s="8"/>
      <c r="E521" s="8"/>
      <c r="F521" s="8"/>
      <c r="G521" s="8"/>
      <c r="H521" s="110"/>
      <c r="I521" s="8"/>
      <c r="J521" s="8"/>
      <c r="K521" s="8"/>
      <c r="L521" s="6"/>
      <c r="M521" s="8"/>
      <c r="N521" s="8"/>
    </row>
    <row r="529" spans="2:29" s="126" customFormat="1">
      <c r="B529" s="117"/>
      <c r="C529" s="118" t="s">
        <v>48</v>
      </c>
      <c r="D529" s="119"/>
      <c r="E529" s="119"/>
      <c r="F529" s="119"/>
      <c r="G529" s="119"/>
      <c r="H529" s="120"/>
      <c r="I529" s="119"/>
      <c r="J529" s="119"/>
      <c r="K529" s="119"/>
      <c r="L529" s="119"/>
      <c r="M529" s="121"/>
      <c r="N529" s="122"/>
      <c r="O529" s="119"/>
      <c r="P529" s="119"/>
      <c r="Q529" s="119"/>
      <c r="R529" s="119"/>
      <c r="S529" s="123"/>
      <c r="T529" s="124"/>
      <c r="U529" s="117"/>
      <c r="V529" s="125"/>
      <c r="W529" s="117"/>
      <c r="X529" s="117"/>
      <c r="Y529" s="117"/>
      <c r="Z529" s="117"/>
      <c r="AA529" s="117"/>
      <c r="AB529" s="117"/>
      <c r="AC529" s="117"/>
    </row>
    <row r="530" spans="2:29" s="126" customFormat="1">
      <c r="B530" s="117"/>
      <c r="C530" s="118"/>
      <c r="D530" s="119"/>
      <c r="E530" s="119"/>
      <c r="F530" s="119"/>
      <c r="G530" s="119"/>
      <c r="H530" s="120"/>
      <c r="I530" s="119"/>
      <c r="J530" s="119"/>
      <c r="K530" s="119"/>
      <c r="L530" s="119"/>
      <c r="M530" s="121"/>
      <c r="N530" s="122"/>
      <c r="O530" s="119"/>
      <c r="P530" s="119"/>
      <c r="Q530" s="119"/>
      <c r="R530" s="119"/>
      <c r="S530" s="123"/>
      <c r="T530" s="124"/>
      <c r="U530" s="117"/>
      <c r="V530" s="125"/>
      <c r="W530" s="117"/>
      <c r="X530" s="117"/>
      <c r="Y530" s="117"/>
      <c r="Z530" s="117"/>
      <c r="AA530" s="117"/>
      <c r="AB530" s="117"/>
      <c r="AC530" s="117"/>
    </row>
    <row r="531" spans="2:29" s="126" customFormat="1" ht="31.5">
      <c r="B531" s="127">
        <v>1</v>
      </c>
      <c r="C531" s="128" t="s">
        <v>184</v>
      </c>
      <c r="D531" s="121">
        <v>0</v>
      </c>
      <c r="E531" s="121"/>
      <c r="F531" s="121"/>
      <c r="G531" s="121"/>
      <c r="H531" s="129"/>
      <c r="I531" s="121"/>
      <c r="J531" s="121"/>
      <c r="K531" s="121"/>
      <c r="L531" s="130">
        <v>12</v>
      </c>
      <c r="M531" s="121">
        <f t="shared" ref="M531:M549" si="42">L531-D531</f>
        <v>12</v>
      </c>
      <c r="N531" s="131" t="s">
        <v>66</v>
      </c>
      <c r="O531" s="132"/>
      <c r="P531" s="132"/>
      <c r="Q531" s="132"/>
      <c r="R531" s="132"/>
      <c r="S531" s="133">
        <v>20584</v>
      </c>
      <c r="T531" s="134">
        <f>D531*S531</f>
        <v>0</v>
      </c>
      <c r="U531" s="135">
        <f>L531*S531</f>
        <v>247008</v>
      </c>
      <c r="V531" s="122">
        <f>S531*L531</f>
        <v>247008</v>
      </c>
      <c r="W531" s="136"/>
      <c r="X531" s="117"/>
      <c r="Y531" s="117"/>
      <c r="Z531" s="117"/>
      <c r="AA531" s="117"/>
      <c r="AB531" s="117"/>
      <c r="AC531" s="117"/>
    </row>
    <row r="532" spans="2:29" s="126" customFormat="1">
      <c r="B532" s="117">
        <v>2</v>
      </c>
      <c r="C532" s="137"/>
      <c r="D532" s="119">
        <v>0</v>
      </c>
      <c r="E532" s="119"/>
      <c r="F532" s="119"/>
      <c r="G532" s="119"/>
      <c r="H532" s="120"/>
      <c r="I532" s="119"/>
      <c r="J532" s="119"/>
      <c r="K532" s="119"/>
      <c r="L532" s="119">
        <v>23.463000000000001</v>
      </c>
      <c r="M532" s="121">
        <f t="shared" si="42"/>
        <v>23.463000000000001</v>
      </c>
      <c r="N532" s="122" t="s">
        <v>17</v>
      </c>
      <c r="O532" s="119"/>
      <c r="P532" s="119"/>
      <c r="Q532" s="119"/>
      <c r="R532" s="119"/>
      <c r="S532" s="123">
        <f>10600/0.75</f>
        <v>14133.333333333334</v>
      </c>
      <c r="T532" s="138"/>
      <c r="U532" s="135">
        <f>L532*S532</f>
        <v>331610.40000000002</v>
      </c>
      <c r="V532" s="122">
        <f t="shared" ref="V532:V570" si="43">S532*L532</f>
        <v>331610.40000000002</v>
      </c>
      <c r="W532" s="136"/>
      <c r="X532" s="117"/>
      <c r="Y532" s="117"/>
      <c r="Z532" s="117"/>
      <c r="AA532" s="117"/>
      <c r="AB532" s="117"/>
      <c r="AC532" s="117"/>
    </row>
    <row r="533" spans="2:29" s="126" customFormat="1">
      <c r="B533" s="117"/>
      <c r="C533" s="139"/>
      <c r="D533" s="119"/>
      <c r="E533" s="119"/>
      <c r="F533" s="119"/>
      <c r="G533" s="119"/>
      <c r="H533" s="120"/>
      <c r="I533" s="119"/>
      <c r="J533" s="119"/>
      <c r="K533" s="119"/>
      <c r="L533" s="119"/>
      <c r="M533" s="121"/>
      <c r="N533" s="122"/>
      <c r="O533" s="119"/>
      <c r="P533" s="119"/>
      <c r="Q533" s="119"/>
      <c r="R533" s="119"/>
      <c r="S533" s="123"/>
      <c r="T533" s="138"/>
      <c r="U533" s="135"/>
      <c r="V533" s="122"/>
      <c r="W533" s="136"/>
      <c r="X533" s="117"/>
      <c r="Y533" s="117"/>
      <c r="Z533" s="117"/>
      <c r="AA533" s="117"/>
      <c r="AB533" s="117"/>
      <c r="AC533" s="117"/>
    </row>
    <row r="534" spans="2:29" s="126" customFormat="1">
      <c r="B534" s="117"/>
      <c r="C534" s="139"/>
      <c r="D534" s="119"/>
      <c r="E534" s="119"/>
      <c r="F534" s="119"/>
      <c r="G534" s="119"/>
      <c r="H534" s="120"/>
      <c r="I534" s="119"/>
      <c r="J534" s="119"/>
      <c r="K534" s="119"/>
      <c r="L534" s="119"/>
      <c r="M534" s="121"/>
      <c r="N534" s="122"/>
      <c r="O534" s="119"/>
      <c r="P534" s="119"/>
      <c r="Q534" s="119"/>
      <c r="R534" s="119"/>
      <c r="S534" s="123"/>
      <c r="T534" s="138"/>
      <c r="U534" s="135"/>
      <c r="V534" s="122"/>
      <c r="W534" s="136"/>
      <c r="X534" s="117"/>
      <c r="Y534" s="117"/>
      <c r="Z534" s="117"/>
      <c r="AA534" s="117"/>
      <c r="AB534" s="117"/>
      <c r="AC534" s="117"/>
    </row>
    <row r="535" spans="2:29" s="126" customFormat="1">
      <c r="B535" s="117">
        <v>3</v>
      </c>
      <c r="C535" s="139" t="s">
        <v>56</v>
      </c>
      <c r="D535" s="119">
        <v>0</v>
      </c>
      <c r="E535" s="119"/>
      <c r="F535" s="119"/>
      <c r="G535" s="119"/>
      <c r="H535" s="120"/>
      <c r="I535" s="119"/>
      <c r="J535" s="119"/>
      <c r="K535" s="119"/>
      <c r="L535" s="129">
        <v>0.7</v>
      </c>
      <c r="M535" s="121">
        <f t="shared" si="42"/>
        <v>0.7</v>
      </c>
      <c r="N535" s="122" t="s">
        <v>57</v>
      </c>
      <c r="O535" s="119"/>
      <c r="P535" s="119"/>
      <c r="Q535" s="119"/>
      <c r="R535" s="119"/>
      <c r="S535" s="140">
        <v>3894</v>
      </c>
      <c r="T535" s="138"/>
      <c r="U535" s="135">
        <f t="shared" ref="U535:U549" si="44">L535*S535</f>
        <v>2725.7999999999997</v>
      </c>
      <c r="V535" s="122">
        <f t="shared" si="43"/>
        <v>2725.7999999999997</v>
      </c>
      <c r="W535" s="136"/>
      <c r="X535" s="117"/>
      <c r="Y535" s="117"/>
      <c r="Z535" s="117"/>
      <c r="AA535" s="117"/>
      <c r="AB535" s="117"/>
      <c r="AC535" s="117"/>
    </row>
    <row r="536" spans="2:29" s="126" customFormat="1">
      <c r="B536" s="117">
        <v>4</v>
      </c>
      <c r="C536" s="139" t="s">
        <v>58</v>
      </c>
      <c r="D536" s="119">
        <v>0</v>
      </c>
      <c r="E536" s="141"/>
      <c r="F536" s="141"/>
      <c r="G536" s="141"/>
      <c r="H536" s="142"/>
      <c r="I536" s="141"/>
      <c r="J536" s="141"/>
      <c r="K536" s="141"/>
      <c r="L536" s="142">
        <v>3.89</v>
      </c>
      <c r="M536" s="121">
        <f t="shared" si="42"/>
        <v>3.89</v>
      </c>
      <c r="N536" s="122" t="s">
        <v>57</v>
      </c>
      <c r="O536" s="119"/>
      <c r="P536" s="119"/>
      <c r="Q536" s="119"/>
      <c r="R536" s="119"/>
      <c r="S536" s="140">
        <v>3553</v>
      </c>
      <c r="T536" s="138"/>
      <c r="U536" s="135">
        <f t="shared" si="44"/>
        <v>13821.17</v>
      </c>
      <c r="V536" s="122">
        <f t="shared" si="43"/>
        <v>13821.17</v>
      </c>
      <c r="W536" s="136"/>
      <c r="X536" s="117"/>
      <c r="Y536" s="117"/>
      <c r="Z536" s="117"/>
      <c r="AA536" s="117"/>
      <c r="AB536" s="117"/>
      <c r="AC536" s="117"/>
    </row>
    <row r="537" spans="2:29" s="126" customFormat="1">
      <c r="B537" s="117">
        <v>5</v>
      </c>
      <c r="C537" s="139" t="s">
        <v>59</v>
      </c>
      <c r="D537" s="119"/>
      <c r="E537" s="119"/>
      <c r="F537" s="119"/>
      <c r="G537" s="119"/>
      <c r="H537" s="120"/>
      <c r="I537" s="119"/>
      <c r="J537" s="119"/>
      <c r="K537" s="119"/>
      <c r="L537" s="129">
        <v>32.049999999999997</v>
      </c>
      <c r="M537" s="121">
        <f t="shared" si="42"/>
        <v>32.049999999999997</v>
      </c>
      <c r="N537" s="122" t="s">
        <v>62</v>
      </c>
      <c r="O537" s="119"/>
      <c r="P537" s="119"/>
      <c r="Q537" s="119"/>
      <c r="R537" s="119"/>
      <c r="S537" s="140">
        <v>10</v>
      </c>
      <c r="T537" s="143"/>
      <c r="U537" s="135">
        <f t="shared" si="44"/>
        <v>320.5</v>
      </c>
      <c r="V537" s="122">
        <f t="shared" si="43"/>
        <v>320.5</v>
      </c>
      <c r="W537" s="136"/>
      <c r="X537" s="117"/>
      <c r="Y537" s="117"/>
      <c r="Z537" s="117"/>
      <c r="AA537" s="117"/>
      <c r="AB537" s="117"/>
      <c r="AC537" s="117"/>
    </row>
    <row r="538" spans="2:29" s="126" customFormat="1" ht="189">
      <c r="B538" s="117">
        <v>6</v>
      </c>
      <c r="C538" s="144" t="s">
        <v>61</v>
      </c>
      <c r="D538" s="145"/>
      <c r="E538" s="145"/>
      <c r="F538" s="145"/>
      <c r="G538" s="145"/>
      <c r="H538" s="146"/>
      <c r="I538" s="145"/>
      <c r="J538" s="145"/>
      <c r="K538" s="145"/>
      <c r="L538" s="147">
        <v>107.18</v>
      </c>
      <c r="M538" s="121">
        <f t="shared" si="42"/>
        <v>107.18</v>
      </c>
      <c r="N538" s="148" t="s">
        <v>60</v>
      </c>
      <c r="O538" s="149"/>
      <c r="P538" s="149"/>
      <c r="Q538" s="149"/>
      <c r="R538" s="149"/>
      <c r="S538" s="149">
        <v>143</v>
      </c>
      <c r="T538" s="138"/>
      <c r="U538" s="135">
        <f t="shared" si="44"/>
        <v>15326.740000000002</v>
      </c>
      <c r="V538" s="122">
        <f t="shared" si="43"/>
        <v>15326.740000000002</v>
      </c>
      <c r="W538" s="136"/>
      <c r="X538" s="117"/>
      <c r="Y538" s="117"/>
      <c r="Z538" s="117"/>
      <c r="AA538" s="117"/>
      <c r="AB538" s="117"/>
      <c r="AC538" s="117"/>
    </row>
    <row r="539" spans="2:29" s="126" customFormat="1">
      <c r="B539" s="117">
        <v>7</v>
      </c>
      <c r="C539" s="137"/>
      <c r="D539" s="145"/>
      <c r="E539" s="145"/>
      <c r="F539" s="145"/>
      <c r="G539" s="145"/>
      <c r="H539" s="146"/>
      <c r="I539" s="145"/>
      <c r="J539" s="145"/>
      <c r="K539" s="145"/>
      <c r="L539" s="147">
        <v>10.17</v>
      </c>
      <c r="M539" s="121">
        <f t="shared" si="42"/>
        <v>10.17</v>
      </c>
      <c r="N539" s="122" t="s">
        <v>62</v>
      </c>
      <c r="O539" s="119"/>
      <c r="P539" s="119"/>
      <c r="Q539" s="119"/>
      <c r="R539" s="119"/>
      <c r="S539" s="123">
        <v>6300</v>
      </c>
      <c r="T539" s="138"/>
      <c r="U539" s="135">
        <f t="shared" si="44"/>
        <v>64071</v>
      </c>
      <c r="V539" s="122">
        <f t="shared" si="43"/>
        <v>64071</v>
      </c>
      <c r="W539" s="136"/>
      <c r="X539" s="117"/>
      <c r="Y539" s="117"/>
      <c r="Z539" s="117"/>
      <c r="AA539" s="117"/>
      <c r="AB539" s="117"/>
      <c r="AC539" s="117"/>
    </row>
    <row r="540" spans="2:29" s="126" customFormat="1">
      <c r="B540" s="117">
        <v>8</v>
      </c>
      <c r="C540" s="150" t="s">
        <v>247</v>
      </c>
      <c r="D540" s="151"/>
      <c r="E540" s="151"/>
      <c r="F540" s="151"/>
      <c r="G540" s="151"/>
      <c r="H540" s="152"/>
      <c r="I540" s="151"/>
      <c r="J540" s="151"/>
      <c r="K540" s="151"/>
      <c r="L540" s="153">
        <v>7.2</v>
      </c>
      <c r="M540" s="121">
        <f t="shared" si="42"/>
        <v>7.2</v>
      </c>
      <c r="N540" s="122" t="s">
        <v>62</v>
      </c>
      <c r="O540" s="119"/>
      <c r="P540" s="119"/>
      <c r="Q540" s="119"/>
      <c r="R540" s="119"/>
      <c r="S540" s="154">
        <v>4576.2711864406783</v>
      </c>
      <c r="T540" s="138"/>
      <c r="U540" s="135">
        <f t="shared" si="44"/>
        <v>32949.152542372882</v>
      </c>
      <c r="V540" s="122">
        <f t="shared" si="43"/>
        <v>32949.152542372882</v>
      </c>
      <c r="W540" s="136"/>
      <c r="X540" s="117"/>
      <c r="Y540" s="117"/>
      <c r="Z540" s="117"/>
      <c r="AA540" s="117"/>
      <c r="AB540" s="117"/>
      <c r="AC540" s="117"/>
    </row>
    <row r="541" spans="2:29" s="126" customFormat="1">
      <c r="B541" s="117">
        <v>9</v>
      </c>
      <c r="C541" s="150" t="s">
        <v>248</v>
      </c>
      <c r="D541" s="151"/>
      <c r="E541" s="151"/>
      <c r="F541" s="151"/>
      <c r="G541" s="151"/>
      <c r="H541" s="152"/>
      <c r="I541" s="151"/>
      <c r="J541" s="151"/>
      <c r="K541" s="151"/>
      <c r="L541" s="153">
        <v>41.05</v>
      </c>
      <c r="M541" s="121">
        <f t="shared" si="42"/>
        <v>41.05</v>
      </c>
      <c r="N541" s="122" t="s">
        <v>62</v>
      </c>
      <c r="O541" s="119"/>
      <c r="P541" s="119"/>
      <c r="Q541" s="119"/>
      <c r="R541" s="119"/>
      <c r="S541" s="123"/>
      <c r="T541" s="138"/>
      <c r="U541" s="135">
        <f t="shared" si="44"/>
        <v>0</v>
      </c>
      <c r="V541" s="122">
        <f t="shared" si="43"/>
        <v>0</v>
      </c>
      <c r="W541" s="136"/>
      <c r="X541" s="117"/>
      <c r="Y541" s="117"/>
      <c r="Z541" s="117"/>
      <c r="AA541" s="117"/>
      <c r="AB541" s="117"/>
      <c r="AC541" s="117"/>
    </row>
    <row r="542" spans="2:29" s="126" customFormat="1">
      <c r="B542" s="117">
        <v>10</v>
      </c>
      <c r="C542" s="150" t="s">
        <v>249</v>
      </c>
      <c r="D542" s="151"/>
      <c r="E542" s="151"/>
      <c r="F542" s="151"/>
      <c r="G542" s="151"/>
      <c r="H542" s="152"/>
      <c r="I542" s="151"/>
      <c r="J542" s="151"/>
      <c r="K542" s="151"/>
      <c r="L542" s="153"/>
      <c r="M542" s="121">
        <f t="shared" si="42"/>
        <v>0</v>
      </c>
      <c r="N542" s="122" t="s">
        <v>60</v>
      </c>
      <c r="O542" s="119"/>
      <c r="P542" s="119"/>
      <c r="Q542" s="119"/>
      <c r="R542" s="119"/>
      <c r="S542" s="123"/>
      <c r="T542" s="138"/>
      <c r="U542" s="135">
        <f t="shared" si="44"/>
        <v>0</v>
      </c>
      <c r="V542" s="122">
        <f t="shared" si="43"/>
        <v>0</v>
      </c>
      <c r="W542" s="136"/>
      <c r="X542" s="117"/>
      <c r="Y542" s="117"/>
      <c r="Z542" s="117"/>
      <c r="AA542" s="117"/>
      <c r="AB542" s="117"/>
      <c r="AC542" s="117"/>
    </row>
    <row r="543" spans="2:29" s="126" customFormat="1">
      <c r="B543" s="117">
        <v>11</v>
      </c>
      <c r="C543" s="150" t="s">
        <v>251</v>
      </c>
      <c r="D543" s="151"/>
      <c r="E543" s="151"/>
      <c r="F543" s="151"/>
      <c r="G543" s="151"/>
      <c r="H543" s="152"/>
      <c r="I543" s="151"/>
      <c r="J543" s="151"/>
      <c r="K543" s="151"/>
      <c r="L543" s="153"/>
      <c r="M543" s="121">
        <f t="shared" si="42"/>
        <v>0</v>
      </c>
      <c r="N543" s="122" t="s">
        <v>62</v>
      </c>
      <c r="O543" s="119"/>
      <c r="P543" s="119"/>
      <c r="Q543" s="119"/>
      <c r="R543" s="119"/>
      <c r="S543" s="123"/>
      <c r="T543" s="138"/>
      <c r="U543" s="135">
        <f t="shared" si="44"/>
        <v>0</v>
      </c>
      <c r="V543" s="122">
        <f t="shared" si="43"/>
        <v>0</v>
      </c>
      <c r="W543" s="136"/>
      <c r="X543" s="117"/>
      <c r="Y543" s="117"/>
      <c r="Z543" s="117"/>
      <c r="AA543" s="117"/>
      <c r="AB543" s="117"/>
      <c r="AC543" s="117"/>
    </row>
    <row r="544" spans="2:29" s="126" customFormat="1">
      <c r="C544" s="150"/>
      <c r="D544" s="151"/>
      <c r="E544" s="151"/>
      <c r="F544" s="151"/>
      <c r="G544" s="151"/>
      <c r="H544" s="152"/>
      <c r="I544" s="151"/>
      <c r="J544" s="151"/>
      <c r="K544" s="151"/>
      <c r="L544" s="153"/>
      <c r="M544" s="121"/>
      <c r="N544" s="122"/>
      <c r="O544" s="119"/>
      <c r="P544" s="119"/>
      <c r="Q544" s="119"/>
      <c r="R544" s="119"/>
      <c r="S544" s="123"/>
      <c r="T544" s="138"/>
      <c r="U544" s="135"/>
      <c r="V544" s="122"/>
      <c r="W544" s="136"/>
      <c r="X544" s="117"/>
      <c r="Y544" s="117"/>
      <c r="Z544" s="117"/>
      <c r="AA544" s="117"/>
      <c r="AB544" s="117"/>
      <c r="AC544" s="117"/>
    </row>
    <row r="545" spans="2:29" s="126" customFormat="1">
      <c r="C545" s="137"/>
      <c r="D545" s="155"/>
      <c r="E545" s="155"/>
      <c r="F545" s="155"/>
      <c r="G545" s="155"/>
      <c r="H545" s="156"/>
      <c r="I545" s="155"/>
      <c r="J545" s="155"/>
      <c r="K545" s="155"/>
      <c r="L545" s="142"/>
      <c r="M545" s="121"/>
      <c r="N545" s="122"/>
      <c r="O545" s="119"/>
      <c r="P545" s="119"/>
      <c r="Q545" s="119"/>
      <c r="R545" s="119"/>
      <c r="S545" s="123"/>
      <c r="T545" s="138"/>
      <c r="U545" s="135"/>
      <c r="V545" s="122"/>
      <c r="W545" s="136"/>
      <c r="X545" s="117"/>
      <c r="Y545" s="117"/>
      <c r="Z545" s="117"/>
      <c r="AA545" s="117"/>
      <c r="AB545" s="117"/>
      <c r="AC545" s="117"/>
    </row>
    <row r="546" spans="2:29" s="126" customFormat="1">
      <c r="B546" s="117">
        <v>12</v>
      </c>
      <c r="D546" s="119">
        <v>0</v>
      </c>
      <c r="E546" s="119"/>
      <c r="F546" s="119"/>
      <c r="G546" s="119"/>
      <c r="H546" s="120"/>
      <c r="I546" s="119"/>
      <c r="J546" s="119"/>
      <c r="K546" s="119"/>
      <c r="L546" s="120">
        <v>1</v>
      </c>
      <c r="M546" s="121">
        <f t="shared" si="42"/>
        <v>1</v>
      </c>
      <c r="N546" s="122" t="s">
        <v>14</v>
      </c>
      <c r="O546" s="119"/>
      <c r="P546" s="119"/>
      <c r="Q546" s="119"/>
      <c r="R546" s="119"/>
      <c r="S546" s="123">
        <f>60000/0.6</f>
        <v>100000</v>
      </c>
      <c r="T546" s="138"/>
      <c r="U546" s="135">
        <f t="shared" si="44"/>
        <v>100000</v>
      </c>
      <c r="V546" s="157">
        <f t="shared" si="43"/>
        <v>100000</v>
      </c>
      <c r="W546" s="136"/>
      <c r="X546" s="117"/>
      <c r="Y546" s="117"/>
      <c r="Z546" s="117"/>
      <c r="AA546" s="117"/>
      <c r="AB546" s="117"/>
      <c r="AC546" s="117"/>
    </row>
    <row r="547" spans="2:29" s="126" customFormat="1">
      <c r="C547" s="137"/>
      <c r="D547" s="155"/>
      <c r="E547" s="155"/>
      <c r="F547" s="155"/>
      <c r="G547" s="155"/>
      <c r="H547" s="156"/>
      <c r="I547" s="155"/>
      <c r="J547" s="155"/>
      <c r="K547" s="155"/>
      <c r="L547" s="142"/>
      <c r="M547" s="121"/>
      <c r="N547" s="122"/>
      <c r="O547" s="119"/>
      <c r="P547" s="119"/>
      <c r="Q547" s="119"/>
      <c r="R547" s="119"/>
      <c r="S547" s="123"/>
      <c r="T547" s="138"/>
      <c r="U547" s="135"/>
      <c r="V547" s="157"/>
      <c r="W547" s="136"/>
      <c r="X547" s="117"/>
      <c r="Y547" s="117"/>
      <c r="Z547" s="117"/>
      <c r="AA547" s="117"/>
      <c r="AB547" s="117"/>
      <c r="AC547" s="117"/>
    </row>
    <row r="548" spans="2:29" s="126" customFormat="1">
      <c r="B548" s="117">
        <v>13</v>
      </c>
      <c r="C548" s="139" t="s">
        <v>16</v>
      </c>
      <c r="D548" s="119">
        <v>0</v>
      </c>
      <c r="E548" s="119"/>
      <c r="F548" s="119"/>
      <c r="G548" s="119"/>
      <c r="H548" s="120"/>
      <c r="I548" s="119"/>
      <c r="J548" s="119"/>
      <c r="K548" s="119"/>
      <c r="L548" s="120">
        <v>1</v>
      </c>
      <c r="M548" s="121">
        <f t="shared" si="42"/>
        <v>1</v>
      </c>
      <c r="N548" s="122" t="s">
        <v>14</v>
      </c>
      <c r="O548" s="119"/>
      <c r="P548" s="119"/>
      <c r="Q548" s="119"/>
      <c r="R548" s="119"/>
      <c r="S548" s="123">
        <f>195000/0.8</f>
        <v>243750</v>
      </c>
      <c r="T548" s="138"/>
      <c r="U548" s="135">
        <f t="shared" si="44"/>
        <v>243750</v>
      </c>
      <c r="V548" s="157">
        <f t="shared" si="43"/>
        <v>243750</v>
      </c>
      <c r="W548" s="136"/>
      <c r="X548" s="117"/>
      <c r="Y548" s="117"/>
      <c r="Z548" s="117"/>
      <c r="AA548" s="117"/>
      <c r="AB548" s="117"/>
      <c r="AC548" s="117"/>
    </row>
    <row r="549" spans="2:29" s="126" customFormat="1">
      <c r="B549" s="117">
        <v>14</v>
      </c>
      <c r="C549" s="139" t="s">
        <v>18</v>
      </c>
      <c r="D549" s="119">
        <v>0</v>
      </c>
      <c r="E549" s="119"/>
      <c r="F549" s="119"/>
      <c r="G549" s="119"/>
      <c r="H549" s="120"/>
      <c r="I549" s="119"/>
      <c r="J549" s="119"/>
      <c r="K549" s="119"/>
      <c r="L549" s="120">
        <v>4</v>
      </c>
      <c r="M549" s="121">
        <f t="shared" si="42"/>
        <v>4</v>
      </c>
      <c r="N549" s="122" t="s">
        <v>55</v>
      </c>
      <c r="O549" s="119"/>
      <c r="P549" s="119"/>
      <c r="Q549" s="119"/>
      <c r="R549" s="119"/>
      <c r="S549" s="123"/>
      <c r="T549" s="138"/>
      <c r="U549" s="135">
        <f t="shared" si="44"/>
        <v>0</v>
      </c>
      <c r="V549" s="157">
        <f t="shared" si="43"/>
        <v>0</v>
      </c>
      <c r="W549" s="136"/>
      <c r="X549" s="117"/>
      <c r="Y549" s="117"/>
      <c r="Z549" s="117"/>
      <c r="AA549" s="117"/>
      <c r="AB549" s="117"/>
      <c r="AC549" s="117"/>
    </row>
    <row r="550" spans="2:29" s="126" customFormat="1">
      <c r="B550" s="117"/>
      <c r="C550" s="139"/>
      <c r="D550" s="119"/>
      <c r="E550" s="119"/>
      <c r="F550" s="119"/>
      <c r="G550" s="119"/>
      <c r="H550" s="120"/>
      <c r="I550" s="119"/>
      <c r="J550" s="119"/>
      <c r="K550" s="119"/>
      <c r="L550" s="120"/>
      <c r="M550" s="121"/>
      <c r="N550" s="122"/>
      <c r="O550" s="119"/>
      <c r="P550" s="119"/>
      <c r="Q550" s="119"/>
      <c r="R550" s="119"/>
      <c r="S550" s="123"/>
      <c r="T550" s="138"/>
      <c r="U550" s="135"/>
      <c r="V550" s="157"/>
      <c r="W550" s="136"/>
      <c r="X550" s="117"/>
      <c r="Y550" s="117"/>
      <c r="Z550" s="117"/>
      <c r="AA550" s="117"/>
      <c r="AB550" s="117"/>
      <c r="AC550" s="117"/>
    </row>
    <row r="551" spans="2:29" s="126" customFormat="1">
      <c r="B551" s="117"/>
      <c r="C551" s="139"/>
      <c r="D551" s="119"/>
      <c r="E551" s="119"/>
      <c r="F551" s="119"/>
      <c r="G551" s="119"/>
      <c r="H551" s="120"/>
      <c r="I551" s="119"/>
      <c r="J551" s="119"/>
      <c r="K551" s="119"/>
      <c r="L551" s="120"/>
      <c r="M551" s="121"/>
      <c r="N551" s="122"/>
      <c r="O551" s="119"/>
      <c r="P551" s="119"/>
      <c r="Q551" s="119"/>
      <c r="R551" s="119"/>
      <c r="S551" s="123"/>
      <c r="T551" s="138"/>
      <c r="U551" s="135"/>
      <c r="V551" s="157"/>
      <c r="W551" s="136"/>
      <c r="X551" s="117"/>
      <c r="Y551" s="117"/>
      <c r="Z551" s="117"/>
      <c r="AA551" s="117"/>
      <c r="AB551" s="117"/>
      <c r="AC551" s="117"/>
    </row>
    <row r="552" spans="2:29" s="126" customFormat="1">
      <c r="B552" s="140">
        <v>15</v>
      </c>
      <c r="C552" s="158" t="s">
        <v>36</v>
      </c>
      <c r="D552" s="140">
        <v>0</v>
      </c>
      <c r="E552" s="140"/>
      <c r="F552" s="140"/>
      <c r="G552" s="140"/>
      <c r="H552" s="159"/>
      <c r="I552" s="140"/>
      <c r="J552" s="140"/>
      <c r="K552" s="140"/>
      <c r="L552" s="120">
        <v>4</v>
      </c>
      <c r="M552" s="121">
        <f t="shared" ref="M552:M572" si="45">L552-D552</f>
        <v>4</v>
      </c>
      <c r="N552" s="122" t="s">
        <v>14</v>
      </c>
      <c r="O552" s="119"/>
      <c r="P552" s="119"/>
      <c r="Q552" s="119"/>
      <c r="R552" s="119"/>
      <c r="S552" s="123">
        <f>31200/0.75</f>
        <v>41600</v>
      </c>
      <c r="T552" s="138"/>
      <c r="U552" s="135">
        <f t="shared" ref="U552:U570" si="46">L552*S552</f>
        <v>166400</v>
      </c>
      <c r="V552" s="157">
        <f t="shared" si="43"/>
        <v>166400</v>
      </c>
      <c r="W552" s="136"/>
      <c r="X552" s="117"/>
      <c r="Y552" s="117"/>
      <c r="Z552" s="117"/>
      <c r="AA552" s="117"/>
      <c r="AB552" s="117"/>
      <c r="AC552" s="117"/>
    </row>
    <row r="553" spans="2:29" s="126" customFormat="1">
      <c r="B553" s="140">
        <v>16</v>
      </c>
      <c r="C553" s="158" t="s">
        <v>37</v>
      </c>
      <c r="D553" s="140">
        <v>0</v>
      </c>
      <c r="E553" s="140"/>
      <c r="F553" s="140"/>
      <c r="G553" s="140"/>
      <c r="H553" s="159"/>
      <c r="I553" s="140"/>
      <c r="J553" s="140"/>
      <c r="K553" s="140"/>
      <c r="L553" s="120">
        <v>4</v>
      </c>
      <c r="M553" s="121">
        <f t="shared" si="45"/>
        <v>4</v>
      </c>
      <c r="N553" s="122" t="s">
        <v>14</v>
      </c>
      <c r="O553" s="119"/>
      <c r="P553" s="119"/>
      <c r="Q553" s="119"/>
      <c r="R553" s="119"/>
      <c r="S553" s="123">
        <f>6500/0.75</f>
        <v>8666.6666666666661</v>
      </c>
      <c r="T553" s="138"/>
      <c r="U553" s="135">
        <f t="shared" si="46"/>
        <v>34666.666666666664</v>
      </c>
      <c r="V553" s="157">
        <f t="shared" si="43"/>
        <v>34666.666666666664</v>
      </c>
      <c r="W553" s="136"/>
      <c r="X553" s="117"/>
      <c r="Y553" s="117"/>
      <c r="Z553" s="117"/>
      <c r="AA553" s="117"/>
      <c r="AB553" s="117"/>
      <c r="AC553" s="117"/>
    </row>
    <row r="554" spans="2:29" s="126" customFormat="1">
      <c r="B554" s="140">
        <v>17</v>
      </c>
      <c r="C554" s="139" t="s">
        <v>13</v>
      </c>
      <c r="D554" s="140">
        <v>0</v>
      </c>
      <c r="E554" s="140"/>
      <c r="F554" s="140"/>
      <c r="G554" s="140"/>
      <c r="H554" s="159"/>
      <c r="I554" s="140"/>
      <c r="J554" s="140"/>
      <c r="K554" s="140"/>
      <c r="L554" s="120">
        <v>1</v>
      </c>
      <c r="M554" s="121">
        <f t="shared" si="45"/>
        <v>1</v>
      </c>
      <c r="N554" s="122" t="s">
        <v>14</v>
      </c>
      <c r="O554" s="119"/>
      <c r="P554" s="119"/>
      <c r="Q554" s="119"/>
      <c r="R554" s="119"/>
      <c r="S554" s="123">
        <f>67650/0.6</f>
        <v>112750</v>
      </c>
      <c r="T554" s="138"/>
      <c r="U554" s="135">
        <f t="shared" si="46"/>
        <v>112750</v>
      </c>
      <c r="V554" s="157">
        <f t="shared" si="43"/>
        <v>112750</v>
      </c>
      <c r="W554" s="136"/>
      <c r="X554" s="117"/>
      <c r="Y554" s="117"/>
      <c r="Z554" s="117"/>
      <c r="AA554" s="117"/>
      <c r="AB554" s="117"/>
      <c r="AC554" s="117"/>
    </row>
    <row r="555" spans="2:29" s="126" customFormat="1">
      <c r="B555" s="140">
        <v>18</v>
      </c>
      <c r="C555" s="139" t="s">
        <v>23</v>
      </c>
      <c r="D555" s="140">
        <v>0</v>
      </c>
      <c r="E555" s="140"/>
      <c r="F555" s="140"/>
      <c r="G555" s="140"/>
      <c r="H555" s="159"/>
      <c r="I555" s="140"/>
      <c r="J555" s="140"/>
      <c r="K555" s="140"/>
      <c r="L555" s="120">
        <v>1</v>
      </c>
      <c r="M555" s="121">
        <f t="shared" si="45"/>
        <v>1</v>
      </c>
      <c r="N555" s="122" t="s">
        <v>14</v>
      </c>
      <c r="O555" s="119"/>
      <c r="P555" s="119"/>
      <c r="Q555" s="119"/>
      <c r="R555" s="119"/>
      <c r="S555" s="123">
        <f>30550/0.7</f>
        <v>43642.857142857145</v>
      </c>
      <c r="T555" s="138"/>
      <c r="U555" s="135">
        <f t="shared" si="46"/>
        <v>43642.857142857145</v>
      </c>
      <c r="V555" s="157">
        <f t="shared" si="43"/>
        <v>43642.857142857145</v>
      </c>
      <c r="W555" s="136"/>
      <c r="X555" s="117"/>
      <c r="Y555" s="117"/>
      <c r="Z555" s="117"/>
      <c r="AA555" s="117"/>
      <c r="AB555" s="117"/>
      <c r="AC555" s="117"/>
    </row>
    <row r="556" spans="2:29" s="126" customFormat="1">
      <c r="B556" s="140">
        <v>19</v>
      </c>
      <c r="C556" s="158" t="s">
        <v>31</v>
      </c>
      <c r="D556" s="140">
        <v>0</v>
      </c>
      <c r="E556" s="140"/>
      <c r="F556" s="140"/>
      <c r="G556" s="140"/>
      <c r="H556" s="159"/>
      <c r="I556" s="140"/>
      <c r="J556" s="140"/>
      <c r="K556" s="140"/>
      <c r="L556" s="120">
        <v>1</v>
      </c>
      <c r="M556" s="121">
        <f t="shared" si="45"/>
        <v>1</v>
      </c>
      <c r="N556" s="122" t="s">
        <v>14</v>
      </c>
      <c r="O556" s="119"/>
      <c r="P556" s="119"/>
      <c r="Q556" s="119"/>
      <c r="R556" s="119"/>
      <c r="S556" s="123">
        <f>16900/0.7</f>
        <v>24142.857142857145</v>
      </c>
      <c r="T556" s="138"/>
      <c r="U556" s="135">
        <f t="shared" si="46"/>
        <v>24142.857142857145</v>
      </c>
      <c r="V556" s="157">
        <f t="shared" si="43"/>
        <v>24142.857142857145</v>
      </c>
      <c r="W556" s="136"/>
      <c r="X556" s="117"/>
      <c r="Y556" s="117"/>
      <c r="Z556" s="117"/>
      <c r="AA556" s="117"/>
      <c r="AB556" s="117"/>
      <c r="AC556" s="117"/>
    </row>
    <row r="557" spans="2:29" s="126" customFormat="1">
      <c r="B557" s="140">
        <v>20</v>
      </c>
      <c r="C557" s="158" t="s">
        <v>32</v>
      </c>
      <c r="D557" s="140">
        <v>0</v>
      </c>
      <c r="E557" s="140"/>
      <c r="F557" s="140"/>
      <c r="G557" s="140"/>
      <c r="H557" s="159"/>
      <c r="I557" s="140"/>
      <c r="J557" s="140"/>
      <c r="K557" s="140"/>
      <c r="L557" s="120">
        <v>1</v>
      </c>
      <c r="M557" s="121">
        <f t="shared" si="45"/>
        <v>1</v>
      </c>
      <c r="N557" s="122" t="s">
        <v>14</v>
      </c>
      <c r="O557" s="119"/>
      <c r="P557" s="119"/>
      <c r="Q557" s="119"/>
      <c r="R557" s="119"/>
      <c r="S557" s="123">
        <f>11050/0.7</f>
        <v>15785.714285714286</v>
      </c>
      <c r="T557" s="138"/>
      <c r="U557" s="135">
        <f t="shared" si="46"/>
        <v>15785.714285714286</v>
      </c>
      <c r="V557" s="157">
        <f t="shared" si="43"/>
        <v>15785.714285714286</v>
      </c>
      <c r="W557" s="136"/>
      <c r="X557" s="117"/>
      <c r="Y557" s="117"/>
      <c r="Z557" s="117"/>
      <c r="AA557" s="117"/>
      <c r="AB557" s="117"/>
      <c r="AC557" s="117"/>
    </row>
    <row r="558" spans="2:29" s="126" customFormat="1">
      <c r="B558" s="140"/>
      <c r="C558" s="158"/>
      <c r="D558" s="140"/>
      <c r="E558" s="140"/>
      <c r="F558" s="140"/>
      <c r="G558" s="140"/>
      <c r="H558" s="159"/>
      <c r="I558" s="140"/>
      <c r="J558" s="140"/>
      <c r="K558" s="140"/>
      <c r="L558" s="120"/>
      <c r="M558" s="121"/>
      <c r="N558" s="122"/>
      <c r="O558" s="119"/>
      <c r="P558" s="119"/>
      <c r="Q558" s="119"/>
      <c r="R558" s="119"/>
      <c r="S558" s="123"/>
      <c r="T558" s="138"/>
      <c r="U558" s="135"/>
      <c r="V558" s="122"/>
      <c r="W558" s="136"/>
      <c r="X558" s="117"/>
      <c r="Y558" s="117"/>
      <c r="Z558" s="117"/>
      <c r="AA558" s="117"/>
      <c r="AB558" s="117"/>
      <c r="AC558" s="117"/>
    </row>
    <row r="559" spans="2:29" s="126" customFormat="1">
      <c r="B559" s="140">
        <v>21</v>
      </c>
      <c r="C559" s="158" t="s">
        <v>26</v>
      </c>
      <c r="D559" s="140">
        <v>0</v>
      </c>
      <c r="E559" s="140"/>
      <c r="F559" s="140"/>
      <c r="G559" s="140"/>
      <c r="H559" s="159"/>
      <c r="I559" s="140"/>
      <c r="J559" s="140"/>
      <c r="K559" s="140"/>
      <c r="L559" s="120">
        <v>4</v>
      </c>
      <c r="M559" s="121">
        <f t="shared" si="45"/>
        <v>4</v>
      </c>
      <c r="N559" s="122" t="s">
        <v>14</v>
      </c>
      <c r="O559" s="119"/>
      <c r="P559" s="119"/>
      <c r="Q559" s="119"/>
      <c r="R559" s="119"/>
      <c r="S559" s="123">
        <v>25000</v>
      </c>
      <c r="T559" s="138"/>
      <c r="U559" s="135">
        <f t="shared" si="46"/>
        <v>100000</v>
      </c>
      <c r="V559" s="122">
        <f t="shared" si="43"/>
        <v>100000</v>
      </c>
      <c r="W559" s="136"/>
      <c r="X559" s="117"/>
      <c r="Y559" s="117"/>
      <c r="Z559" s="117"/>
      <c r="AA559" s="117"/>
      <c r="AB559" s="117"/>
      <c r="AC559" s="117"/>
    </row>
    <row r="560" spans="2:29" s="126" customFormat="1">
      <c r="B560" s="140">
        <v>22</v>
      </c>
      <c r="C560" s="158" t="s">
        <v>27</v>
      </c>
      <c r="D560" s="140">
        <v>0</v>
      </c>
      <c r="E560" s="140"/>
      <c r="F560" s="140"/>
      <c r="G560" s="140"/>
      <c r="H560" s="159"/>
      <c r="I560" s="140"/>
      <c r="J560" s="140"/>
      <c r="K560" s="140"/>
      <c r="L560" s="120">
        <v>4</v>
      </c>
      <c r="M560" s="121">
        <f t="shared" si="45"/>
        <v>4</v>
      </c>
      <c r="N560" s="122" t="s">
        <v>14</v>
      </c>
      <c r="O560" s="119"/>
      <c r="P560" s="119"/>
      <c r="Q560" s="119"/>
      <c r="R560" s="119"/>
      <c r="S560" s="123">
        <v>12000</v>
      </c>
      <c r="T560" s="138"/>
      <c r="U560" s="135">
        <f t="shared" si="46"/>
        <v>48000</v>
      </c>
      <c r="V560" s="122">
        <f t="shared" si="43"/>
        <v>48000</v>
      </c>
      <c r="W560" s="136"/>
      <c r="X560" s="117"/>
      <c r="Y560" s="117"/>
      <c r="Z560" s="117"/>
      <c r="AA560" s="117"/>
      <c r="AB560" s="117"/>
      <c r="AC560" s="117"/>
    </row>
    <row r="561" spans="2:29" s="126" customFormat="1">
      <c r="B561" s="140">
        <v>23</v>
      </c>
      <c r="C561" s="158" t="s">
        <v>28</v>
      </c>
      <c r="D561" s="140">
        <v>0</v>
      </c>
      <c r="E561" s="140"/>
      <c r="F561" s="140"/>
      <c r="G561" s="140"/>
      <c r="H561" s="159"/>
      <c r="I561" s="140"/>
      <c r="J561" s="140"/>
      <c r="K561" s="140"/>
      <c r="L561" s="120">
        <v>12</v>
      </c>
      <c r="M561" s="121">
        <f t="shared" si="45"/>
        <v>12</v>
      </c>
      <c r="N561" s="122" t="s">
        <v>14</v>
      </c>
      <c r="O561" s="119"/>
      <c r="P561" s="119"/>
      <c r="Q561" s="119"/>
      <c r="R561" s="119"/>
      <c r="S561" s="123">
        <v>5000</v>
      </c>
      <c r="T561" s="138"/>
      <c r="U561" s="135">
        <f t="shared" si="46"/>
        <v>60000</v>
      </c>
      <c r="V561" s="122">
        <f t="shared" si="43"/>
        <v>60000</v>
      </c>
      <c r="W561" s="136"/>
      <c r="X561" s="117"/>
      <c r="Y561" s="117"/>
      <c r="Z561" s="117"/>
      <c r="AA561" s="117"/>
      <c r="AB561" s="117"/>
      <c r="AC561" s="117"/>
    </row>
    <row r="562" spans="2:29" s="126" customFormat="1">
      <c r="B562" s="140">
        <v>24</v>
      </c>
      <c r="C562" s="158" t="s">
        <v>29</v>
      </c>
      <c r="D562" s="140">
        <v>0</v>
      </c>
      <c r="E562" s="140"/>
      <c r="F562" s="140"/>
      <c r="G562" s="140"/>
      <c r="H562" s="159"/>
      <c r="I562" s="140"/>
      <c r="J562" s="140"/>
      <c r="K562" s="140"/>
      <c r="L562" s="120">
        <v>12</v>
      </c>
      <c r="M562" s="121">
        <f t="shared" si="45"/>
        <v>12</v>
      </c>
      <c r="N562" s="122" t="s">
        <v>14</v>
      </c>
      <c r="O562" s="119"/>
      <c r="P562" s="119"/>
      <c r="Q562" s="119"/>
      <c r="R562" s="119"/>
      <c r="S562" s="123">
        <v>5000</v>
      </c>
      <c r="T562" s="138"/>
      <c r="U562" s="135">
        <f t="shared" si="46"/>
        <v>60000</v>
      </c>
      <c r="V562" s="122">
        <f t="shared" si="43"/>
        <v>60000</v>
      </c>
      <c r="W562" s="136"/>
      <c r="X562" s="117"/>
      <c r="Y562" s="117"/>
      <c r="Z562" s="117"/>
      <c r="AA562" s="117"/>
      <c r="AB562" s="117"/>
      <c r="AC562" s="117"/>
    </row>
    <row r="563" spans="2:29" s="126" customFormat="1">
      <c r="B563" s="140">
        <v>25</v>
      </c>
      <c r="C563" s="158" t="s">
        <v>30</v>
      </c>
      <c r="D563" s="140">
        <v>0</v>
      </c>
      <c r="E563" s="140"/>
      <c r="F563" s="140"/>
      <c r="G563" s="140"/>
      <c r="H563" s="159"/>
      <c r="I563" s="140"/>
      <c r="J563" s="140"/>
      <c r="K563" s="140"/>
      <c r="L563" s="120">
        <v>12</v>
      </c>
      <c r="M563" s="121">
        <f t="shared" si="45"/>
        <v>12</v>
      </c>
      <c r="N563" s="122" t="s">
        <v>14</v>
      </c>
      <c r="O563" s="119"/>
      <c r="P563" s="119"/>
      <c r="Q563" s="119"/>
      <c r="R563" s="119"/>
      <c r="S563" s="123">
        <v>5000</v>
      </c>
      <c r="T563" s="138"/>
      <c r="U563" s="135">
        <f t="shared" si="46"/>
        <v>60000</v>
      </c>
      <c r="V563" s="122">
        <f t="shared" si="43"/>
        <v>60000</v>
      </c>
      <c r="W563" s="136"/>
      <c r="X563" s="117"/>
      <c r="Y563" s="117"/>
      <c r="Z563" s="117"/>
      <c r="AA563" s="117"/>
      <c r="AB563" s="117"/>
      <c r="AC563" s="117"/>
    </row>
    <row r="564" spans="2:29" s="126" customFormat="1">
      <c r="B564" s="140"/>
      <c r="C564" s="158"/>
      <c r="D564" s="140"/>
      <c r="E564" s="140"/>
      <c r="F564" s="140"/>
      <c r="G564" s="140"/>
      <c r="H564" s="159"/>
      <c r="I564" s="140"/>
      <c r="J564" s="140"/>
      <c r="K564" s="140"/>
      <c r="L564" s="120"/>
      <c r="M564" s="121"/>
      <c r="N564" s="122"/>
      <c r="O564" s="119"/>
      <c r="P564" s="119"/>
      <c r="Q564" s="119"/>
      <c r="R564" s="119"/>
      <c r="S564" s="123"/>
      <c r="T564" s="138"/>
      <c r="U564" s="135"/>
      <c r="V564" s="122"/>
      <c r="W564" s="136"/>
      <c r="X564" s="117"/>
      <c r="Y564" s="117"/>
      <c r="Z564" s="117"/>
      <c r="AA564" s="117"/>
      <c r="AB564" s="117"/>
      <c r="AC564" s="117"/>
    </row>
    <row r="565" spans="2:29" s="126" customFormat="1">
      <c r="B565" s="140"/>
      <c r="C565" s="158"/>
      <c r="D565" s="140"/>
      <c r="E565" s="140"/>
      <c r="F565" s="140"/>
      <c r="G565" s="140"/>
      <c r="H565" s="159"/>
      <c r="I565" s="140"/>
      <c r="J565" s="140"/>
      <c r="K565" s="140"/>
      <c r="L565" s="120"/>
      <c r="M565" s="121"/>
      <c r="N565" s="122"/>
      <c r="O565" s="119"/>
      <c r="P565" s="119"/>
      <c r="Q565" s="119"/>
      <c r="R565" s="119"/>
      <c r="S565" s="123"/>
      <c r="T565" s="138"/>
      <c r="U565" s="135"/>
      <c r="V565" s="122"/>
      <c r="W565" s="136"/>
      <c r="X565" s="117"/>
      <c r="Y565" s="117"/>
      <c r="Z565" s="117"/>
      <c r="AA565" s="117"/>
      <c r="AB565" s="117"/>
      <c r="AC565" s="117"/>
    </row>
    <row r="566" spans="2:29" s="126" customFormat="1">
      <c r="B566" s="140">
        <v>26</v>
      </c>
      <c r="C566" s="158" t="s">
        <v>24</v>
      </c>
      <c r="D566" s="140">
        <v>0</v>
      </c>
      <c r="E566" s="140"/>
      <c r="F566" s="140"/>
      <c r="G566" s="140"/>
      <c r="H566" s="159"/>
      <c r="I566" s="140"/>
      <c r="J566" s="140"/>
      <c r="K566" s="140"/>
      <c r="L566" s="120">
        <v>7</v>
      </c>
      <c r="M566" s="121">
        <f t="shared" si="45"/>
        <v>7</v>
      </c>
      <c r="N566" s="122" t="s">
        <v>14</v>
      </c>
      <c r="O566" s="119"/>
      <c r="P566" s="119"/>
      <c r="Q566" s="119"/>
      <c r="R566" s="119"/>
      <c r="S566" s="123">
        <v>1000</v>
      </c>
      <c r="T566" s="138"/>
      <c r="U566" s="135">
        <f t="shared" si="46"/>
        <v>7000</v>
      </c>
      <c r="V566" s="122">
        <f t="shared" si="43"/>
        <v>7000</v>
      </c>
      <c r="W566" s="136"/>
      <c r="X566" s="117"/>
      <c r="Y566" s="117"/>
      <c r="Z566" s="117"/>
      <c r="AA566" s="117"/>
      <c r="AB566" s="117"/>
      <c r="AC566" s="117"/>
    </row>
    <row r="567" spans="2:29" s="126" customFormat="1">
      <c r="B567" s="140">
        <v>27</v>
      </c>
      <c r="C567" s="158" t="s">
        <v>25</v>
      </c>
      <c r="D567" s="140">
        <v>0</v>
      </c>
      <c r="E567" s="140"/>
      <c r="F567" s="140"/>
      <c r="G567" s="140"/>
      <c r="H567" s="159"/>
      <c r="I567" s="140"/>
      <c r="J567" s="140"/>
      <c r="K567" s="140"/>
      <c r="L567" s="120">
        <v>5</v>
      </c>
      <c r="M567" s="121">
        <f t="shared" si="45"/>
        <v>5</v>
      </c>
      <c r="N567" s="122" t="s">
        <v>14</v>
      </c>
      <c r="O567" s="119"/>
      <c r="P567" s="119"/>
      <c r="Q567" s="119"/>
      <c r="R567" s="119"/>
      <c r="S567" s="123">
        <v>1000</v>
      </c>
      <c r="T567" s="138"/>
      <c r="U567" s="135">
        <f t="shared" si="46"/>
        <v>5000</v>
      </c>
      <c r="V567" s="122">
        <f t="shared" si="43"/>
        <v>5000</v>
      </c>
      <c r="W567" s="136"/>
      <c r="X567" s="117"/>
      <c r="Y567" s="117"/>
      <c r="Z567" s="117"/>
      <c r="AA567" s="117"/>
      <c r="AB567" s="117"/>
      <c r="AC567" s="117"/>
    </row>
    <row r="568" spans="2:29" s="126" customFormat="1">
      <c r="B568" s="140"/>
      <c r="C568" s="158"/>
      <c r="D568" s="140"/>
      <c r="E568" s="140"/>
      <c r="F568" s="140"/>
      <c r="G568" s="140"/>
      <c r="H568" s="159"/>
      <c r="I568" s="140"/>
      <c r="J568" s="140"/>
      <c r="K568" s="140"/>
      <c r="L568" s="120"/>
      <c r="M568" s="121"/>
      <c r="N568" s="122"/>
      <c r="O568" s="119"/>
      <c r="P568" s="119"/>
      <c r="Q568" s="119"/>
      <c r="R568" s="119"/>
      <c r="S568" s="123"/>
      <c r="T568" s="138"/>
      <c r="U568" s="135"/>
      <c r="V568" s="122"/>
      <c r="W568" s="136"/>
      <c r="X568" s="117"/>
      <c r="Y568" s="117"/>
      <c r="Z568" s="117"/>
      <c r="AA568" s="117"/>
      <c r="AB568" s="117"/>
      <c r="AC568" s="117"/>
    </row>
    <row r="569" spans="2:29" s="126" customFormat="1">
      <c r="B569" s="140">
        <v>28</v>
      </c>
      <c r="C569" s="158" t="s">
        <v>34</v>
      </c>
      <c r="D569" s="140">
        <v>0</v>
      </c>
      <c r="E569" s="140"/>
      <c r="F569" s="140"/>
      <c r="G569" s="140"/>
      <c r="H569" s="159"/>
      <c r="I569" s="140"/>
      <c r="J569" s="140"/>
      <c r="K569" s="140"/>
      <c r="L569" s="120"/>
      <c r="M569" s="121">
        <f t="shared" si="45"/>
        <v>0</v>
      </c>
      <c r="N569" s="122" t="s">
        <v>14</v>
      </c>
      <c r="O569" s="119"/>
      <c r="P569" s="119"/>
      <c r="Q569" s="119"/>
      <c r="R569" s="119"/>
      <c r="S569" s="123"/>
      <c r="T569" s="138"/>
      <c r="U569" s="135">
        <f t="shared" si="46"/>
        <v>0</v>
      </c>
      <c r="V569" s="122">
        <f t="shared" si="43"/>
        <v>0</v>
      </c>
      <c r="W569" s="136"/>
      <c r="X569" s="117"/>
      <c r="Y569" s="117"/>
      <c r="Z569" s="117"/>
      <c r="AA569" s="117"/>
      <c r="AB569" s="117"/>
      <c r="AC569" s="117"/>
    </row>
    <row r="570" spans="2:29" s="126" customFormat="1">
      <c r="B570" s="160">
        <v>29</v>
      </c>
      <c r="C570" s="161" t="s">
        <v>35</v>
      </c>
      <c r="D570" s="140">
        <v>0</v>
      </c>
      <c r="E570" s="160"/>
      <c r="F570" s="160"/>
      <c r="G570" s="160"/>
      <c r="H570" s="162"/>
      <c r="I570" s="160"/>
      <c r="J570" s="160"/>
      <c r="K570" s="160"/>
      <c r="L570" s="163">
        <v>5</v>
      </c>
      <c r="M570" s="121">
        <f t="shared" si="45"/>
        <v>5</v>
      </c>
      <c r="N570" s="122" t="s">
        <v>14</v>
      </c>
      <c r="O570" s="119"/>
      <c r="P570" s="119"/>
      <c r="Q570" s="119"/>
      <c r="R570" s="119"/>
      <c r="S570" s="123">
        <v>14750</v>
      </c>
      <c r="T570" s="138"/>
      <c r="U570" s="135">
        <f t="shared" si="46"/>
        <v>73750</v>
      </c>
      <c r="V570" s="122">
        <f t="shared" si="43"/>
        <v>73750</v>
      </c>
      <c r="W570" s="136"/>
      <c r="X570" s="117"/>
      <c r="Y570" s="117"/>
      <c r="Z570" s="117"/>
      <c r="AA570" s="117"/>
      <c r="AB570" s="117"/>
      <c r="AC570" s="117"/>
    </row>
    <row r="571" spans="2:29" s="126" customFormat="1">
      <c r="B571" s="117"/>
      <c r="C571" s="139"/>
      <c r="D571" s="140"/>
      <c r="E571" s="140"/>
      <c r="F571" s="140"/>
      <c r="G571" s="140"/>
      <c r="H571" s="159"/>
      <c r="I571" s="140"/>
      <c r="J571" s="140"/>
      <c r="K571" s="140"/>
      <c r="L571" s="120"/>
      <c r="M571" s="121">
        <f t="shared" si="45"/>
        <v>0</v>
      </c>
      <c r="N571" s="122"/>
      <c r="O571" s="119"/>
      <c r="P571" s="119"/>
      <c r="Q571" s="119"/>
      <c r="R571" s="119"/>
      <c r="S571" s="123"/>
      <c r="T571" s="138"/>
      <c r="U571" s="119"/>
      <c r="V571" s="122"/>
      <c r="W571" s="136"/>
      <c r="X571" s="117"/>
      <c r="Y571" s="117"/>
      <c r="Z571" s="117"/>
      <c r="AA571" s="117"/>
      <c r="AB571" s="117"/>
      <c r="AC571" s="117"/>
    </row>
    <row r="572" spans="2:29" s="126" customFormat="1">
      <c r="B572" s="117">
        <v>30</v>
      </c>
      <c r="C572" s="139" t="s">
        <v>53</v>
      </c>
      <c r="D572" s="140">
        <v>0</v>
      </c>
      <c r="E572" s="140"/>
      <c r="F572" s="140"/>
      <c r="G572" s="140"/>
      <c r="H572" s="159"/>
      <c r="I572" s="140"/>
      <c r="J572" s="140"/>
      <c r="K572" s="140"/>
      <c r="L572" s="120"/>
      <c r="M572" s="121">
        <f t="shared" si="45"/>
        <v>0</v>
      </c>
      <c r="N572" s="122" t="s">
        <v>14</v>
      </c>
      <c r="O572" s="119"/>
      <c r="P572" s="119"/>
      <c r="Q572" s="119"/>
      <c r="R572" s="119"/>
      <c r="S572" s="123"/>
      <c r="T572" s="138"/>
      <c r="U572" s="135">
        <f>L572*S572</f>
        <v>0</v>
      </c>
      <c r="V572" s="122">
        <f>S572*L572</f>
        <v>0</v>
      </c>
      <c r="W572" s="136"/>
      <c r="X572" s="117"/>
      <c r="Y572" s="117"/>
      <c r="Z572" s="117"/>
      <c r="AA572" s="117"/>
      <c r="AB572" s="117"/>
      <c r="AC572" s="117"/>
    </row>
    <row r="573" spans="2:29" s="126" customFormat="1">
      <c r="B573" s="117"/>
      <c r="C573" s="139"/>
      <c r="D573" s="140"/>
      <c r="E573" s="140"/>
      <c r="F573" s="140"/>
      <c r="G573" s="140"/>
      <c r="H573" s="159"/>
      <c r="I573" s="140"/>
      <c r="J573" s="140"/>
      <c r="K573" s="140"/>
      <c r="L573" s="120"/>
      <c r="M573" s="121"/>
      <c r="N573" s="122"/>
      <c r="O573" s="119"/>
      <c r="P573" s="119"/>
      <c r="Q573" s="119"/>
      <c r="R573" s="119"/>
      <c r="S573" s="123"/>
      <c r="T573" s="138"/>
      <c r="U573" s="119"/>
      <c r="V573" s="122"/>
      <c r="W573" s="136"/>
      <c r="X573" s="117"/>
      <c r="Y573" s="117"/>
      <c r="Z573" s="117"/>
      <c r="AA573" s="117"/>
      <c r="AB573" s="117"/>
      <c r="AC573" s="117"/>
    </row>
    <row r="574" spans="2:29" s="126" customFormat="1">
      <c r="B574" s="117"/>
      <c r="C574" s="139" t="s">
        <v>254</v>
      </c>
      <c r="D574" s="140"/>
      <c r="E574" s="140"/>
      <c r="F574" s="140"/>
      <c r="G574" s="140"/>
      <c r="H574" s="159"/>
      <c r="I574" s="140"/>
      <c r="J574" s="140"/>
      <c r="K574" s="140"/>
      <c r="L574" s="120"/>
      <c r="M574" s="121"/>
      <c r="N574" s="122"/>
      <c r="O574" s="119"/>
      <c r="P574" s="119"/>
      <c r="Q574" s="119"/>
      <c r="R574" s="119"/>
      <c r="S574" s="123"/>
      <c r="T574" s="138"/>
      <c r="U574" s="119"/>
      <c r="V574" s="122"/>
      <c r="W574" s="136"/>
      <c r="X574" s="117"/>
      <c r="Y574" s="117"/>
      <c r="Z574" s="117"/>
      <c r="AA574" s="117"/>
      <c r="AB574" s="117"/>
      <c r="AC574" s="117"/>
    </row>
    <row r="575" spans="2:29" s="126" customFormat="1">
      <c r="B575" s="117"/>
      <c r="C575" s="139"/>
      <c r="D575" s="140"/>
      <c r="E575" s="140"/>
      <c r="F575" s="140"/>
      <c r="G575" s="140"/>
      <c r="H575" s="159"/>
      <c r="I575" s="140"/>
      <c r="J575" s="140"/>
      <c r="K575" s="140"/>
      <c r="L575" s="120"/>
      <c r="M575" s="121"/>
      <c r="N575" s="122"/>
      <c r="O575" s="119"/>
      <c r="P575" s="119"/>
      <c r="Q575" s="119"/>
      <c r="R575" s="119"/>
      <c r="S575" s="123"/>
      <c r="T575" s="138"/>
      <c r="U575" s="119"/>
      <c r="V575" s="122"/>
      <c r="W575" s="136"/>
      <c r="X575" s="117"/>
      <c r="Y575" s="117"/>
      <c r="Z575" s="117"/>
      <c r="AA575" s="117"/>
      <c r="AB575" s="117"/>
      <c r="AC575" s="117"/>
    </row>
    <row r="576" spans="2:29" s="126" customFormat="1">
      <c r="B576" s="117"/>
      <c r="C576" s="139" t="s">
        <v>252</v>
      </c>
      <c r="D576" s="140"/>
      <c r="E576" s="140"/>
      <c r="F576" s="140"/>
      <c r="G576" s="140"/>
      <c r="H576" s="159"/>
      <c r="I576" s="140"/>
      <c r="J576" s="140"/>
      <c r="K576" s="140"/>
      <c r="L576" s="120"/>
      <c r="M576" s="121"/>
      <c r="N576" s="122"/>
      <c r="O576" s="119"/>
      <c r="P576" s="119"/>
      <c r="Q576" s="119"/>
      <c r="R576" s="119"/>
      <c r="S576" s="123"/>
      <c r="T576" s="138"/>
      <c r="U576" s="119"/>
      <c r="V576" s="122"/>
      <c r="W576" s="136"/>
      <c r="X576" s="117"/>
      <c r="Y576" s="117"/>
      <c r="Z576" s="117"/>
      <c r="AA576" s="117"/>
      <c r="AB576" s="117"/>
      <c r="AC576" s="117"/>
    </row>
    <row r="577" spans="2:29" s="126" customFormat="1">
      <c r="B577" s="117"/>
      <c r="C577" s="139" t="s">
        <v>253</v>
      </c>
      <c r="D577" s="140"/>
      <c r="E577" s="140"/>
      <c r="F577" s="140"/>
      <c r="G577" s="140"/>
      <c r="H577" s="159"/>
      <c r="I577" s="140"/>
      <c r="J577" s="140"/>
      <c r="K577" s="140"/>
      <c r="L577" s="120"/>
      <c r="M577" s="121"/>
      <c r="N577" s="122"/>
      <c r="O577" s="119"/>
      <c r="P577" s="119"/>
      <c r="Q577" s="119"/>
      <c r="R577" s="119"/>
      <c r="S577" s="123"/>
      <c r="T577" s="138"/>
      <c r="U577" s="119"/>
      <c r="V577" s="122"/>
      <c r="W577" s="136"/>
      <c r="X577" s="117"/>
      <c r="Y577" s="117"/>
      <c r="Z577" s="117"/>
      <c r="AA577" s="117"/>
      <c r="AB577" s="117"/>
      <c r="AC577" s="117"/>
    </row>
    <row r="578" spans="2:29" s="126" customFormat="1">
      <c r="B578" s="117"/>
      <c r="C578" s="139"/>
      <c r="D578" s="140"/>
      <c r="E578" s="140"/>
      <c r="F578" s="140"/>
      <c r="G578" s="140"/>
      <c r="H578" s="159"/>
      <c r="I578" s="140"/>
      <c r="J578" s="140"/>
      <c r="K578" s="140"/>
      <c r="L578" s="120"/>
      <c r="M578" s="121"/>
      <c r="N578" s="122"/>
      <c r="O578" s="119"/>
      <c r="P578" s="119"/>
      <c r="Q578" s="119"/>
      <c r="R578" s="119"/>
      <c r="S578" s="123"/>
      <c r="T578" s="138"/>
      <c r="U578" s="119"/>
      <c r="V578" s="122"/>
      <c r="W578" s="136"/>
      <c r="X578" s="117"/>
      <c r="Y578" s="117"/>
      <c r="Z578" s="117"/>
      <c r="AA578" s="117"/>
      <c r="AB578" s="117"/>
      <c r="AC578" s="117"/>
    </row>
    <row r="579" spans="2:29" s="126" customFormat="1">
      <c r="B579" s="117"/>
      <c r="C579" s="139" t="s">
        <v>255</v>
      </c>
      <c r="D579" s="140"/>
      <c r="E579" s="140"/>
      <c r="F579" s="140"/>
      <c r="G579" s="140"/>
      <c r="H579" s="159"/>
      <c r="I579" s="140"/>
      <c r="J579" s="140"/>
      <c r="K579" s="140"/>
      <c r="L579" s="120"/>
      <c r="M579" s="121"/>
      <c r="N579" s="122"/>
      <c r="O579" s="119"/>
      <c r="P579" s="119"/>
      <c r="Q579" s="119"/>
      <c r="R579" s="119"/>
      <c r="S579" s="123"/>
      <c r="T579" s="138"/>
      <c r="U579" s="119"/>
      <c r="V579" s="122"/>
      <c r="W579" s="136"/>
      <c r="X579" s="117"/>
      <c r="Y579" s="117"/>
      <c r="Z579" s="117"/>
      <c r="AA579" s="117"/>
      <c r="AB579" s="117"/>
      <c r="AC579" s="117"/>
    </row>
    <row r="580" spans="2:29" s="126" customFormat="1">
      <c r="B580" s="117"/>
      <c r="C580" s="139"/>
      <c r="D580" s="140"/>
      <c r="E580" s="140"/>
      <c r="F580" s="140"/>
      <c r="G580" s="140"/>
      <c r="H580" s="159"/>
      <c r="I580" s="140"/>
      <c r="J580" s="140"/>
      <c r="K580" s="140"/>
      <c r="L580" s="120"/>
      <c r="M580" s="121"/>
      <c r="N580" s="122"/>
      <c r="O580" s="119"/>
      <c r="P580" s="119"/>
      <c r="Q580" s="119"/>
      <c r="R580" s="119"/>
      <c r="S580" s="123"/>
      <c r="T580" s="138"/>
      <c r="U580" s="119"/>
      <c r="V580" s="122"/>
      <c r="W580" s="136"/>
      <c r="X580" s="117"/>
      <c r="Y580" s="117"/>
      <c r="Z580" s="117"/>
      <c r="AA580" s="117"/>
      <c r="AB580" s="117"/>
      <c r="AC580" s="117"/>
    </row>
    <row r="581" spans="2:29" s="126" customFormat="1">
      <c r="B581" s="117"/>
      <c r="C581" s="139" t="s">
        <v>260</v>
      </c>
      <c r="D581" s="140"/>
      <c r="E581" s="140"/>
      <c r="F581" s="140"/>
      <c r="G581" s="140"/>
      <c r="H581" s="159"/>
      <c r="I581" s="140"/>
      <c r="J581" s="140"/>
      <c r="K581" s="140"/>
      <c r="L581" s="120"/>
      <c r="M581" s="121"/>
      <c r="N581" s="122"/>
      <c r="O581" s="119"/>
      <c r="P581" s="119"/>
      <c r="Q581" s="119"/>
      <c r="R581" s="119"/>
      <c r="S581" s="123"/>
      <c r="T581" s="138"/>
      <c r="U581" s="119"/>
      <c r="V581" s="122"/>
      <c r="W581" s="136"/>
      <c r="X581" s="117"/>
      <c r="Y581" s="117"/>
      <c r="Z581" s="117"/>
      <c r="AA581" s="117"/>
      <c r="AB581" s="117"/>
      <c r="AC581" s="117"/>
    </row>
    <row r="582" spans="2:29" s="126" customFormat="1">
      <c r="B582" s="117"/>
      <c r="C582" s="139"/>
      <c r="D582" s="140"/>
      <c r="E582" s="140"/>
      <c r="F582" s="140"/>
      <c r="G582" s="140"/>
      <c r="H582" s="159"/>
      <c r="I582" s="140"/>
      <c r="J582" s="140"/>
      <c r="K582" s="140"/>
      <c r="L582" s="120"/>
      <c r="M582" s="121"/>
      <c r="N582" s="122"/>
      <c r="O582" s="119"/>
      <c r="P582" s="119"/>
      <c r="Q582" s="119"/>
      <c r="R582" s="119"/>
      <c r="S582" s="123"/>
      <c r="T582" s="138"/>
      <c r="U582" s="119"/>
      <c r="V582" s="122"/>
      <c r="W582" s="136"/>
      <c r="X582" s="117"/>
      <c r="Y582" s="117"/>
      <c r="Z582" s="117"/>
      <c r="AA582" s="117"/>
      <c r="AB582" s="117"/>
      <c r="AC582" s="117"/>
    </row>
    <row r="583" spans="2:29" s="126" customFormat="1">
      <c r="B583" s="117"/>
      <c r="C583" s="139" t="s">
        <v>250</v>
      </c>
      <c r="D583" s="140"/>
      <c r="E583" s="140"/>
      <c r="F583" s="140"/>
      <c r="G583" s="140"/>
      <c r="H583" s="159"/>
      <c r="I583" s="140"/>
      <c r="J583" s="140"/>
      <c r="K583" s="140"/>
      <c r="L583" s="120"/>
      <c r="M583" s="121"/>
      <c r="N583" s="122"/>
      <c r="O583" s="119"/>
      <c r="P583" s="119"/>
      <c r="Q583" s="119"/>
      <c r="R583" s="119"/>
      <c r="S583" s="123"/>
      <c r="T583" s="138"/>
      <c r="U583" s="119"/>
      <c r="V583" s="122"/>
      <c r="W583" s="136"/>
      <c r="X583" s="117"/>
      <c r="Y583" s="117"/>
      <c r="Z583" s="117"/>
      <c r="AA583" s="117"/>
      <c r="AB583" s="117"/>
      <c r="AC583" s="117"/>
    </row>
    <row r="584" spans="2:29" s="126" customFormat="1">
      <c r="B584" s="117"/>
      <c r="C584" s="139"/>
      <c r="D584" s="140"/>
      <c r="E584" s="140"/>
      <c r="F584" s="140"/>
      <c r="G584" s="140"/>
      <c r="H584" s="159"/>
      <c r="I584" s="140"/>
      <c r="J584" s="140"/>
      <c r="K584" s="140"/>
      <c r="L584" s="120"/>
      <c r="M584" s="121"/>
      <c r="N584" s="122"/>
      <c r="O584" s="119"/>
      <c r="P584" s="119"/>
      <c r="Q584" s="119"/>
      <c r="R584" s="119"/>
      <c r="S584" s="123"/>
      <c r="T584" s="138"/>
      <c r="U584" s="119"/>
      <c r="V584" s="122"/>
      <c r="W584" s="136"/>
      <c r="X584" s="117"/>
      <c r="Y584" s="117"/>
      <c r="Z584" s="117"/>
      <c r="AA584" s="117"/>
      <c r="AB584" s="117"/>
      <c r="AC584" s="117"/>
    </row>
    <row r="585" spans="2:29" s="126" customFormat="1">
      <c r="B585" s="117"/>
      <c r="C585" s="139" t="s">
        <v>256</v>
      </c>
      <c r="D585" s="140"/>
      <c r="E585" s="140"/>
      <c r="F585" s="140"/>
      <c r="G585" s="140"/>
      <c r="H585" s="159"/>
      <c r="I585" s="140"/>
      <c r="J585" s="140"/>
      <c r="K585" s="140"/>
      <c r="L585" s="120"/>
      <c r="M585" s="121"/>
      <c r="N585" s="122"/>
      <c r="O585" s="119"/>
      <c r="P585" s="119"/>
      <c r="Q585" s="119"/>
      <c r="R585" s="119"/>
      <c r="S585" s="123"/>
      <c r="T585" s="138"/>
      <c r="U585" s="119"/>
      <c r="V585" s="122"/>
      <c r="W585" s="136"/>
      <c r="X585" s="117"/>
      <c r="Y585" s="117"/>
      <c r="Z585" s="117"/>
      <c r="AA585" s="117"/>
      <c r="AB585" s="117"/>
      <c r="AC585" s="117"/>
    </row>
    <row r="586" spans="2:29" s="126" customFormat="1">
      <c r="B586" s="117"/>
      <c r="C586" s="139"/>
      <c r="D586" s="140"/>
      <c r="E586" s="140"/>
      <c r="F586" s="140"/>
      <c r="G586" s="140"/>
      <c r="H586" s="159"/>
      <c r="I586" s="140"/>
      <c r="J586" s="140"/>
      <c r="K586" s="140"/>
      <c r="L586" s="120"/>
      <c r="M586" s="121"/>
      <c r="N586" s="122"/>
      <c r="O586" s="119"/>
      <c r="P586" s="119"/>
      <c r="Q586" s="119"/>
      <c r="R586" s="119"/>
      <c r="S586" s="123"/>
      <c r="T586" s="138"/>
      <c r="U586" s="119"/>
      <c r="V586" s="122"/>
      <c r="W586" s="136"/>
      <c r="X586" s="117"/>
      <c r="Y586" s="117"/>
      <c r="Z586" s="117"/>
      <c r="AA586" s="117"/>
      <c r="AB586" s="117"/>
      <c r="AC586" s="117"/>
    </row>
    <row r="587" spans="2:29" s="126" customFormat="1">
      <c r="B587" s="164"/>
      <c r="C587" s="139" t="s">
        <v>257</v>
      </c>
      <c r="D587" s="165"/>
      <c r="E587" s="165"/>
      <c r="F587" s="165"/>
      <c r="G587" s="165"/>
      <c r="H587" s="166"/>
      <c r="I587" s="165"/>
      <c r="J587" s="165"/>
      <c r="K587" s="165"/>
      <c r="L587" s="167"/>
      <c r="M587" s="168"/>
      <c r="N587" s="169"/>
      <c r="O587" s="170"/>
      <c r="P587" s="170"/>
      <c r="Q587" s="170"/>
      <c r="R587" s="170"/>
      <c r="S587" s="171"/>
      <c r="T587" s="172"/>
      <c r="U587" s="173"/>
      <c r="V587" s="174"/>
      <c r="W587" s="175"/>
      <c r="X587" s="176"/>
      <c r="Y587" s="117"/>
      <c r="Z587" s="117"/>
      <c r="AA587" s="117"/>
      <c r="AB587" s="117"/>
      <c r="AC587" s="117"/>
    </row>
    <row r="588" spans="2:29" s="126" customFormat="1">
      <c r="B588" s="125"/>
      <c r="C588" s="139"/>
      <c r="D588" s="140"/>
      <c r="E588" s="140"/>
      <c r="F588" s="140"/>
      <c r="G588" s="140"/>
      <c r="H588" s="159"/>
      <c r="I588" s="140"/>
      <c r="J588" s="140"/>
      <c r="K588" s="140"/>
      <c r="L588" s="120"/>
      <c r="M588" s="121"/>
      <c r="N588" s="122"/>
      <c r="O588" s="119"/>
      <c r="P588" s="119"/>
      <c r="Q588" s="119"/>
      <c r="R588" s="119"/>
      <c r="S588" s="123"/>
      <c r="T588" s="138"/>
      <c r="U588" s="119"/>
      <c r="V588" s="122"/>
      <c r="W588" s="136"/>
      <c r="X588" s="117"/>
      <c r="Y588" s="117"/>
      <c r="Z588" s="117"/>
      <c r="AA588" s="117"/>
      <c r="AB588" s="117"/>
      <c r="AC588" s="117"/>
    </row>
    <row r="589" spans="2:29" s="126" customFormat="1">
      <c r="B589" s="177">
        <v>2</v>
      </c>
      <c r="C589" s="178" t="s">
        <v>54</v>
      </c>
      <c r="D589" s="140">
        <v>0</v>
      </c>
      <c r="E589" s="140"/>
      <c r="F589" s="140"/>
      <c r="G589" s="140"/>
      <c r="H589" s="159"/>
      <c r="I589" s="140"/>
      <c r="J589" s="140"/>
      <c r="K589" s="140"/>
      <c r="L589" s="119">
        <v>1</v>
      </c>
      <c r="M589" s="121">
        <f>L589-D589</f>
        <v>1</v>
      </c>
      <c r="N589" s="122" t="s">
        <v>14</v>
      </c>
      <c r="O589" s="119"/>
      <c r="P589" s="119"/>
      <c r="Q589" s="119"/>
      <c r="R589" s="119"/>
      <c r="S589" s="123">
        <v>135000</v>
      </c>
      <c r="T589" s="138"/>
      <c r="U589" s="135">
        <f>L589*S589</f>
        <v>135000</v>
      </c>
      <c r="V589" s="122">
        <f>S589*L589</f>
        <v>135000</v>
      </c>
      <c r="W589" s="136"/>
      <c r="X589" s="117"/>
      <c r="Y589" s="117"/>
      <c r="Z589" s="117"/>
      <c r="AA589" s="117"/>
      <c r="AB589" s="117"/>
      <c r="AC589" s="117"/>
    </row>
    <row r="590" spans="2:29" s="126" customFormat="1">
      <c r="B590" s="125"/>
      <c r="C590" s="139"/>
      <c r="D590" s="140"/>
      <c r="E590" s="140"/>
      <c r="F590" s="140"/>
      <c r="G590" s="140"/>
      <c r="H590" s="159"/>
      <c r="I590" s="140"/>
      <c r="J590" s="140"/>
      <c r="K590" s="140"/>
      <c r="L590" s="120"/>
      <c r="M590" s="121"/>
      <c r="N590" s="122"/>
      <c r="O590" s="119"/>
      <c r="P590" s="119"/>
      <c r="Q590" s="119"/>
      <c r="R590" s="119"/>
      <c r="S590" s="123"/>
      <c r="T590" s="138"/>
      <c r="U590" s="119"/>
      <c r="V590" s="122"/>
      <c r="W590" s="136"/>
      <c r="X590" s="117"/>
      <c r="Y590" s="117"/>
      <c r="Z590" s="117"/>
      <c r="AA590" s="117"/>
      <c r="AB590" s="117"/>
      <c r="AC590" s="117"/>
    </row>
    <row r="591" spans="2:29" s="126" customFormat="1">
      <c r="B591" s="125">
        <v>4</v>
      </c>
      <c r="C591" s="139" t="s">
        <v>40</v>
      </c>
      <c r="D591" s="140">
        <v>0</v>
      </c>
      <c r="E591" s="140"/>
      <c r="F591" s="140"/>
      <c r="G591" s="140"/>
      <c r="H591" s="159"/>
      <c r="I591" s="140"/>
      <c r="J591" s="140"/>
      <c r="K591" s="140"/>
      <c r="L591" s="120">
        <v>1</v>
      </c>
      <c r="M591" s="121">
        <f>L591-D591</f>
        <v>1</v>
      </c>
      <c r="N591" s="122" t="s">
        <v>14</v>
      </c>
      <c r="O591" s="119"/>
      <c r="P591" s="119"/>
      <c r="Q591" s="119"/>
      <c r="R591" s="119"/>
      <c r="S591" s="133">
        <v>17500</v>
      </c>
      <c r="T591" s="138"/>
      <c r="U591" s="135">
        <f>L591*S591</f>
        <v>17500</v>
      </c>
      <c r="V591" s="122">
        <f>S591*L591</f>
        <v>17500</v>
      </c>
      <c r="W591" s="136"/>
      <c r="X591" s="117"/>
      <c r="Y591" s="117"/>
      <c r="Z591" s="117"/>
      <c r="AA591" s="117"/>
      <c r="AB591" s="117"/>
      <c r="AC591" s="117"/>
    </row>
    <row r="592" spans="2:29" s="126" customFormat="1">
      <c r="B592" s="125"/>
      <c r="C592" s="139"/>
      <c r="D592" s="140"/>
      <c r="E592" s="140"/>
      <c r="F592" s="140"/>
      <c r="G592" s="140"/>
      <c r="H592" s="159"/>
      <c r="I592" s="140"/>
      <c r="J592" s="140"/>
      <c r="K592" s="140"/>
      <c r="L592" s="120"/>
      <c r="M592" s="121"/>
      <c r="N592" s="122"/>
      <c r="O592" s="119"/>
      <c r="P592" s="119"/>
      <c r="Q592" s="119"/>
      <c r="R592" s="119"/>
      <c r="S592" s="123"/>
      <c r="T592" s="138"/>
      <c r="U592" s="119"/>
      <c r="V592" s="122"/>
      <c r="W592" s="136"/>
      <c r="X592" s="117"/>
      <c r="Y592" s="117"/>
      <c r="Z592" s="117"/>
      <c r="AA592" s="117"/>
      <c r="AB592" s="117"/>
      <c r="AC592" s="117"/>
    </row>
    <row r="593" spans="2:29" s="126" customFormat="1">
      <c r="B593" s="125">
        <v>5</v>
      </c>
      <c r="C593" s="139" t="s">
        <v>47</v>
      </c>
      <c r="D593" s="140">
        <v>0</v>
      </c>
      <c r="E593" s="140"/>
      <c r="F593" s="140"/>
      <c r="G593" s="140"/>
      <c r="H593" s="159"/>
      <c r="I593" s="140"/>
      <c r="J593" s="140"/>
      <c r="K593" s="140"/>
      <c r="L593" s="120">
        <v>1</v>
      </c>
      <c r="M593" s="121">
        <f>L593-D593</f>
        <v>1</v>
      </c>
      <c r="N593" s="122" t="s">
        <v>14</v>
      </c>
      <c r="O593" s="119"/>
      <c r="P593" s="119"/>
      <c r="Q593" s="119"/>
      <c r="R593" s="119"/>
      <c r="S593" s="133">
        <v>17500</v>
      </c>
      <c r="T593" s="138"/>
      <c r="U593" s="135">
        <f>L593*S593</f>
        <v>17500</v>
      </c>
      <c r="V593" s="122">
        <f>S593*L593</f>
        <v>17500</v>
      </c>
      <c r="W593" s="136"/>
      <c r="X593" s="117"/>
      <c r="Y593" s="117"/>
      <c r="Z593" s="117"/>
      <c r="AA593" s="117"/>
      <c r="AB593" s="117"/>
      <c r="AC593" s="117"/>
    </row>
    <row r="594" spans="2:29" s="126" customFormat="1">
      <c r="B594" s="125"/>
      <c r="C594" s="139"/>
      <c r="D594" s="140"/>
      <c r="E594" s="140"/>
      <c r="F594" s="140"/>
      <c r="G594" s="140"/>
      <c r="H594" s="159"/>
      <c r="I594" s="140"/>
      <c r="J594" s="140"/>
      <c r="K594" s="140"/>
      <c r="L594" s="120"/>
      <c r="M594" s="121"/>
      <c r="N594" s="122"/>
      <c r="O594" s="119"/>
      <c r="P594" s="119"/>
      <c r="Q594" s="119"/>
      <c r="R594" s="119"/>
      <c r="S594" s="123"/>
      <c r="T594" s="138"/>
      <c r="U594" s="119"/>
      <c r="V594" s="122"/>
      <c r="W594" s="136"/>
      <c r="X594" s="117"/>
      <c r="Y594" s="117"/>
      <c r="Z594" s="117"/>
      <c r="AA594" s="117"/>
      <c r="AB594" s="117"/>
      <c r="AC594" s="117"/>
    </row>
    <row r="595" spans="2:29" s="126" customFormat="1">
      <c r="B595" s="125">
        <v>13</v>
      </c>
      <c r="C595" s="139" t="s">
        <v>47</v>
      </c>
      <c r="D595" s="140">
        <v>0</v>
      </c>
      <c r="E595" s="140"/>
      <c r="F595" s="140"/>
      <c r="G595" s="140"/>
      <c r="H595" s="159"/>
      <c r="I595" s="140"/>
      <c r="J595" s="140"/>
      <c r="K595" s="140"/>
      <c r="L595" s="120">
        <v>1</v>
      </c>
      <c r="M595" s="121">
        <f>L595-D595</f>
        <v>1</v>
      </c>
      <c r="N595" s="122" t="s">
        <v>14</v>
      </c>
      <c r="O595" s="119"/>
      <c r="P595" s="119"/>
      <c r="Q595" s="119"/>
      <c r="R595" s="119"/>
      <c r="S595" s="133">
        <v>17500</v>
      </c>
      <c r="T595" s="138"/>
      <c r="U595" s="135">
        <f>L595*S595</f>
        <v>17500</v>
      </c>
      <c r="V595" s="122">
        <f>S595*L595</f>
        <v>17500</v>
      </c>
      <c r="W595" s="136"/>
      <c r="X595" s="117"/>
      <c r="Y595" s="117"/>
      <c r="Z595" s="117"/>
      <c r="AA595" s="117"/>
      <c r="AB595" s="117"/>
      <c r="AC595" s="117"/>
    </row>
    <row r="596" spans="2:29" s="126" customFormat="1">
      <c r="B596" s="125"/>
      <c r="C596" s="139"/>
      <c r="D596" s="140"/>
      <c r="E596" s="140"/>
      <c r="F596" s="140"/>
      <c r="G596" s="140"/>
      <c r="H596" s="159"/>
      <c r="I596" s="140"/>
      <c r="J596" s="140"/>
      <c r="K596" s="140"/>
      <c r="L596" s="120"/>
      <c r="M596" s="121"/>
      <c r="N596" s="122"/>
      <c r="O596" s="119"/>
      <c r="P596" s="119"/>
      <c r="Q596" s="119"/>
      <c r="R596" s="119"/>
      <c r="S596" s="123"/>
      <c r="T596" s="138"/>
      <c r="U596" s="119"/>
      <c r="V596" s="122"/>
      <c r="W596" s="136"/>
      <c r="X596" s="117"/>
      <c r="Y596" s="117"/>
      <c r="Z596" s="117"/>
      <c r="AA596" s="117"/>
      <c r="AB596" s="117"/>
      <c r="AC596" s="117"/>
    </row>
    <row r="597" spans="2:29" s="126" customFormat="1">
      <c r="B597" s="125">
        <v>1</v>
      </c>
      <c r="C597" s="179" t="s">
        <v>51</v>
      </c>
      <c r="D597" s="140">
        <v>0</v>
      </c>
      <c r="E597" s="140"/>
      <c r="F597" s="140"/>
      <c r="G597" s="140"/>
      <c r="H597" s="159"/>
      <c r="I597" s="140"/>
      <c r="J597" s="140"/>
      <c r="K597" s="140"/>
      <c r="L597" s="119">
        <v>1</v>
      </c>
      <c r="M597" s="121">
        <f>L597-D597</f>
        <v>1</v>
      </c>
      <c r="N597" s="122" t="s">
        <v>14</v>
      </c>
      <c r="O597" s="119"/>
      <c r="P597" s="119"/>
      <c r="Q597" s="119"/>
      <c r="R597" s="119"/>
      <c r="S597" s="123">
        <v>50000</v>
      </c>
      <c r="T597" s="138"/>
      <c r="U597" s="135">
        <f>L597*S597</f>
        <v>50000</v>
      </c>
      <c r="V597" s="122">
        <f>S597*L597</f>
        <v>50000</v>
      </c>
      <c r="W597" s="136"/>
      <c r="X597" s="117"/>
      <c r="Y597" s="117"/>
      <c r="Z597" s="117"/>
      <c r="AA597" s="117"/>
      <c r="AB597" s="117"/>
      <c r="AC597" s="117"/>
    </row>
    <row r="598" spans="2:29" s="126" customFormat="1">
      <c r="B598" s="125"/>
      <c r="C598" s="179"/>
      <c r="D598" s="140"/>
      <c r="E598" s="140"/>
      <c r="F598" s="140"/>
      <c r="G598" s="140"/>
      <c r="H598" s="159"/>
      <c r="I598" s="140"/>
      <c r="J598" s="140"/>
      <c r="K598" s="140"/>
      <c r="L598" s="119"/>
      <c r="M598" s="121"/>
      <c r="N598" s="122"/>
      <c r="O598" s="119"/>
      <c r="P598" s="119"/>
      <c r="Q598" s="119"/>
      <c r="R598" s="119"/>
      <c r="S598" s="123"/>
      <c r="T598" s="138"/>
      <c r="U598" s="135"/>
      <c r="V598" s="122"/>
      <c r="W598" s="136"/>
      <c r="X598" s="117"/>
      <c r="Y598" s="117"/>
      <c r="Z598" s="117"/>
      <c r="AA598" s="117"/>
      <c r="AB598" s="117"/>
      <c r="AC598" s="117"/>
    </row>
    <row r="599" spans="2:29" s="126" customFormat="1">
      <c r="B599" s="125"/>
      <c r="C599" s="179"/>
      <c r="D599" s="140"/>
      <c r="E599" s="140"/>
      <c r="F599" s="140"/>
      <c r="G599" s="140"/>
      <c r="H599" s="159"/>
      <c r="I599" s="140"/>
      <c r="J599" s="140"/>
      <c r="K599" s="140"/>
      <c r="L599" s="119"/>
      <c r="M599" s="121"/>
      <c r="N599" s="122"/>
      <c r="O599" s="119"/>
      <c r="P599" s="119"/>
      <c r="Q599" s="119"/>
      <c r="R599" s="119"/>
      <c r="S599" s="123"/>
      <c r="T599" s="138"/>
      <c r="U599" s="173">
        <f>SUM(U531:U598)</f>
        <v>2100220.8577804682</v>
      </c>
      <c r="V599" s="174">
        <f>SUM(V531:V598)</f>
        <v>2100220.8577804682</v>
      </c>
      <c r="W599" s="136"/>
      <c r="X599" s="117"/>
      <c r="Y599" s="117"/>
      <c r="Z599" s="117"/>
      <c r="AA599" s="117"/>
      <c r="AB599" s="117"/>
      <c r="AC599" s="117"/>
    </row>
    <row r="600" spans="2:29" s="126" customFormat="1">
      <c r="B600" s="125"/>
      <c r="C600" s="179"/>
      <c r="D600" s="140"/>
      <c r="E600" s="140"/>
      <c r="F600" s="140"/>
      <c r="G600" s="140"/>
      <c r="H600" s="159"/>
      <c r="I600" s="140"/>
      <c r="J600" s="140"/>
      <c r="K600" s="140"/>
      <c r="L600" s="119"/>
      <c r="M600" s="121"/>
      <c r="N600" s="122"/>
      <c r="O600" s="119"/>
      <c r="P600" s="119"/>
      <c r="Q600" s="119"/>
      <c r="R600" s="119"/>
      <c r="S600" s="123"/>
      <c r="T600" s="138"/>
      <c r="U600" s="135"/>
      <c r="V600" s="122"/>
      <c r="W600" s="136"/>
      <c r="X600" s="117"/>
      <c r="Y600" s="117"/>
      <c r="Z600" s="117"/>
      <c r="AA600" s="117"/>
      <c r="AB600" s="117"/>
      <c r="AC600" s="117"/>
    </row>
    <row r="601" spans="2:29" s="126" customFormat="1">
      <c r="B601" s="125"/>
      <c r="C601" s="179"/>
      <c r="D601" s="140"/>
      <c r="E601" s="140"/>
      <c r="F601" s="140"/>
      <c r="G601" s="140"/>
      <c r="H601" s="159"/>
      <c r="I601" s="140"/>
      <c r="J601" s="140"/>
      <c r="K601" s="140"/>
      <c r="L601" s="119"/>
      <c r="M601" s="121"/>
      <c r="N601" s="122"/>
      <c r="O601" s="119"/>
      <c r="P601" s="119"/>
      <c r="Q601" s="119"/>
      <c r="R601" s="119"/>
      <c r="S601" s="123"/>
      <c r="T601" s="138"/>
      <c r="U601" s="135"/>
      <c r="V601" s="122"/>
      <c r="W601" s="136"/>
      <c r="X601" s="117"/>
      <c r="Y601" s="117"/>
      <c r="Z601" s="117"/>
      <c r="AA601" s="117"/>
      <c r="AB601" s="117"/>
      <c r="AC601" s="117"/>
    </row>
    <row r="602" spans="2:29" s="126" customFormat="1">
      <c r="B602" s="125"/>
      <c r="C602" s="179"/>
      <c r="D602" s="140"/>
      <c r="E602" s="140"/>
      <c r="F602" s="140"/>
      <c r="G602" s="140"/>
      <c r="H602" s="159"/>
      <c r="I602" s="140"/>
      <c r="J602" s="140"/>
      <c r="K602" s="140"/>
      <c r="L602" s="119"/>
      <c r="M602" s="121"/>
      <c r="N602" s="122"/>
      <c r="O602" s="119"/>
      <c r="P602" s="119"/>
      <c r="Q602" s="119"/>
      <c r="R602" s="119"/>
      <c r="S602" s="123"/>
      <c r="T602" s="138"/>
      <c r="U602" s="135"/>
      <c r="V602" s="122"/>
      <c r="W602" s="136"/>
      <c r="X602" s="117"/>
      <c r="Y602" s="117"/>
      <c r="Z602" s="117"/>
      <c r="AA602" s="117"/>
      <c r="AB602" s="117"/>
      <c r="AC602" s="117"/>
    </row>
    <row r="603" spans="2:29" s="126" customFormat="1">
      <c r="B603" s="125"/>
      <c r="C603" s="179"/>
      <c r="D603" s="140"/>
      <c r="E603" s="140"/>
      <c r="F603" s="140"/>
      <c r="G603" s="140"/>
      <c r="H603" s="159"/>
      <c r="I603" s="140"/>
      <c r="J603" s="140"/>
      <c r="K603" s="140"/>
      <c r="L603" s="119"/>
      <c r="M603" s="121"/>
      <c r="N603" s="122"/>
      <c r="O603" s="119"/>
      <c r="P603" s="119"/>
      <c r="Q603" s="119"/>
      <c r="R603" s="119"/>
      <c r="S603" s="123"/>
      <c r="T603" s="138"/>
      <c r="U603" s="135"/>
      <c r="V603" s="122"/>
      <c r="W603" s="136"/>
      <c r="X603" s="117"/>
      <c r="Y603" s="117"/>
      <c r="Z603" s="117"/>
      <c r="AA603" s="117"/>
      <c r="AB603" s="117"/>
      <c r="AC603" s="117"/>
    </row>
    <row r="604" spans="2:29" s="126" customFormat="1">
      <c r="B604" s="125"/>
      <c r="C604" s="179"/>
      <c r="D604" s="140"/>
      <c r="E604" s="140"/>
      <c r="F604" s="140"/>
      <c r="G604" s="140"/>
      <c r="H604" s="159"/>
      <c r="I604" s="140"/>
      <c r="J604" s="140"/>
      <c r="K604" s="140"/>
      <c r="L604" s="119"/>
      <c r="M604" s="121"/>
      <c r="N604" s="122"/>
      <c r="O604" s="119"/>
      <c r="P604" s="119"/>
      <c r="Q604" s="119"/>
      <c r="R604" s="119"/>
      <c r="S604" s="123"/>
      <c r="T604" s="138"/>
      <c r="U604" s="135"/>
      <c r="V604" s="122"/>
      <c r="W604" s="136"/>
      <c r="X604" s="117"/>
      <c r="Y604" s="117"/>
      <c r="Z604" s="117"/>
      <c r="AA604" s="117"/>
      <c r="AB604" s="117"/>
      <c r="AC604" s="117"/>
    </row>
    <row r="605" spans="2:29" s="126" customFormat="1">
      <c r="B605" s="125"/>
      <c r="C605" s="179"/>
      <c r="D605" s="140"/>
      <c r="E605" s="140"/>
      <c r="F605" s="140"/>
      <c r="G605" s="140"/>
      <c r="H605" s="159"/>
      <c r="I605" s="140"/>
      <c r="J605" s="140"/>
      <c r="K605" s="140"/>
      <c r="L605" s="119"/>
      <c r="M605" s="121"/>
      <c r="N605" s="122"/>
      <c r="O605" s="119"/>
      <c r="P605" s="119"/>
      <c r="Q605" s="119"/>
      <c r="R605" s="119"/>
      <c r="S605" s="123"/>
      <c r="T605" s="138"/>
      <c r="U605" s="135"/>
      <c r="V605" s="122"/>
      <c r="W605" s="136"/>
      <c r="X605" s="117"/>
      <c r="Y605" s="117"/>
      <c r="Z605" s="117"/>
      <c r="AA605" s="117"/>
      <c r="AB605" s="117"/>
      <c r="AC605" s="117"/>
    </row>
    <row r="606" spans="2:29" s="126" customFormat="1">
      <c r="B606" s="125"/>
      <c r="C606" s="179"/>
      <c r="D606" s="140"/>
      <c r="E606" s="140"/>
      <c r="F606" s="140"/>
      <c r="G606" s="140"/>
      <c r="H606" s="159"/>
      <c r="I606" s="140"/>
      <c r="J606" s="140"/>
      <c r="K606" s="140"/>
      <c r="L606" s="119"/>
      <c r="M606" s="121"/>
      <c r="N606" s="122"/>
      <c r="O606" s="119"/>
      <c r="P606" s="119"/>
      <c r="Q606" s="119"/>
      <c r="R606" s="119"/>
      <c r="S606" s="123"/>
      <c r="T606" s="138"/>
      <c r="U606" s="135"/>
      <c r="V606" s="122"/>
      <c r="W606" s="136"/>
      <c r="X606" s="117"/>
      <c r="Y606" s="117"/>
      <c r="Z606" s="117"/>
      <c r="AA606" s="117"/>
      <c r="AB606" s="117"/>
      <c r="AC606" s="117"/>
    </row>
    <row r="607" spans="2:29" s="126" customFormat="1">
      <c r="B607" s="125"/>
      <c r="C607" s="179"/>
      <c r="D607" s="140"/>
      <c r="E607" s="140"/>
      <c r="F607" s="140"/>
      <c r="G607" s="140"/>
      <c r="H607" s="159"/>
      <c r="I607" s="140"/>
      <c r="J607" s="140"/>
      <c r="K607" s="140"/>
      <c r="L607" s="119"/>
      <c r="M607" s="121"/>
      <c r="N607" s="122"/>
      <c r="O607" s="119"/>
      <c r="P607" s="119"/>
      <c r="Q607" s="119"/>
      <c r="R607" s="119"/>
      <c r="S607" s="123"/>
      <c r="T607" s="138"/>
      <c r="U607" s="135"/>
      <c r="V607" s="122"/>
      <c r="W607" s="136"/>
      <c r="X607" s="117"/>
      <c r="Y607" s="117"/>
      <c r="Z607" s="117"/>
      <c r="AA607" s="117"/>
      <c r="AB607" s="117"/>
      <c r="AC607" s="117"/>
    </row>
    <row r="608" spans="2:29" s="126" customFormat="1">
      <c r="B608" s="125"/>
      <c r="C608" s="179"/>
      <c r="D608" s="140"/>
      <c r="E608" s="140"/>
      <c r="F608" s="140"/>
      <c r="G608" s="140"/>
      <c r="H608" s="159"/>
      <c r="I608" s="140"/>
      <c r="J608" s="140"/>
      <c r="K608" s="140"/>
      <c r="L608" s="119"/>
      <c r="M608" s="121"/>
      <c r="N608" s="122"/>
      <c r="O608" s="119"/>
      <c r="P608" s="119"/>
      <c r="Q608" s="119"/>
      <c r="R608" s="119"/>
      <c r="S608" s="123"/>
      <c r="T608" s="138"/>
      <c r="U608" s="135"/>
      <c r="V608" s="122"/>
      <c r="W608" s="136"/>
      <c r="X608" s="117"/>
      <c r="Y608" s="117"/>
      <c r="Z608" s="117"/>
      <c r="AA608" s="117"/>
      <c r="AB608" s="117"/>
      <c r="AC608" s="117"/>
    </row>
    <row r="609" spans="2:29" s="126" customFormat="1">
      <c r="B609" s="125"/>
      <c r="C609" s="179"/>
      <c r="D609" s="140"/>
      <c r="E609" s="140"/>
      <c r="F609" s="140"/>
      <c r="G609" s="140"/>
      <c r="H609" s="159"/>
      <c r="I609" s="140"/>
      <c r="J609" s="140"/>
      <c r="K609" s="140"/>
      <c r="L609" s="119"/>
      <c r="M609" s="121"/>
      <c r="N609" s="122"/>
      <c r="O609" s="119"/>
      <c r="P609" s="119"/>
      <c r="Q609" s="119"/>
      <c r="R609" s="119"/>
      <c r="S609" s="123"/>
      <c r="T609" s="138"/>
      <c r="U609" s="135"/>
      <c r="V609" s="122"/>
      <c r="W609" s="136"/>
      <c r="X609" s="117"/>
      <c r="Y609" s="117"/>
      <c r="Z609" s="117"/>
      <c r="AA609" s="117"/>
      <c r="AB609" s="117"/>
      <c r="AC609" s="117"/>
    </row>
    <row r="610" spans="2:29" s="126" customFormat="1">
      <c r="B610" s="125"/>
      <c r="C610" s="179"/>
      <c r="D610" s="140"/>
      <c r="E610" s="140"/>
      <c r="F610" s="140"/>
      <c r="G610" s="140"/>
      <c r="H610" s="159"/>
      <c r="I610" s="140"/>
      <c r="J610" s="140"/>
      <c r="K610" s="140"/>
      <c r="L610" s="119"/>
      <c r="M610" s="121"/>
      <c r="N610" s="122"/>
      <c r="O610" s="119"/>
      <c r="P610" s="119"/>
      <c r="Q610" s="119"/>
      <c r="R610" s="119"/>
      <c r="S610" s="123"/>
      <c r="T610" s="138"/>
      <c r="U610" s="135"/>
      <c r="V610" s="122"/>
      <c r="W610" s="136"/>
      <c r="X610" s="117"/>
      <c r="Y610" s="117"/>
      <c r="Z610" s="117"/>
      <c r="AA610" s="117"/>
      <c r="AB610" s="117"/>
      <c r="AC610" s="117"/>
    </row>
    <row r="611" spans="2:29" s="126" customFormat="1">
      <c r="B611" s="125"/>
      <c r="C611" s="118" t="s">
        <v>49</v>
      </c>
      <c r="D611" s="140"/>
      <c r="E611" s="140"/>
      <c r="F611" s="140"/>
      <c r="G611" s="140"/>
      <c r="H611" s="159"/>
      <c r="I611" s="140"/>
      <c r="J611" s="140"/>
      <c r="K611" s="140"/>
      <c r="L611" s="120"/>
      <c r="M611" s="121"/>
      <c r="N611" s="122"/>
      <c r="O611" s="119"/>
      <c r="P611" s="119"/>
      <c r="Q611" s="119"/>
      <c r="R611" s="119"/>
      <c r="S611" s="123"/>
      <c r="T611" s="138"/>
      <c r="U611" s="119"/>
      <c r="V611" s="122"/>
      <c r="W611" s="136"/>
      <c r="X611" s="117"/>
      <c r="Y611" s="117"/>
      <c r="Z611" s="117"/>
      <c r="AA611" s="117"/>
      <c r="AB611" s="117"/>
      <c r="AC611" s="117"/>
    </row>
    <row r="612" spans="2:29" s="126" customFormat="1">
      <c r="B612" s="125"/>
      <c r="C612" s="139"/>
      <c r="D612" s="140"/>
      <c r="E612" s="140"/>
      <c r="F612" s="140"/>
      <c r="G612" s="140"/>
      <c r="H612" s="159"/>
      <c r="I612" s="140"/>
      <c r="J612" s="140"/>
      <c r="K612" s="140"/>
      <c r="L612" s="120"/>
      <c r="M612" s="121"/>
      <c r="N612" s="122"/>
      <c r="O612" s="119"/>
      <c r="P612" s="119"/>
      <c r="Q612" s="119"/>
      <c r="R612" s="119"/>
      <c r="S612" s="123"/>
      <c r="T612" s="138"/>
      <c r="U612" s="119"/>
      <c r="V612" s="122"/>
      <c r="W612" s="136"/>
      <c r="X612" s="117"/>
      <c r="Y612" s="117"/>
      <c r="Z612" s="117"/>
      <c r="AA612" s="117"/>
      <c r="AB612" s="117"/>
      <c r="AC612" s="117"/>
    </row>
    <row r="613" spans="2:29" s="126" customFormat="1">
      <c r="B613" s="177">
        <v>1</v>
      </c>
      <c r="C613" s="158" t="s">
        <v>33</v>
      </c>
      <c r="D613" s="140">
        <v>0</v>
      </c>
      <c r="E613" s="140"/>
      <c r="F613" s="140"/>
      <c r="G613" s="140"/>
      <c r="H613" s="159"/>
      <c r="I613" s="140"/>
      <c r="J613" s="140"/>
      <c r="K613" s="140"/>
      <c r="L613" s="120">
        <v>1</v>
      </c>
      <c r="M613" s="121">
        <f t="shared" ref="M613:M626" si="47">L613-D613</f>
        <v>1</v>
      </c>
      <c r="N613" s="122" t="s">
        <v>14</v>
      </c>
      <c r="O613" s="119"/>
      <c r="P613" s="119"/>
      <c r="Q613" s="119"/>
      <c r="R613" s="119"/>
      <c r="S613" s="123">
        <v>130000</v>
      </c>
      <c r="T613" s="138"/>
      <c r="U613" s="135">
        <f>L613*S613</f>
        <v>130000</v>
      </c>
      <c r="V613" s="122">
        <f>S613*L613</f>
        <v>130000</v>
      </c>
      <c r="W613" s="136"/>
      <c r="X613" s="117"/>
      <c r="Y613" s="117"/>
      <c r="Z613" s="117"/>
      <c r="AA613" s="117"/>
      <c r="AB613" s="117"/>
      <c r="AC613" s="117"/>
    </row>
    <row r="614" spans="2:29" s="126" customFormat="1">
      <c r="B614" s="125">
        <v>2</v>
      </c>
      <c r="C614" s="139" t="s">
        <v>38</v>
      </c>
      <c r="D614" s="140">
        <v>0</v>
      </c>
      <c r="E614" s="140"/>
      <c r="F614" s="140"/>
      <c r="G614" s="140"/>
      <c r="H614" s="159"/>
      <c r="I614" s="140"/>
      <c r="J614" s="140"/>
      <c r="K614" s="140"/>
      <c r="L614" s="120">
        <v>1</v>
      </c>
      <c r="M614" s="121">
        <f t="shared" si="47"/>
        <v>1</v>
      </c>
      <c r="N614" s="122" t="s">
        <v>14</v>
      </c>
      <c r="O614" s="119"/>
      <c r="P614" s="119"/>
      <c r="Q614" s="119"/>
      <c r="R614" s="119"/>
      <c r="S614" s="123"/>
      <c r="T614" s="138"/>
      <c r="U614" s="135">
        <f>L614*S614</f>
        <v>0</v>
      </c>
      <c r="V614" s="122">
        <f>S614*L614</f>
        <v>0</v>
      </c>
      <c r="W614" s="136"/>
      <c r="X614" s="117"/>
      <c r="Y614" s="117"/>
      <c r="Z614" s="117"/>
      <c r="AA614" s="117"/>
      <c r="AB614" s="117"/>
      <c r="AC614" s="117"/>
    </row>
    <row r="615" spans="2:29" s="126" customFormat="1">
      <c r="B615" s="125"/>
      <c r="C615" s="139"/>
      <c r="D615" s="140"/>
      <c r="E615" s="140"/>
      <c r="F615" s="140"/>
      <c r="G615" s="140"/>
      <c r="H615" s="159"/>
      <c r="I615" s="140"/>
      <c r="J615" s="140"/>
      <c r="K615" s="140"/>
      <c r="L615" s="120"/>
      <c r="M615" s="121"/>
      <c r="N615" s="122"/>
      <c r="O615" s="119"/>
      <c r="P615" s="119"/>
      <c r="Q615" s="119"/>
      <c r="R615" s="119"/>
      <c r="S615" s="123"/>
      <c r="T615" s="138"/>
      <c r="U615" s="119"/>
      <c r="V615" s="122"/>
      <c r="W615" s="136"/>
      <c r="X615" s="117"/>
      <c r="Y615" s="117"/>
      <c r="Z615" s="117"/>
      <c r="AA615" s="117"/>
      <c r="AB615" s="117"/>
      <c r="AC615" s="117"/>
    </row>
    <row r="616" spans="2:29" s="126" customFormat="1">
      <c r="B616" s="125">
        <v>3</v>
      </c>
      <c r="C616" s="139" t="s">
        <v>39</v>
      </c>
      <c r="D616" s="140">
        <v>0</v>
      </c>
      <c r="E616" s="140"/>
      <c r="F616" s="140"/>
      <c r="G616" s="140"/>
      <c r="H616" s="159"/>
      <c r="I616" s="140"/>
      <c r="J616" s="140"/>
      <c r="K616" s="140"/>
      <c r="L616" s="120">
        <v>1</v>
      </c>
      <c r="M616" s="121">
        <f t="shared" si="47"/>
        <v>1</v>
      </c>
      <c r="N616" s="122" t="s">
        <v>14</v>
      </c>
      <c r="O616" s="119"/>
      <c r="P616" s="119"/>
      <c r="Q616" s="119"/>
      <c r="R616" s="119"/>
      <c r="S616" s="123"/>
      <c r="T616" s="138"/>
      <c r="U616" s="135">
        <f>L616*S616</f>
        <v>0</v>
      </c>
      <c r="V616" s="122">
        <f>S616*L616</f>
        <v>0</v>
      </c>
      <c r="W616" s="136"/>
      <c r="X616" s="117"/>
      <c r="Y616" s="117"/>
      <c r="Z616" s="117"/>
      <c r="AA616" s="117"/>
      <c r="AB616" s="117"/>
      <c r="AC616" s="117"/>
    </row>
    <row r="617" spans="2:29" s="126" customFormat="1">
      <c r="B617" s="125"/>
      <c r="C617" s="139"/>
      <c r="D617" s="140"/>
      <c r="E617" s="140"/>
      <c r="F617" s="140"/>
      <c r="G617" s="140"/>
      <c r="H617" s="159"/>
      <c r="I617" s="140"/>
      <c r="J617" s="140"/>
      <c r="K617" s="140"/>
      <c r="L617" s="120"/>
      <c r="M617" s="121"/>
      <c r="N617" s="122"/>
      <c r="O617" s="119"/>
      <c r="P617" s="119"/>
      <c r="Q617" s="119"/>
      <c r="R617" s="119"/>
      <c r="S617" s="123"/>
      <c r="T617" s="138"/>
      <c r="U617" s="119"/>
      <c r="V617" s="122"/>
      <c r="W617" s="136"/>
      <c r="X617" s="117"/>
      <c r="Y617" s="117"/>
      <c r="Z617" s="117"/>
      <c r="AA617" s="117"/>
      <c r="AB617" s="117"/>
      <c r="AC617" s="117"/>
    </row>
    <row r="618" spans="2:29" s="126" customFormat="1">
      <c r="B618" s="125">
        <v>6</v>
      </c>
      <c r="C618" s="139" t="s">
        <v>41</v>
      </c>
      <c r="D618" s="140">
        <v>0</v>
      </c>
      <c r="E618" s="140"/>
      <c r="F618" s="140"/>
      <c r="G618" s="140"/>
      <c r="H618" s="159"/>
      <c r="I618" s="140"/>
      <c r="J618" s="140"/>
      <c r="K618" s="140"/>
      <c r="L618" s="120">
        <v>2</v>
      </c>
      <c r="M618" s="121">
        <f t="shared" si="47"/>
        <v>2</v>
      </c>
      <c r="N618" s="122" t="s">
        <v>14</v>
      </c>
      <c r="O618" s="119"/>
      <c r="P618" s="119"/>
      <c r="Q618" s="119"/>
      <c r="R618" s="119"/>
      <c r="S618" s="133">
        <v>17500</v>
      </c>
      <c r="T618" s="138"/>
      <c r="U618" s="135">
        <f>L618*S618</f>
        <v>35000</v>
      </c>
      <c r="V618" s="122">
        <f>S618*L618</f>
        <v>35000</v>
      </c>
      <c r="W618" s="136"/>
      <c r="X618" s="117"/>
      <c r="Y618" s="117"/>
      <c r="Z618" s="117"/>
      <c r="AA618" s="117"/>
      <c r="AB618" s="117"/>
      <c r="AC618" s="117"/>
    </row>
    <row r="619" spans="2:29" s="126" customFormat="1">
      <c r="B619" s="125"/>
      <c r="C619" s="139"/>
      <c r="D619" s="140"/>
      <c r="E619" s="140"/>
      <c r="F619" s="140"/>
      <c r="G619" s="140"/>
      <c r="H619" s="159"/>
      <c r="I619" s="140"/>
      <c r="J619" s="140"/>
      <c r="K619" s="140"/>
      <c r="L619" s="120"/>
      <c r="M619" s="121"/>
      <c r="N619" s="122"/>
      <c r="O619" s="119"/>
      <c r="P619" s="119"/>
      <c r="Q619" s="119"/>
      <c r="R619" s="119"/>
      <c r="S619" s="123"/>
      <c r="T619" s="138"/>
      <c r="U619" s="119"/>
      <c r="V619" s="122"/>
      <c r="W619" s="136"/>
      <c r="X619" s="117"/>
      <c r="Y619" s="117"/>
      <c r="Z619" s="117"/>
      <c r="AA619" s="117"/>
      <c r="AB619" s="117"/>
      <c r="AC619" s="117"/>
    </row>
    <row r="620" spans="2:29" s="126" customFormat="1">
      <c r="B620" s="125">
        <v>7</v>
      </c>
      <c r="C620" s="139" t="s">
        <v>42</v>
      </c>
      <c r="D620" s="140">
        <v>0</v>
      </c>
      <c r="E620" s="140"/>
      <c r="F620" s="140"/>
      <c r="G620" s="140"/>
      <c r="H620" s="159"/>
      <c r="I620" s="140"/>
      <c r="J620" s="140"/>
      <c r="K620" s="140"/>
      <c r="L620" s="120">
        <v>1</v>
      </c>
      <c r="M620" s="121">
        <f t="shared" si="47"/>
        <v>1</v>
      </c>
      <c r="N620" s="122" t="s">
        <v>14</v>
      </c>
      <c r="O620" s="119"/>
      <c r="P620" s="119"/>
      <c r="Q620" s="119"/>
      <c r="R620" s="119"/>
      <c r="S620" s="123">
        <v>10000</v>
      </c>
      <c r="T620" s="138"/>
      <c r="U620" s="135">
        <f>L620*S620</f>
        <v>10000</v>
      </c>
      <c r="V620" s="122">
        <f>S620*L620</f>
        <v>10000</v>
      </c>
      <c r="W620" s="136"/>
      <c r="X620" s="117"/>
      <c r="Y620" s="117"/>
      <c r="Z620" s="117"/>
      <c r="AA620" s="117"/>
      <c r="AB620" s="117"/>
      <c r="AC620" s="117"/>
    </row>
    <row r="621" spans="2:29" s="126" customFormat="1">
      <c r="B621" s="125"/>
      <c r="C621" s="139"/>
      <c r="D621" s="140"/>
      <c r="E621" s="140"/>
      <c r="F621" s="140"/>
      <c r="G621" s="140"/>
      <c r="H621" s="159"/>
      <c r="I621" s="140"/>
      <c r="J621" s="140"/>
      <c r="K621" s="140"/>
      <c r="L621" s="120"/>
      <c r="M621" s="121"/>
      <c r="N621" s="122"/>
      <c r="O621" s="119"/>
      <c r="P621" s="119"/>
      <c r="Q621" s="119"/>
      <c r="R621" s="119"/>
      <c r="S621" s="123"/>
      <c r="T621" s="138"/>
      <c r="U621" s="119"/>
      <c r="V621" s="122"/>
      <c r="W621" s="136"/>
      <c r="X621" s="117"/>
      <c r="Y621" s="117"/>
      <c r="Z621" s="117"/>
      <c r="AA621" s="117"/>
      <c r="AB621" s="117"/>
      <c r="AC621" s="117"/>
    </row>
    <row r="622" spans="2:29" s="126" customFormat="1">
      <c r="B622" s="125">
        <v>8</v>
      </c>
      <c r="C622" s="139" t="s">
        <v>43</v>
      </c>
      <c r="D622" s="140">
        <v>0</v>
      </c>
      <c r="E622" s="140"/>
      <c r="F622" s="140"/>
      <c r="G622" s="140"/>
      <c r="H622" s="159"/>
      <c r="I622" s="140"/>
      <c r="J622" s="140"/>
      <c r="K622" s="140"/>
      <c r="L622" s="120">
        <v>1</v>
      </c>
      <c r="M622" s="121">
        <f t="shared" si="47"/>
        <v>1</v>
      </c>
      <c r="N622" s="122" t="s">
        <v>14</v>
      </c>
      <c r="O622" s="119"/>
      <c r="P622" s="119"/>
      <c r="Q622" s="119"/>
      <c r="R622" s="119"/>
      <c r="S622" s="123">
        <v>80000</v>
      </c>
      <c r="T622" s="138"/>
      <c r="U622" s="135">
        <f>L622*S622</f>
        <v>80000</v>
      </c>
      <c r="V622" s="122">
        <f>S622*L622</f>
        <v>80000</v>
      </c>
      <c r="W622" s="136"/>
      <c r="X622" s="117"/>
      <c r="Y622" s="117"/>
      <c r="Z622" s="117"/>
      <c r="AA622" s="117"/>
      <c r="AB622" s="117"/>
      <c r="AC622" s="117"/>
    </row>
    <row r="623" spans="2:29" s="126" customFormat="1">
      <c r="B623" s="125">
        <v>9</v>
      </c>
      <c r="C623" s="139" t="s">
        <v>44</v>
      </c>
      <c r="D623" s="140">
        <v>0</v>
      </c>
      <c r="E623" s="140"/>
      <c r="F623" s="140"/>
      <c r="G623" s="140"/>
      <c r="H623" s="159"/>
      <c r="I623" s="140"/>
      <c r="J623" s="140"/>
      <c r="K623" s="140"/>
      <c r="L623" s="120">
        <v>1</v>
      </c>
      <c r="M623" s="121">
        <f t="shared" si="47"/>
        <v>1</v>
      </c>
      <c r="N623" s="122" t="s">
        <v>14</v>
      </c>
      <c r="O623" s="119"/>
      <c r="P623" s="119"/>
      <c r="Q623" s="119"/>
      <c r="R623" s="119"/>
      <c r="S623" s="123">
        <v>80000</v>
      </c>
      <c r="T623" s="138"/>
      <c r="U623" s="135">
        <f>L623*S623</f>
        <v>80000</v>
      </c>
      <c r="V623" s="122">
        <f>S623*L623</f>
        <v>80000</v>
      </c>
      <c r="W623" s="136"/>
      <c r="X623" s="117"/>
      <c r="Y623" s="117"/>
      <c r="Z623" s="117"/>
      <c r="AA623" s="117"/>
      <c r="AB623" s="117"/>
      <c r="AC623" s="117"/>
    </row>
    <row r="624" spans="2:29" s="126" customFormat="1">
      <c r="B624" s="125">
        <v>10</v>
      </c>
      <c r="C624" s="139" t="s">
        <v>45</v>
      </c>
      <c r="D624" s="140">
        <v>0</v>
      </c>
      <c r="E624" s="140"/>
      <c r="F624" s="140"/>
      <c r="G624" s="140"/>
      <c r="H624" s="159"/>
      <c r="I624" s="140"/>
      <c r="J624" s="140"/>
      <c r="K624" s="140"/>
      <c r="L624" s="120">
        <v>1</v>
      </c>
      <c r="M624" s="121">
        <f t="shared" si="47"/>
        <v>1</v>
      </c>
      <c r="N624" s="122" t="s">
        <v>14</v>
      </c>
      <c r="O624" s="119"/>
      <c r="P624" s="119"/>
      <c r="Q624" s="119"/>
      <c r="R624" s="119"/>
      <c r="S624" s="123">
        <v>40000</v>
      </c>
      <c r="T624" s="138"/>
      <c r="U624" s="135">
        <f>L624*S624</f>
        <v>40000</v>
      </c>
      <c r="V624" s="122">
        <f>S624*L624</f>
        <v>40000</v>
      </c>
      <c r="W624" s="136"/>
      <c r="X624" s="117"/>
      <c r="Y624" s="117"/>
      <c r="Z624" s="117"/>
      <c r="AA624" s="117"/>
      <c r="AB624" s="117"/>
      <c r="AC624" s="117"/>
    </row>
    <row r="625" spans="2:29" s="126" customFormat="1">
      <c r="B625" s="125">
        <v>11</v>
      </c>
      <c r="C625" s="139" t="s">
        <v>46</v>
      </c>
      <c r="D625" s="140">
        <v>0</v>
      </c>
      <c r="E625" s="140"/>
      <c r="F625" s="140"/>
      <c r="G625" s="140"/>
      <c r="H625" s="159"/>
      <c r="I625" s="140"/>
      <c r="J625" s="140"/>
      <c r="K625" s="140"/>
      <c r="L625" s="120">
        <v>1</v>
      </c>
      <c r="M625" s="121">
        <f t="shared" si="47"/>
        <v>1</v>
      </c>
      <c r="N625" s="122" t="s">
        <v>14</v>
      </c>
      <c r="O625" s="119"/>
      <c r="P625" s="119"/>
      <c r="Q625" s="119"/>
      <c r="R625" s="119"/>
      <c r="S625" s="123">
        <v>20000</v>
      </c>
      <c r="T625" s="138"/>
      <c r="U625" s="135">
        <f>L625*S625</f>
        <v>20000</v>
      </c>
      <c r="V625" s="122">
        <f>S625*L625</f>
        <v>20000</v>
      </c>
      <c r="W625" s="136"/>
      <c r="X625" s="117"/>
      <c r="Y625" s="117"/>
      <c r="Z625" s="117"/>
      <c r="AA625" s="117"/>
      <c r="AB625" s="117"/>
      <c r="AC625" s="117"/>
    </row>
    <row r="626" spans="2:29" s="126" customFormat="1">
      <c r="B626" s="125">
        <v>12</v>
      </c>
      <c r="C626" s="139" t="s">
        <v>52</v>
      </c>
      <c r="D626" s="140">
        <v>0</v>
      </c>
      <c r="E626" s="140"/>
      <c r="F626" s="140"/>
      <c r="G626" s="140"/>
      <c r="H626" s="159"/>
      <c r="I626" s="140"/>
      <c r="J626" s="140"/>
      <c r="K626" s="140"/>
      <c r="L626" s="120">
        <v>1</v>
      </c>
      <c r="M626" s="121">
        <f t="shared" si="47"/>
        <v>1</v>
      </c>
      <c r="N626" s="122" t="s">
        <v>14</v>
      </c>
      <c r="O626" s="119"/>
      <c r="P626" s="119"/>
      <c r="Q626" s="119"/>
      <c r="R626" s="119"/>
      <c r="S626" s="123">
        <v>7500</v>
      </c>
      <c r="T626" s="138"/>
      <c r="U626" s="135">
        <f>L626*S626</f>
        <v>7500</v>
      </c>
      <c r="V626" s="122">
        <f>S626*L626</f>
        <v>7500</v>
      </c>
      <c r="W626" s="136"/>
      <c r="X626" s="117"/>
      <c r="Y626" s="117"/>
      <c r="Z626" s="117"/>
      <c r="AA626" s="117"/>
      <c r="AB626" s="117"/>
      <c r="AC626" s="117"/>
    </row>
    <row r="627" spans="2:29" s="126" customFormat="1">
      <c r="B627" s="125"/>
      <c r="C627" s="139"/>
      <c r="D627" s="140"/>
      <c r="E627" s="140"/>
      <c r="F627" s="140"/>
      <c r="G627" s="140"/>
      <c r="H627" s="159"/>
      <c r="I627" s="140"/>
      <c r="J627" s="140"/>
      <c r="K627" s="140"/>
      <c r="L627" s="120"/>
      <c r="M627" s="121"/>
      <c r="N627" s="122"/>
      <c r="O627" s="119"/>
      <c r="P627" s="119"/>
      <c r="Q627" s="119"/>
      <c r="R627" s="119"/>
      <c r="S627" s="123"/>
      <c r="T627" s="138"/>
      <c r="U627" s="119"/>
      <c r="V627" s="122"/>
      <c r="W627" s="136"/>
      <c r="X627" s="117"/>
      <c r="Y627" s="117"/>
      <c r="Z627" s="117"/>
      <c r="AA627" s="117"/>
      <c r="AB627" s="117"/>
      <c r="AC627" s="117"/>
    </row>
    <row r="628" spans="2:29" s="126" customFormat="1">
      <c r="B628" s="125"/>
      <c r="C628" s="139" t="s">
        <v>259</v>
      </c>
      <c r="D628" s="140"/>
      <c r="E628" s="140"/>
      <c r="F628" s="140"/>
      <c r="G628" s="140"/>
      <c r="H628" s="159"/>
      <c r="I628" s="140"/>
      <c r="J628" s="140"/>
      <c r="K628" s="140"/>
      <c r="L628" s="120"/>
      <c r="M628" s="121"/>
      <c r="N628" s="122"/>
      <c r="O628" s="119"/>
      <c r="P628" s="119"/>
      <c r="Q628" s="119"/>
      <c r="R628" s="119"/>
      <c r="S628" s="123"/>
      <c r="T628" s="138"/>
      <c r="U628" s="119"/>
      <c r="V628" s="122"/>
      <c r="W628" s="136"/>
      <c r="X628" s="117"/>
      <c r="Y628" s="117"/>
      <c r="Z628" s="117"/>
      <c r="AA628" s="117"/>
      <c r="AB628" s="117"/>
      <c r="AC628" s="117"/>
    </row>
    <row r="629" spans="2:29" s="126" customFormat="1">
      <c r="B629" s="125"/>
      <c r="C629" s="139"/>
      <c r="D629" s="140"/>
      <c r="E629" s="140"/>
      <c r="F629" s="140"/>
      <c r="G629" s="140"/>
      <c r="H629" s="159"/>
      <c r="I629" s="140"/>
      <c r="J629" s="140"/>
      <c r="K629" s="140"/>
      <c r="L629" s="120"/>
      <c r="M629" s="121"/>
      <c r="N629" s="122"/>
      <c r="O629" s="119"/>
      <c r="P629" s="119"/>
      <c r="Q629" s="119"/>
      <c r="R629" s="119"/>
      <c r="S629" s="123"/>
      <c r="T629" s="138"/>
      <c r="U629" s="119"/>
      <c r="V629" s="122"/>
      <c r="W629" s="136"/>
      <c r="X629" s="117"/>
      <c r="Y629" s="117"/>
      <c r="Z629" s="117"/>
      <c r="AA629" s="117"/>
      <c r="AB629" s="117"/>
      <c r="AC629" s="117"/>
    </row>
    <row r="630" spans="2:29" s="126" customFormat="1">
      <c r="B630" s="125"/>
      <c r="C630" s="139"/>
      <c r="D630" s="140"/>
      <c r="E630" s="140"/>
      <c r="F630" s="140"/>
      <c r="G630" s="140"/>
      <c r="H630" s="159"/>
      <c r="I630" s="140"/>
      <c r="J630" s="140"/>
      <c r="K630" s="140"/>
      <c r="L630" s="120"/>
      <c r="M630" s="121"/>
      <c r="N630" s="122"/>
      <c r="O630" s="119"/>
      <c r="P630" s="119"/>
      <c r="Q630" s="119"/>
      <c r="R630" s="119"/>
      <c r="S630" s="123"/>
      <c r="T630" s="138"/>
      <c r="U630" s="119"/>
      <c r="V630" s="122"/>
      <c r="W630" s="136"/>
      <c r="X630" s="117"/>
      <c r="Y630" s="117"/>
      <c r="Z630" s="117"/>
      <c r="AA630" s="117"/>
      <c r="AB630" s="117"/>
      <c r="AC630" s="117"/>
    </row>
    <row r="631" spans="2:29" s="126" customFormat="1">
      <c r="B631" s="125"/>
      <c r="C631" s="139"/>
      <c r="D631" s="140"/>
      <c r="E631" s="140"/>
      <c r="F631" s="140"/>
      <c r="G631" s="140"/>
      <c r="H631" s="159"/>
      <c r="I631" s="140"/>
      <c r="J631" s="140"/>
      <c r="K631" s="140"/>
      <c r="L631" s="120"/>
      <c r="M631" s="121"/>
      <c r="N631" s="122"/>
      <c r="O631" s="119"/>
      <c r="P631" s="119"/>
      <c r="Q631" s="119"/>
      <c r="R631" s="119"/>
      <c r="S631" s="123"/>
      <c r="T631" s="138"/>
      <c r="U631" s="119"/>
      <c r="V631" s="122"/>
      <c r="W631" s="136"/>
      <c r="X631" s="117"/>
      <c r="Y631" s="117"/>
      <c r="Z631" s="117"/>
      <c r="AA631" s="117"/>
      <c r="AB631" s="117"/>
      <c r="AC631" s="117"/>
    </row>
    <row r="632" spans="2:29" s="126" customFormat="1">
      <c r="B632" s="125"/>
      <c r="C632" s="139"/>
      <c r="D632" s="140"/>
      <c r="E632" s="140"/>
      <c r="F632" s="140"/>
      <c r="G632" s="140"/>
      <c r="H632" s="159"/>
      <c r="I632" s="140"/>
      <c r="J632" s="140"/>
      <c r="K632" s="140"/>
      <c r="L632" s="120"/>
      <c r="M632" s="121"/>
      <c r="N632" s="122"/>
      <c r="O632" s="119"/>
      <c r="P632" s="119"/>
      <c r="Q632" s="119"/>
      <c r="R632" s="119"/>
      <c r="S632" s="123"/>
      <c r="T632" s="138"/>
      <c r="U632" s="119"/>
      <c r="V632" s="122"/>
      <c r="W632" s="136"/>
      <c r="X632" s="117"/>
      <c r="Y632" s="117"/>
      <c r="Z632" s="117"/>
      <c r="AA632" s="117"/>
      <c r="AB632" s="117"/>
      <c r="AC632" s="117"/>
    </row>
    <row r="633" spans="2:29" s="126" customFormat="1">
      <c r="B633" s="125"/>
      <c r="C633" s="139"/>
      <c r="D633" s="140"/>
      <c r="E633" s="140"/>
      <c r="F633" s="140"/>
      <c r="G633" s="140"/>
      <c r="H633" s="159"/>
      <c r="I633" s="140"/>
      <c r="J633" s="140"/>
      <c r="K633" s="140"/>
      <c r="L633" s="120"/>
      <c r="M633" s="121"/>
      <c r="N633" s="122"/>
      <c r="O633" s="119"/>
      <c r="P633" s="119"/>
      <c r="Q633" s="119"/>
      <c r="R633" s="119"/>
      <c r="S633" s="123"/>
      <c r="T633" s="138"/>
      <c r="U633" s="119"/>
      <c r="V633" s="122"/>
      <c r="W633" s="136"/>
      <c r="X633" s="117"/>
      <c r="Y633" s="117"/>
      <c r="Z633" s="117"/>
      <c r="AA633" s="117"/>
      <c r="AB633" s="117"/>
      <c r="AC633" s="117"/>
    </row>
    <row r="634" spans="2:29" s="126" customFormat="1">
      <c r="B634" s="125"/>
      <c r="C634" s="139"/>
      <c r="D634" s="140"/>
      <c r="E634" s="140"/>
      <c r="F634" s="140"/>
      <c r="G634" s="140"/>
      <c r="H634" s="159"/>
      <c r="I634" s="140"/>
      <c r="J634" s="140"/>
      <c r="K634" s="140"/>
      <c r="L634" s="120"/>
      <c r="M634" s="121"/>
      <c r="N634" s="122"/>
      <c r="O634" s="119"/>
      <c r="P634" s="119"/>
      <c r="Q634" s="119"/>
      <c r="R634" s="119"/>
      <c r="S634" s="123"/>
      <c r="T634" s="138"/>
      <c r="U634" s="119"/>
      <c r="V634" s="122"/>
      <c r="W634" s="136"/>
      <c r="X634" s="117"/>
      <c r="Y634" s="117"/>
      <c r="Z634" s="117"/>
      <c r="AA634" s="117"/>
      <c r="AB634" s="117"/>
      <c r="AC634" s="117"/>
    </row>
    <row r="635" spans="2:29" s="126" customFormat="1">
      <c r="B635" s="125"/>
      <c r="C635" s="139"/>
      <c r="D635" s="140"/>
      <c r="E635" s="140"/>
      <c r="F635" s="140"/>
      <c r="G635" s="140"/>
      <c r="H635" s="159"/>
      <c r="I635" s="140"/>
      <c r="J635" s="140"/>
      <c r="K635" s="140"/>
      <c r="L635" s="120"/>
      <c r="M635" s="121"/>
      <c r="N635" s="122"/>
      <c r="O635" s="119"/>
      <c r="P635" s="119"/>
      <c r="Q635" s="119"/>
      <c r="R635" s="119"/>
      <c r="S635" s="123"/>
      <c r="T635" s="138"/>
      <c r="U635" s="119"/>
      <c r="V635" s="122"/>
      <c r="W635" s="136"/>
      <c r="X635" s="117"/>
      <c r="Y635" s="117"/>
      <c r="Z635" s="117"/>
      <c r="AA635" s="117"/>
      <c r="AB635" s="117"/>
      <c r="AC635" s="117"/>
    </row>
    <row r="636" spans="2:29" s="126" customFormat="1">
      <c r="B636" s="125"/>
      <c r="C636" s="139"/>
      <c r="D636" s="140"/>
      <c r="E636" s="140"/>
      <c r="F636" s="140"/>
      <c r="G636" s="140"/>
      <c r="H636" s="159"/>
      <c r="I636" s="140"/>
      <c r="J636" s="140"/>
      <c r="K636" s="140"/>
      <c r="L636" s="120"/>
      <c r="M636" s="121"/>
      <c r="N636" s="122"/>
      <c r="O636" s="119"/>
      <c r="P636" s="119"/>
      <c r="Q636" s="119"/>
      <c r="R636" s="119"/>
      <c r="S636" s="123"/>
      <c r="T636" s="138"/>
      <c r="U636" s="119"/>
      <c r="V636" s="122"/>
      <c r="W636" s="136"/>
      <c r="X636" s="117"/>
      <c r="Y636" s="117"/>
      <c r="Z636" s="117"/>
      <c r="AA636" s="117"/>
      <c r="AB636" s="117"/>
      <c r="AC636" s="117"/>
    </row>
    <row r="637" spans="2:29" s="126" customFormat="1">
      <c r="B637" s="125"/>
      <c r="C637" s="139"/>
      <c r="D637" s="140"/>
      <c r="E637" s="140"/>
      <c r="F637" s="140"/>
      <c r="G637" s="140"/>
      <c r="H637" s="159"/>
      <c r="I637" s="140"/>
      <c r="J637" s="140"/>
      <c r="K637" s="140"/>
      <c r="L637" s="120"/>
      <c r="M637" s="121"/>
      <c r="N637" s="122"/>
      <c r="O637" s="119"/>
      <c r="P637" s="119"/>
      <c r="Q637" s="119"/>
      <c r="R637" s="119"/>
      <c r="S637" s="123"/>
      <c r="T637" s="138"/>
      <c r="U637" s="119"/>
      <c r="V637" s="122"/>
      <c r="W637" s="136"/>
      <c r="X637" s="117"/>
      <c r="Y637" s="117"/>
      <c r="Z637" s="117"/>
      <c r="AA637" s="117"/>
      <c r="AB637" s="117"/>
      <c r="AC637" s="117"/>
    </row>
    <row r="638" spans="2:29" s="126" customFormat="1">
      <c r="B638" s="125"/>
      <c r="C638" s="139"/>
      <c r="D638" s="140"/>
      <c r="E638" s="140"/>
      <c r="F638" s="140"/>
      <c r="G638" s="140"/>
      <c r="H638" s="159"/>
      <c r="I638" s="140"/>
      <c r="J638" s="140"/>
      <c r="K638" s="140"/>
      <c r="L638" s="120"/>
      <c r="M638" s="121"/>
      <c r="N638" s="122"/>
      <c r="O638" s="119"/>
      <c r="P638" s="119"/>
      <c r="Q638" s="119"/>
      <c r="R638" s="119"/>
      <c r="S638" s="123"/>
      <c r="T638" s="138"/>
      <c r="U638" s="119"/>
      <c r="V638" s="122"/>
      <c r="W638" s="136"/>
      <c r="X638" s="117"/>
      <c r="Y638" s="117"/>
      <c r="Z638" s="117"/>
      <c r="AA638" s="117"/>
      <c r="AB638" s="117"/>
      <c r="AC638" s="117"/>
    </row>
    <row r="639" spans="2:29" s="126" customFormat="1">
      <c r="B639" s="125"/>
      <c r="C639" s="139"/>
      <c r="D639" s="140"/>
      <c r="E639" s="140"/>
      <c r="F639" s="140"/>
      <c r="G639" s="140"/>
      <c r="H639" s="159"/>
      <c r="I639" s="140"/>
      <c r="J639" s="140"/>
      <c r="K639" s="140"/>
      <c r="L639" s="120"/>
      <c r="M639" s="121"/>
      <c r="N639" s="122"/>
      <c r="O639" s="119"/>
      <c r="P639" s="119"/>
      <c r="Q639" s="119"/>
      <c r="R639" s="119"/>
      <c r="S639" s="123"/>
      <c r="T639" s="138"/>
      <c r="U639" s="119"/>
      <c r="V639" s="122"/>
      <c r="W639" s="136"/>
      <c r="X639" s="117"/>
      <c r="Y639" s="117"/>
      <c r="Z639" s="117"/>
      <c r="AA639" s="117"/>
      <c r="AB639" s="117"/>
      <c r="AC639" s="117"/>
    </row>
    <row r="640" spans="2:29" s="126" customFormat="1">
      <c r="B640" s="125"/>
      <c r="C640" s="139"/>
      <c r="D640" s="140"/>
      <c r="E640" s="140"/>
      <c r="F640" s="140"/>
      <c r="G640" s="140"/>
      <c r="H640" s="159"/>
      <c r="I640" s="140"/>
      <c r="J640" s="140"/>
      <c r="K640" s="140"/>
      <c r="L640" s="120"/>
      <c r="M640" s="121"/>
      <c r="N640" s="122"/>
      <c r="O640" s="119"/>
      <c r="P640" s="119"/>
      <c r="Q640" s="119"/>
      <c r="R640" s="119"/>
      <c r="S640" s="123"/>
      <c r="T640" s="138"/>
      <c r="U640" s="119"/>
      <c r="V640" s="122"/>
      <c r="W640" s="136"/>
      <c r="X640" s="117"/>
      <c r="Y640" s="117"/>
      <c r="Z640" s="117"/>
      <c r="AA640" s="117"/>
      <c r="AB640" s="117"/>
      <c r="AC640" s="117"/>
    </row>
    <row r="641" spans="2:29" s="126" customFormat="1">
      <c r="B641" s="125"/>
      <c r="C641" s="139"/>
      <c r="D641" s="140"/>
      <c r="E641" s="140"/>
      <c r="F641" s="140"/>
      <c r="G641" s="140"/>
      <c r="H641" s="159"/>
      <c r="I641" s="140"/>
      <c r="J641" s="140"/>
      <c r="K641" s="140"/>
      <c r="L641" s="120"/>
      <c r="M641" s="121"/>
      <c r="N641" s="122"/>
      <c r="O641" s="119"/>
      <c r="P641" s="119"/>
      <c r="Q641" s="119"/>
      <c r="R641" s="119"/>
      <c r="S641" s="123"/>
      <c r="T641" s="138"/>
      <c r="U641" s="119"/>
      <c r="V641" s="122"/>
      <c r="W641" s="136"/>
      <c r="X641" s="117"/>
      <c r="Y641" s="117"/>
      <c r="Z641" s="117"/>
      <c r="AA641" s="117"/>
      <c r="AB641" s="117"/>
      <c r="AC641" s="117"/>
    </row>
    <row r="642" spans="2:29" s="126" customFormat="1">
      <c r="B642" s="125"/>
      <c r="C642" s="139"/>
      <c r="D642" s="140"/>
      <c r="E642" s="140"/>
      <c r="F642" s="140"/>
      <c r="G642" s="140"/>
      <c r="H642" s="159"/>
      <c r="I642" s="140"/>
      <c r="J642" s="140"/>
      <c r="K642" s="140"/>
      <c r="L642" s="120"/>
      <c r="M642" s="121"/>
      <c r="N642" s="122"/>
      <c r="O642" s="119"/>
      <c r="P642" s="119"/>
      <c r="Q642" s="119"/>
      <c r="R642" s="119"/>
      <c r="S642" s="123"/>
      <c r="T642" s="138"/>
      <c r="U642" s="119"/>
      <c r="V642" s="122"/>
      <c r="W642" s="136"/>
      <c r="X642" s="117"/>
      <c r="Y642" s="117"/>
      <c r="Z642" s="117"/>
      <c r="AA642" s="117"/>
      <c r="AB642" s="117"/>
      <c r="AC642" s="117"/>
    </row>
    <row r="643" spans="2:29" s="126" customFormat="1">
      <c r="B643" s="125"/>
      <c r="C643" s="139"/>
      <c r="D643" s="140"/>
      <c r="E643" s="140"/>
      <c r="F643" s="140"/>
      <c r="G643" s="140"/>
      <c r="H643" s="159"/>
      <c r="I643" s="140"/>
      <c r="J643" s="140"/>
      <c r="K643" s="140"/>
      <c r="L643" s="120"/>
      <c r="M643" s="121"/>
      <c r="N643" s="122"/>
      <c r="O643" s="119"/>
      <c r="P643" s="119"/>
      <c r="Q643" s="119"/>
      <c r="R643" s="119"/>
      <c r="S643" s="123"/>
      <c r="T643" s="138"/>
      <c r="U643" s="119"/>
      <c r="V643" s="122"/>
      <c r="W643" s="136"/>
      <c r="X643" s="117"/>
      <c r="Y643" s="117"/>
      <c r="Z643" s="117"/>
      <c r="AA643" s="117"/>
      <c r="AB643" s="117"/>
      <c r="AC643" s="117"/>
    </row>
    <row r="644" spans="2:29" s="126" customFormat="1">
      <c r="B644" s="164"/>
      <c r="C644" s="118"/>
      <c r="D644" s="165"/>
      <c r="E644" s="165"/>
      <c r="F644" s="165"/>
      <c r="G644" s="165"/>
      <c r="H644" s="166"/>
      <c r="I644" s="165"/>
      <c r="J644" s="165"/>
      <c r="K644" s="165"/>
      <c r="L644" s="170"/>
      <c r="M644" s="168"/>
      <c r="N644" s="169"/>
      <c r="O644" s="170"/>
      <c r="P644" s="170"/>
      <c r="Q644" s="170"/>
      <c r="R644" s="170"/>
      <c r="S644" s="171"/>
      <c r="T644" s="172"/>
      <c r="U644" s="173">
        <f>SUM(U613:U628)</f>
        <v>402500</v>
      </c>
      <c r="V644" s="174">
        <f>SUM(V613:V628)</f>
        <v>402500</v>
      </c>
      <c r="W644" s="175"/>
      <c r="X644" s="176"/>
      <c r="Y644" s="117"/>
      <c r="Z644" s="117"/>
      <c r="AA644" s="117"/>
      <c r="AB644" s="117"/>
      <c r="AC644" s="117"/>
    </row>
    <row r="645" spans="2:29" s="126" customFormat="1">
      <c r="B645" s="125"/>
      <c r="C645" s="139"/>
      <c r="D645" s="140"/>
      <c r="E645" s="140"/>
      <c r="F645" s="140"/>
      <c r="G645" s="140"/>
      <c r="H645" s="159"/>
      <c r="I645" s="140"/>
      <c r="J645" s="140"/>
      <c r="K645" s="140"/>
      <c r="L645" s="119"/>
      <c r="M645" s="121"/>
      <c r="N645" s="122"/>
      <c r="O645" s="119"/>
      <c r="P645" s="119"/>
      <c r="Q645" s="119"/>
      <c r="R645" s="119"/>
      <c r="S645" s="123"/>
      <c r="T645" s="138"/>
      <c r="U645" s="119"/>
      <c r="V645" s="122"/>
      <c r="W645" s="136"/>
      <c r="X645" s="117"/>
      <c r="Y645" s="117"/>
      <c r="Z645" s="117"/>
      <c r="AA645" s="117"/>
      <c r="AB645" s="117"/>
      <c r="AC645" s="117"/>
    </row>
    <row r="646" spans="2:29" s="126" customFormat="1">
      <c r="B646" s="125"/>
      <c r="C646" s="139"/>
      <c r="D646" s="140"/>
      <c r="E646" s="140"/>
      <c r="F646" s="140"/>
      <c r="G646" s="140"/>
      <c r="H646" s="159"/>
      <c r="I646" s="140"/>
      <c r="J646" s="140"/>
      <c r="K646" s="140"/>
      <c r="L646" s="119"/>
      <c r="M646" s="121"/>
      <c r="N646" s="122"/>
      <c r="O646" s="119"/>
      <c r="P646" s="119"/>
      <c r="Q646" s="119"/>
      <c r="R646" s="119"/>
      <c r="S646" s="123"/>
      <c r="T646" s="138"/>
      <c r="U646" s="119"/>
      <c r="V646" s="122"/>
      <c r="W646" s="136"/>
      <c r="X646" s="117"/>
      <c r="Y646" s="117"/>
      <c r="Z646" s="117"/>
      <c r="AA646" s="117"/>
      <c r="AB646" s="117"/>
      <c r="AC646" s="117"/>
    </row>
    <row r="647" spans="2:29" s="126" customFormat="1">
      <c r="B647" s="125"/>
      <c r="C647" s="139"/>
      <c r="D647" s="140"/>
      <c r="E647" s="140"/>
      <c r="F647" s="140"/>
      <c r="G647" s="140"/>
      <c r="H647" s="159"/>
      <c r="I647" s="140"/>
      <c r="J647" s="140"/>
      <c r="K647" s="140"/>
      <c r="L647" s="119"/>
      <c r="M647" s="121"/>
      <c r="N647" s="122"/>
      <c r="O647" s="119"/>
      <c r="P647" s="119"/>
      <c r="Q647" s="119"/>
      <c r="R647" s="119"/>
      <c r="S647" s="123"/>
      <c r="T647" s="138"/>
      <c r="U647" s="119"/>
      <c r="V647" s="122"/>
      <c r="W647" s="136"/>
      <c r="X647" s="117"/>
      <c r="Y647" s="117"/>
      <c r="Z647" s="117"/>
      <c r="AA647" s="117"/>
      <c r="AB647" s="117"/>
      <c r="AC647" s="117"/>
    </row>
    <row r="648" spans="2:29" s="126" customFormat="1">
      <c r="B648" s="125"/>
      <c r="C648" s="118" t="s">
        <v>50</v>
      </c>
      <c r="D648" s="140"/>
      <c r="E648" s="140"/>
      <c r="F648" s="140"/>
      <c r="G648" s="140"/>
      <c r="H648" s="159"/>
      <c r="I648" s="140"/>
      <c r="J648" s="140"/>
      <c r="K648" s="140"/>
      <c r="L648" s="119"/>
      <c r="M648" s="121"/>
      <c r="N648" s="122"/>
      <c r="O648" s="119"/>
      <c r="P648" s="119"/>
      <c r="Q648" s="119"/>
      <c r="R648" s="119"/>
      <c r="S648" s="123"/>
      <c r="T648" s="138"/>
      <c r="U648" s="119"/>
      <c r="V648" s="122"/>
      <c r="W648" s="136"/>
      <c r="X648" s="117"/>
      <c r="Y648" s="117"/>
      <c r="Z648" s="117"/>
      <c r="AA648" s="117"/>
      <c r="AB648" s="117"/>
      <c r="AC648" s="117"/>
    </row>
    <row r="649" spans="2:29" s="126" customFormat="1">
      <c r="B649" s="125"/>
      <c r="C649" s="139"/>
      <c r="D649" s="140"/>
      <c r="E649" s="140"/>
      <c r="F649" s="140"/>
      <c r="G649" s="140"/>
      <c r="H649" s="159"/>
      <c r="I649" s="140"/>
      <c r="J649" s="140"/>
      <c r="K649" s="140"/>
      <c r="L649" s="119"/>
      <c r="M649" s="121"/>
      <c r="N649" s="122"/>
      <c r="O649" s="119"/>
      <c r="P649" s="119"/>
      <c r="Q649" s="119"/>
      <c r="R649" s="119"/>
      <c r="S649" s="123"/>
      <c r="T649" s="138"/>
      <c r="U649" s="119"/>
      <c r="V649" s="122"/>
      <c r="W649" s="136"/>
      <c r="X649" s="117"/>
      <c r="Y649" s="117"/>
      <c r="Z649" s="117"/>
      <c r="AA649" s="117"/>
      <c r="AB649" s="117"/>
      <c r="AC649" s="117"/>
    </row>
    <row r="650" spans="2:29" s="126" customFormat="1">
      <c r="B650" s="125"/>
      <c r="C650" s="139" t="s">
        <v>258</v>
      </c>
      <c r="D650" s="140"/>
      <c r="E650" s="140"/>
      <c r="F650" s="140"/>
      <c r="G650" s="140"/>
      <c r="H650" s="159"/>
      <c r="I650" s="140"/>
      <c r="J650" s="140"/>
      <c r="K650" s="140"/>
      <c r="L650" s="119"/>
      <c r="M650" s="121"/>
      <c r="N650" s="122"/>
      <c r="O650" s="119"/>
      <c r="P650" s="119"/>
      <c r="Q650" s="119"/>
      <c r="R650" s="119"/>
      <c r="S650" s="123"/>
      <c r="T650" s="138"/>
      <c r="U650" s="119"/>
      <c r="V650" s="122"/>
      <c r="W650" s="136"/>
      <c r="X650" s="117"/>
      <c r="Y650" s="117"/>
      <c r="Z650" s="117"/>
      <c r="AA650" s="117"/>
      <c r="AB650" s="117"/>
      <c r="AC650" s="117"/>
    </row>
    <row r="651" spans="2:29" s="126" customFormat="1">
      <c r="C651" s="139"/>
      <c r="D651" s="136"/>
      <c r="E651" s="136"/>
      <c r="F651" s="136"/>
      <c r="G651" s="136"/>
      <c r="H651" s="180"/>
      <c r="I651" s="136"/>
      <c r="J651" s="136"/>
      <c r="K651" s="136"/>
      <c r="L651" s="119"/>
      <c r="M651" s="119"/>
      <c r="N651" s="122"/>
      <c r="O651" s="119"/>
      <c r="P651" s="119"/>
      <c r="Q651" s="119"/>
      <c r="R651" s="119"/>
      <c r="S651" s="123"/>
      <c r="T651" s="138"/>
      <c r="U651" s="119"/>
      <c r="V651" s="122"/>
      <c r="W651" s="136"/>
      <c r="X651" s="117"/>
      <c r="Y651" s="117"/>
      <c r="Z651" s="117"/>
      <c r="AA651" s="117"/>
      <c r="AB651" s="117"/>
      <c r="AC651" s="117"/>
    </row>
    <row r="652" spans="2:29" s="126" customFormat="1">
      <c r="C652" s="139"/>
      <c r="D652" s="136"/>
      <c r="E652" s="136"/>
      <c r="F652" s="136"/>
      <c r="G652" s="136"/>
      <c r="H652" s="180"/>
      <c r="I652" s="136"/>
      <c r="J652" s="136"/>
      <c r="K652" s="136"/>
      <c r="L652" s="119"/>
      <c r="M652" s="119"/>
      <c r="N652" s="122"/>
      <c r="O652" s="119"/>
      <c r="P652" s="119"/>
      <c r="Q652" s="119"/>
      <c r="R652" s="119"/>
      <c r="S652" s="123"/>
      <c r="T652" s="138"/>
      <c r="U652" s="119"/>
      <c r="V652" s="122"/>
      <c r="W652" s="136"/>
      <c r="X652" s="117"/>
      <c r="Y652" s="117"/>
      <c r="Z652" s="117"/>
      <c r="AA652" s="117"/>
      <c r="AB652" s="117"/>
      <c r="AC652" s="117"/>
    </row>
    <row r="653" spans="2:29" s="126" customFormat="1">
      <c r="C653" s="139"/>
      <c r="D653" s="136"/>
      <c r="E653" s="136"/>
      <c r="F653" s="136"/>
      <c r="G653" s="136"/>
      <c r="H653" s="180"/>
      <c r="I653" s="136"/>
      <c r="J653" s="136"/>
      <c r="K653" s="136"/>
      <c r="L653" s="119"/>
      <c r="M653" s="119"/>
      <c r="N653" s="122"/>
      <c r="O653" s="119"/>
      <c r="P653" s="119"/>
      <c r="Q653" s="119"/>
      <c r="R653" s="119"/>
      <c r="S653" s="123"/>
      <c r="T653" s="138"/>
      <c r="U653" s="119"/>
      <c r="V653" s="122"/>
      <c r="W653" s="136"/>
      <c r="X653" s="117"/>
      <c r="Y653" s="117"/>
      <c r="Z653" s="117"/>
      <c r="AA653" s="117"/>
      <c r="AB653" s="117"/>
      <c r="AC653" s="117"/>
    </row>
    <row r="654" spans="2:29" s="126" customFormat="1">
      <c r="B654" s="181"/>
      <c r="C654" s="118"/>
      <c r="D654" s="175"/>
      <c r="E654" s="175"/>
      <c r="F654" s="175"/>
      <c r="G654" s="175"/>
      <c r="H654" s="182"/>
      <c r="I654" s="175"/>
      <c r="J654" s="175"/>
      <c r="K654" s="175"/>
      <c r="L654" s="170"/>
      <c r="M654" s="170"/>
      <c r="N654" s="169"/>
      <c r="O654" s="170"/>
      <c r="P654" s="170"/>
      <c r="Q654" s="170"/>
      <c r="R654" s="170"/>
      <c r="S654" s="170"/>
      <c r="T654" s="172"/>
      <c r="U654" s="173">
        <f>SUM(U651:U653)</f>
        <v>0</v>
      </c>
      <c r="V654" s="174">
        <f>SUM(V651:V653)</f>
        <v>0</v>
      </c>
      <c r="W654" s="175"/>
      <c r="X654" s="176"/>
      <c r="Y654" s="117"/>
      <c r="Z654" s="117"/>
      <c r="AA654" s="117"/>
      <c r="AB654" s="117"/>
      <c r="AC654" s="117"/>
    </row>
  </sheetData>
  <mergeCells count="8">
    <mergeCell ref="B2:N2"/>
    <mergeCell ref="B3:B4"/>
    <mergeCell ref="L3:L4"/>
    <mergeCell ref="M3:M4"/>
    <mergeCell ref="N3:N4"/>
    <mergeCell ref="D3:G3"/>
    <mergeCell ref="H3:K3"/>
    <mergeCell ref="C3:C4"/>
  </mergeCells>
  <pageMargins left="0.70866141732283472" right="0.70866141732283472" top="0.74803149606299213" bottom="0.74803149606299213" header="0.31496062992125984" footer="0.31496062992125984"/>
  <pageSetup scale="40" orientation="landscape" horizontalDpi="300" verticalDpi="300" r:id="rId1"/>
  <headerFooter>
    <oddFooter>Page &amp;P of &amp;N</oddFooter>
  </headerFooter>
  <rowBreaks count="1" manualBreakCount="1">
    <brk id="532" min="1"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3:K92"/>
  <sheetViews>
    <sheetView view="pageBreakPreview" zoomScale="95" zoomScaleNormal="100" zoomScaleSheetLayoutView="95" workbookViewId="0">
      <selection activeCell="C55" sqref="C55"/>
    </sheetView>
  </sheetViews>
  <sheetFormatPr defaultRowHeight="12.75"/>
  <cols>
    <col min="3" max="3" width="96.33203125" customWidth="1"/>
    <col min="4" max="5" width="8.83203125" style="188"/>
    <col min="6" max="6" width="17.83203125" customWidth="1"/>
  </cols>
  <sheetData>
    <row r="3" spans="2:7" ht="18.75">
      <c r="B3" s="188" t="s">
        <v>387</v>
      </c>
      <c r="C3" s="185" t="s">
        <v>350</v>
      </c>
      <c r="D3" s="184" t="s">
        <v>263</v>
      </c>
      <c r="E3" s="184" t="s">
        <v>374</v>
      </c>
      <c r="F3" s="186" t="s">
        <v>376</v>
      </c>
      <c r="G3" s="186"/>
    </row>
    <row r="4" spans="2:7" ht="15.75">
      <c r="B4" s="188">
        <v>1</v>
      </c>
      <c r="C4" s="1" t="s">
        <v>329</v>
      </c>
      <c r="D4" s="70">
        <v>5</v>
      </c>
      <c r="E4" s="64" t="s">
        <v>14</v>
      </c>
      <c r="F4" s="186"/>
      <c r="G4" s="186"/>
    </row>
    <row r="5" spans="2:7" ht="15.75">
      <c r="B5" s="188">
        <v>2</v>
      </c>
      <c r="C5" s="1" t="s">
        <v>330</v>
      </c>
      <c r="D5" s="70">
        <v>5</v>
      </c>
      <c r="E5" s="64" t="s">
        <v>14</v>
      </c>
      <c r="F5" s="186"/>
      <c r="G5" s="186"/>
    </row>
    <row r="6" spans="2:7" ht="15.75">
      <c r="B6" s="188">
        <v>3</v>
      </c>
      <c r="C6" s="1" t="s">
        <v>316</v>
      </c>
      <c r="D6" s="70">
        <v>1</v>
      </c>
      <c r="E6" s="64" t="s">
        <v>14</v>
      </c>
      <c r="F6" s="186"/>
      <c r="G6" s="186"/>
    </row>
    <row r="7" spans="2:7" ht="15.75">
      <c r="B7" s="188">
        <v>4</v>
      </c>
      <c r="C7" s="1" t="s">
        <v>331</v>
      </c>
      <c r="D7" s="70">
        <v>1</v>
      </c>
      <c r="E7" s="64" t="s">
        <v>14</v>
      </c>
      <c r="F7" s="186"/>
      <c r="G7" s="186"/>
    </row>
    <row r="8" spans="2:7" ht="15.75">
      <c r="B8" s="188">
        <v>5</v>
      </c>
      <c r="C8" s="1" t="s">
        <v>332</v>
      </c>
      <c r="D8" s="70">
        <v>1</v>
      </c>
      <c r="E8" s="64" t="s">
        <v>14</v>
      </c>
      <c r="F8" s="186"/>
      <c r="G8" s="186"/>
    </row>
    <row r="9" spans="2:7" ht="15.75">
      <c r="B9" s="188">
        <v>6</v>
      </c>
      <c r="C9" s="1" t="s">
        <v>32</v>
      </c>
      <c r="D9" s="70">
        <v>1</v>
      </c>
      <c r="E9" s="64" t="s">
        <v>14</v>
      </c>
      <c r="F9" s="186"/>
      <c r="G9" s="186"/>
    </row>
    <row r="10" spans="2:7" ht="15.75">
      <c r="B10" s="188">
        <v>7</v>
      </c>
      <c r="C10" s="1" t="s">
        <v>333</v>
      </c>
      <c r="D10" s="70">
        <v>1</v>
      </c>
      <c r="E10" s="64" t="s">
        <v>14</v>
      </c>
      <c r="F10" s="186"/>
      <c r="G10" s="186"/>
    </row>
    <row r="11" spans="2:7" ht="15.75">
      <c r="B11" s="188">
        <v>8</v>
      </c>
      <c r="C11" s="1" t="s">
        <v>334</v>
      </c>
      <c r="D11" s="70">
        <v>1</v>
      </c>
      <c r="E11" s="64" t="s">
        <v>14</v>
      </c>
      <c r="F11" s="186"/>
      <c r="G11" s="186"/>
    </row>
    <row r="12" spans="2:7" ht="15.75">
      <c r="B12" s="188">
        <v>9</v>
      </c>
      <c r="C12" s="1" t="s">
        <v>335</v>
      </c>
      <c r="D12" s="70">
        <v>1</v>
      </c>
      <c r="E12" s="64" t="s">
        <v>14</v>
      </c>
      <c r="F12" s="186"/>
      <c r="G12" s="186"/>
    </row>
    <row r="13" spans="2:7" ht="15.75">
      <c r="B13" s="188">
        <v>10</v>
      </c>
      <c r="C13" s="1" t="s">
        <v>336</v>
      </c>
      <c r="D13" s="70">
        <v>2</v>
      </c>
      <c r="E13" s="64" t="s">
        <v>14</v>
      </c>
      <c r="F13" s="186"/>
      <c r="G13" s="186"/>
    </row>
    <row r="14" spans="2:7" ht="15.75">
      <c r="B14" s="188">
        <v>11</v>
      </c>
      <c r="C14" s="1" t="s">
        <v>337</v>
      </c>
      <c r="D14" s="70">
        <v>2</v>
      </c>
      <c r="E14" s="64" t="s">
        <v>14</v>
      </c>
      <c r="F14" s="186"/>
      <c r="G14" s="186"/>
    </row>
    <row r="15" spans="2:7" ht="15.75">
      <c r="B15" s="188">
        <v>12</v>
      </c>
      <c r="C15" s="1" t="s">
        <v>338</v>
      </c>
      <c r="D15" s="70">
        <v>2</v>
      </c>
      <c r="E15" s="64" t="s">
        <v>14</v>
      </c>
      <c r="F15" s="186"/>
      <c r="G15" s="186"/>
    </row>
    <row r="16" spans="2:7" ht="15.75">
      <c r="B16" s="188">
        <v>13</v>
      </c>
      <c r="C16" s="4" t="s">
        <v>342</v>
      </c>
      <c r="D16" s="16">
        <v>5</v>
      </c>
      <c r="E16" s="64" t="s">
        <v>14</v>
      </c>
      <c r="F16" s="186"/>
      <c r="G16" s="186"/>
    </row>
    <row r="17" spans="2:7">
      <c r="B17" s="188"/>
      <c r="C17" s="186"/>
      <c r="D17" s="187"/>
      <c r="E17" s="187"/>
      <c r="F17" s="186"/>
      <c r="G17" s="186"/>
    </row>
    <row r="18" spans="2:7" ht="18.75">
      <c r="B18" s="188"/>
      <c r="C18" s="185" t="s">
        <v>351</v>
      </c>
      <c r="D18" s="187"/>
      <c r="E18" s="187"/>
      <c r="F18" s="186"/>
      <c r="G18" s="186"/>
    </row>
    <row r="19" spans="2:7" ht="63">
      <c r="B19" s="188">
        <v>14</v>
      </c>
      <c r="C19" s="189" t="s">
        <v>386</v>
      </c>
      <c r="D19" s="77">
        <v>536.11</v>
      </c>
      <c r="E19" s="64" t="s">
        <v>62</v>
      </c>
      <c r="F19" s="186"/>
      <c r="G19" s="186"/>
    </row>
    <row r="20" spans="2:7" ht="63">
      <c r="B20" s="188">
        <v>15</v>
      </c>
      <c r="C20" s="90" t="s">
        <v>317</v>
      </c>
      <c r="D20" s="84">
        <v>3.89</v>
      </c>
      <c r="E20" s="7" t="s">
        <v>57</v>
      </c>
      <c r="F20" s="186"/>
      <c r="G20" s="186"/>
    </row>
    <row r="21" spans="2:7" ht="63">
      <c r="B21" s="188">
        <v>16</v>
      </c>
      <c r="C21" s="90" t="s">
        <v>318</v>
      </c>
      <c r="D21" s="77">
        <v>37.130000000000003</v>
      </c>
      <c r="E21" s="7" t="s">
        <v>62</v>
      </c>
      <c r="F21" s="186"/>
      <c r="G21" s="186"/>
    </row>
    <row r="22" spans="2:7" ht="63">
      <c r="B22" s="188">
        <v>17</v>
      </c>
      <c r="C22" s="90" t="s">
        <v>319</v>
      </c>
      <c r="D22" s="91">
        <v>0.7</v>
      </c>
      <c r="E22" s="7" t="s">
        <v>57</v>
      </c>
      <c r="F22" s="186"/>
      <c r="G22" s="186"/>
    </row>
    <row r="23" spans="2:7" ht="141.75">
      <c r="B23" s="188">
        <v>18</v>
      </c>
      <c r="C23" s="61" t="s">
        <v>295</v>
      </c>
      <c r="D23" s="77">
        <v>107.18</v>
      </c>
      <c r="E23" s="7" t="s">
        <v>60</v>
      </c>
      <c r="F23" s="186"/>
      <c r="G23" s="186"/>
    </row>
    <row r="24" spans="2:7" ht="267.75">
      <c r="B24" s="188">
        <v>19</v>
      </c>
      <c r="C24" s="4" t="s">
        <v>15</v>
      </c>
      <c r="D24" s="77">
        <v>23.463000000000001</v>
      </c>
      <c r="E24" s="7" t="s">
        <v>62</v>
      </c>
      <c r="F24" s="186"/>
      <c r="G24" s="186"/>
    </row>
    <row r="25" spans="2:7" ht="157.5">
      <c r="B25" s="188">
        <v>20</v>
      </c>
      <c r="C25" s="92" t="s">
        <v>63</v>
      </c>
      <c r="D25" s="77">
        <v>10.17</v>
      </c>
      <c r="E25" s="7" t="s">
        <v>62</v>
      </c>
      <c r="F25" s="186"/>
      <c r="G25" s="186"/>
    </row>
    <row r="26" spans="2:7" ht="15.75">
      <c r="B26" s="188">
        <v>21</v>
      </c>
      <c r="C26" s="4" t="s">
        <v>22</v>
      </c>
      <c r="D26" s="77">
        <v>1</v>
      </c>
      <c r="E26" s="7" t="s">
        <v>14</v>
      </c>
      <c r="F26" s="186"/>
      <c r="G26" s="186"/>
    </row>
    <row r="27" spans="2:7" ht="15.75">
      <c r="B27" s="188">
        <v>22</v>
      </c>
      <c r="C27" s="92" t="s">
        <v>303</v>
      </c>
      <c r="D27" s="77">
        <v>5</v>
      </c>
      <c r="E27" s="7" t="s">
        <v>14</v>
      </c>
      <c r="F27" s="186"/>
      <c r="G27" s="186"/>
    </row>
    <row r="28" spans="2:7" ht="15.75">
      <c r="B28" s="188">
        <v>23</v>
      </c>
      <c r="C28" s="92" t="s">
        <v>304</v>
      </c>
      <c r="D28" s="77">
        <v>5</v>
      </c>
      <c r="E28" s="7" t="s">
        <v>14</v>
      </c>
      <c r="F28" s="186"/>
      <c r="G28" s="186"/>
    </row>
    <row r="29" spans="2:7" ht="15.75">
      <c r="B29" s="188">
        <v>24</v>
      </c>
      <c r="C29" s="92" t="s">
        <v>343</v>
      </c>
      <c r="D29" s="77">
        <v>2</v>
      </c>
      <c r="E29" s="7" t="s">
        <v>14</v>
      </c>
      <c r="F29" s="186"/>
      <c r="G29" s="186"/>
    </row>
    <row r="30" spans="2:7" ht="15.75">
      <c r="B30" s="188">
        <v>25</v>
      </c>
      <c r="C30" s="92" t="s">
        <v>344</v>
      </c>
      <c r="D30" s="77">
        <v>31</v>
      </c>
      <c r="E30" s="7" t="s">
        <v>14</v>
      </c>
      <c r="F30" s="186"/>
      <c r="G30" s="186"/>
    </row>
    <row r="31" spans="2:7" ht="15.75">
      <c r="B31" s="188">
        <v>26</v>
      </c>
      <c r="C31" s="92" t="s">
        <v>345</v>
      </c>
      <c r="D31" s="77">
        <v>14</v>
      </c>
      <c r="E31" s="7" t="s">
        <v>14</v>
      </c>
      <c r="F31" s="186"/>
      <c r="G31" s="186"/>
    </row>
    <row r="32" spans="2:7" ht="75.75">
      <c r="B32" s="188">
        <v>27</v>
      </c>
      <c r="C32" s="61" t="s">
        <v>348</v>
      </c>
      <c r="D32" s="77">
        <v>7.2</v>
      </c>
      <c r="E32" s="7" t="s">
        <v>62</v>
      </c>
      <c r="F32" s="186"/>
      <c r="G32" s="186"/>
    </row>
    <row r="33" spans="2:7" ht="15.75">
      <c r="B33" s="188">
        <v>28</v>
      </c>
      <c r="C33" s="105" t="s">
        <v>349</v>
      </c>
      <c r="D33" s="77">
        <v>89.11</v>
      </c>
      <c r="E33" s="7" t="s">
        <v>62</v>
      </c>
      <c r="F33" s="186"/>
      <c r="G33" s="186"/>
    </row>
    <row r="34" spans="2:7" ht="15.75">
      <c r="B34" s="188">
        <v>29</v>
      </c>
      <c r="C34" s="116" t="s">
        <v>247</v>
      </c>
      <c r="D34" s="77">
        <v>7.14</v>
      </c>
      <c r="E34" s="7" t="s">
        <v>62</v>
      </c>
      <c r="F34" s="186"/>
      <c r="G34" s="186"/>
    </row>
    <row r="35" spans="2:7" ht="63">
      <c r="B35" s="188">
        <v>30</v>
      </c>
      <c r="C35" s="183" t="s">
        <v>378</v>
      </c>
      <c r="D35" s="77">
        <v>18.579999999999998</v>
      </c>
      <c r="E35" s="7" t="s">
        <v>62</v>
      </c>
      <c r="F35" s="186"/>
      <c r="G35" s="186"/>
    </row>
    <row r="36" spans="2:7" ht="204.75">
      <c r="B36" s="188">
        <v>31</v>
      </c>
      <c r="C36" s="183" t="s">
        <v>377</v>
      </c>
      <c r="D36" s="77">
        <v>7.58</v>
      </c>
      <c r="E36" s="7" t="s">
        <v>62</v>
      </c>
      <c r="F36" s="186"/>
      <c r="G36" s="186"/>
    </row>
    <row r="37" spans="2:7" ht="47.25">
      <c r="B37" s="188">
        <v>32</v>
      </c>
      <c r="C37" s="183" t="s">
        <v>356</v>
      </c>
      <c r="D37" s="77">
        <v>2.58</v>
      </c>
      <c r="E37" s="7" t="s">
        <v>62</v>
      </c>
      <c r="F37" s="186"/>
      <c r="G37" s="186"/>
    </row>
    <row r="38" spans="2:7" ht="47.25">
      <c r="B38" s="188">
        <v>33</v>
      </c>
      <c r="C38" s="183" t="s">
        <v>357</v>
      </c>
      <c r="D38" s="77">
        <v>7.5</v>
      </c>
      <c r="E38" s="7" t="s">
        <v>62</v>
      </c>
      <c r="F38" s="186"/>
      <c r="G38" s="186"/>
    </row>
    <row r="39" spans="2:7" ht="63">
      <c r="B39" s="188">
        <v>34</v>
      </c>
      <c r="C39" s="183" t="s">
        <v>358</v>
      </c>
      <c r="D39" s="77">
        <v>1</v>
      </c>
      <c r="E39" s="7" t="s">
        <v>14</v>
      </c>
      <c r="F39" s="186"/>
      <c r="G39" s="186"/>
    </row>
    <row r="40" spans="2:7" ht="31.5">
      <c r="B40" s="188">
        <v>35</v>
      </c>
      <c r="C40" s="183" t="s">
        <v>359</v>
      </c>
      <c r="D40" s="77">
        <v>4.45</v>
      </c>
      <c r="E40" s="7" t="s">
        <v>62</v>
      </c>
      <c r="F40" s="186"/>
      <c r="G40" s="186"/>
    </row>
    <row r="41" spans="2:7" ht="31.5">
      <c r="B41" s="188">
        <v>36</v>
      </c>
      <c r="C41" s="183" t="s">
        <v>360</v>
      </c>
      <c r="D41" s="77">
        <v>38</v>
      </c>
      <c r="E41" s="7" t="s">
        <v>60</v>
      </c>
      <c r="F41" s="186"/>
      <c r="G41" s="186"/>
    </row>
    <row r="42" spans="2:7" ht="31.5">
      <c r="B42" s="188">
        <v>37</v>
      </c>
      <c r="C42" s="183" t="s">
        <v>361</v>
      </c>
      <c r="D42" s="77">
        <v>7</v>
      </c>
      <c r="E42" s="7" t="s">
        <v>14</v>
      </c>
      <c r="F42" s="186"/>
      <c r="G42" s="186"/>
    </row>
    <row r="43" spans="2:7" ht="47.25">
      <c r="B43" s="188">
        <v>38</v>
      </c>
      <c r="C43" s="183" t="s">
        <v>362</v>
      </c>
      <c r="D43" s="77">
        <v>11.58</v>
      </c>
      <c r="E43" s="7" t="s">
        <v>60</v>
      </c>
      <c r="F43" s="186"/>
      <c r="G43" s="186"/>
    </row>
    <row r="44" spans="2:7" ht="31.5">
      <c r="B44" s="188">
        <v>39</v>
      </c>
      <c r="C44" s="183" t="s">
        <v>363</v>
      </c>
      <c r="D44" s="77">
        <v>1.32</v>
      </c>
      <c r="E44" s="7" t="s">
        <v>62</v>
      </c>
      <c r="F44" s="186"/>
      <c r="G44" s="186"/>
    </row>
    <row r="45" spans="2:7" ht="63">
      <c r="B45" s="188">
        <v>40</v>
      </c>
      <c r="C45" s="183" t="s">
        <v>364</v>
      </c>
      <c r="D45" s="77">
        <v>1</v>
      </c>
      <c r="E45" s="7" t="s">
        <v>14</v>
      </c>
      <c r="F45" s="186"/>
      <c r="G45" s="186"/>
    </row>
    <row r="46" spans="2:7" ht="47.25">
      <c r="B46" s="188">
        <v>41</v>
      </c>
      <c r="C46" s="183" t="s">
        <v>365</v>
      </c>
      <c r="D46" s="77">
        <v>10.97</v>
      </c>
      <c r="E46" s="7" t="s">
        <v>60</v>
      </c>
      <c r="F46" s="186"/>
      <c r="G46" s="186"/>
    </row>
    <row r="47" spans="2:7" ht="15.75">
      <c r="B47" s="188">
        <v>42</v>
      </c>
      <c r="C47" s="116" t="s">
        <v>366</v>
      </c>
      <c r="D47" s="77">
        <v>2</v>
      </c>
      <c r="E47" s="7" t="s">
        <v>14</v>
      </c>
      <c r="F47" s="186"/>
      <c r="G47" s="186"/>
    </row>
    <row r="48" spans="2:7" ht="15.75">
      <c r="B48" s="188">
        <v>43</v>
      </c>
      <c r="C48" s="116" t="s">
        <v>367</v>
      </c>
      <c r="D48" s="77">
        <v>1</v>
      </c>
      <c r="E48" s="7" t="s">
        <v>222</v>
      </c>
      <c r="F48" s="186"/>
      <c r="G48" s="186"/>
    </row>
    <row r="49" spans="2:7" ht="15.75">
      <c r="B49" s="188">
        <v>44</v>
      </c>
      <c r="C49" s="116" t="s">
        <v>368</v>
      </c>
      <c r="D49" s="77">
        <v>5.01</v>
      </c>
      <c r="E49" s="7" t="s">
        <v>62</v>
      </c>
      <c r="F49" s="186"/>
      <c r="G49" s="186"/>
    </row>
    <row r="50" spans="2:7" ht="15.75">
      <c r="B50" s="188">
        <v>45</v>
      </c>
      <c r="C50" s="116" t="s">
        <v>369</v>
      </c>
      <c r="D50" s="77">
        <v>1</v>
      </c>
      <c r="E50" s="7" t="s">
        <v>222</v>
      </c>
      <c r="F50" s="186"/>
      <c r="G50" s="186"/>
    </row>
    <row r="51" spans="2:7" ht="15.75">
      <c r="B51" s="188">
        <v>46</v>
      </c>
      <c r="C51" s="116" t="s">
        <v>390</v>
      </c>
      <c r="D51" s="77">
        <v>8</v>
      </c>
      <c r="E51" s="7" t="s">
        <v>14</v>
      </c>
      <c r="F51" s="186"/>
      <c r="G51" s="186"/>
    </row>
    <row r="52" spans="2:7" ht="18.75">
      <c r="B52" s="188"/>
      <c r="C52" s="185" t="s">
        <v>352</v>
      </c>
      <c r="D52" s="187"/>
      <c r="E52" s="187"/>
      <c r="F52" s="186"/>
      <c r="G52" s="186"/>
    </row>
    <row r="53" spans="2:7" ht="63">
      <c r="B53" s="188">
        <v>47</v>
      </c>
      <c r="C53" s="61" t="s">
        <v>320</v>
      </c>
      <c r="D53" s="77">
        <v>5</v>
      </c>
      <c r="E53" s="64" t="s">
        <v>14</v>
      </c>
      <c r="F53" s="186"/>
      <c r="G53" s="186"/>
    </row>
    <row r="54" spans="2:7" ht="15.75">
      <c r="B54" s="188">
        <v>48</v>
      </c>
      <c r="C54" s="61" t="s">
        <v>282</v>
      </c>
      <c r="D54" s="77">
        <v>3</v>
      </c>
      <c r="E54" s="64" t="s">
        <v>14</v>
      </c>
      <c r="F54" s="186"/>
      <c r="G54" s="186"/>
    </row>
    <row r="55" spans="2:7" ht="110.25">
      <c r="B55" s="188">
        <v>49</v>
      </c>
      <c r="C55" s="61" t="s">
        <v>321</v>
      </c>
      <c r="D55" s="77">
        <v>35.1</v>
      </c>
      <c r="E55" s="7" t="s">
        <v>60</v>
      </c>
      <c r="F55" s="186"/>
      <c r="G55" s="186"/>
    </row>
    <row r="56" spans="2:7">
      <c r="B56" s="188"/>
      <c r="C56" s="186"/>
      <c r="D56" s="187"/>
      <c r="E56" s="187"/>
      <c r="F56" s="186"/>
      <c r="G56" s="186"/>
    </row>
    <row r="57" spans="2:7" ht="18.75">
      <c r="B57" s="188"/>
      <c r="C57" s="185" t="s">
        <v>353</v>
      </c>
      <c r="D57" s="187"/>
      <c r="E57" s="187"/>
      <c r="F57" s="186"/>
      <c r="G57" s="186"/>
    </row>
    <row r="58" spans="2:7" ht="47.25">
      <c r="B58" s="188">
        <v>50</v>
      </c>
      <c r="C58" s="1" t="s">
        <v>283</v>
      </c>
      <c r="D58" s="70">
        <v>20</v>
      </c>
      <c r="E58" s="64" t="s">
        <v>60</v>
      </c>
      <c r="F58" s="186"/>
      <c r="G58" s="186"/>
    </row>
    <row r="59" spans="2:7" ht="47.25">
      <c r="B59" s="188">
        <v>51</v>
      </c>
      <c r="C59" s="1" t="s">
        <v>284</v>
      </c>
      <c r="D59" s="70">
        <v>19</v>
      </c>
      <c r="E59" s="64" t="s">
        <v>60</v>
      </c>
      <c r="F59" s="186"/>
      <c r="G59" s="186"/>
    </row>
    <row r="60" spans="2:7" ht="15.75">
      <c r="B60" s="188">
        <v>52</v>
      </c>
      <c r="C60" s="1" t="s">
        <v>285</v>
      </c>
      <c r="D60" s="70">
        <v>48</v>
      </c>
      <c r="E60" s="64" t="s">
        <v>60</v>
      </c>
      <c r="F60" s="186"/>
      <c r="G60" s="186"/>
    </row>
    <row r="61" spans="2:7" ht="15.75">
      <c r="B61" s="188">
        <v>53</v>
      </c>
      <c r="C61" s="4" t="s">
        <v>347</v>
      </c>
      <c r="D61" s="77">
        <v>1</v>
      </c>
      <c r="E61" s="7" t="s">
        <v>14</v>
      </c>
      <c r="F61" s="186"/>
      <c r="G61" s="186"/>
    </row>
    <row r="62" spans="2:7" ht="110.25">
      <c r="B62" s="188">
        <v>54</v>
      </c>
      <c r="C62" s="100" t="s">
        <v>296</v>
      </c>
      <c r="D62" s="77">
        <v>12</v>
      </c>
      <c r="E62" s="7" t="s">
        <v>14</v>
      </c>
      <c r="F62" s="186"/>
      <c r="G62" s="186"/>
    </row>
    <row r="63" spans="2:7" ht="31.5">
      <c r="B63" s="188">
        <v>55</v>
      </c>
      <c r="C63" s="101" t="s">
        <v>297</v>
      </c>
      <c r="D63" s="77">
        <v>14</v>
      </c>
      <c r="E63" s="7" t="s">
        <v>14</v>
      </c>
      <c r="F63" s="186"/>
      <c r="G63" s="186"/>
    </row>
    <row r="64" spans="2:7" ht="15.75">
      <c r="B64" s="188">
        <v>56</v>
      </c>
      <c r="C64" s="101" t="s">
        <v>298</v>
      </c>
      <c r="D64" s="77">
        <v>14</v>
      </c>
      <c r="E64" s="7" t="s">
        <v>14</v>
      </c>
      <c r="F64" s="186"/>
      <c r="G64" s="186"/>
    </row>
    <row r="65" spans="2:7" ht="15.75">
      <c r="B65" s="188">
        <v>57</v>
      </c>
      <c r="C65" s="101" t="s">
        <v>299</v>
      </c>
      <c r="D65" s="77">
        <v>14</v>
      </c>
      <c r="E65" s="7" t="s">
        <v>14</v>
      </c>
      <c r="F65" s="186"/>
      <c r="G65" s="186"/>
    </row>
    <row r="66" spans="2:7" ht="47.25">
      <c r="B66" s="188">
        <v>58</v>
      </c>
      <c r="C66" s="102" t="s">
        <v>300</v>
      </c>
      <c r="D66" s="77">
        <v>30</v>
      </c>
      <c r="E66" s="7" t="s">
        <v>14</v>
      </c>
      <c r="F66" s="186"/>
      <c r="G66" s="186"/>
    </row>
    <row r="67" spans="2:7" ht="31.5">
      <c r="B67" s="188">
        <v>59</v>
      </c>
      <c r="C67" s="103" t="s">
        <v>301</v>
      </c>
      <c r="D67" s="77">
        <v>14</v>
      </c>
      <c r="E67" s="7" t="s">
        <v>14</v>
      </c>
      <c r="F67" s="186"/>
      <c r="G67" s="186"/>
    </row>
    <row r="68" spans="2:7" ht="15.75">
      <c r="B68" s="188">
        <v>60</v>
      </c>
      <c r="C68" s="102" t="s">
        <v>302</v>
      </c>
      <c r="D68" s="77">
        <v>1</v>
      </c>
      <c r="E68" s="7" t="s">
        <v>14</v>
      </c>
      <c r="F68" s="186"/>
      <c r="G68" s="186"/>
    </row>
    <row r="69" spans="2:7" ht="31.5">
      <c r="B69" s="188">
        <v>61</v>
      </c>
      <c r="C69" s="61" t="s">
        <v>310</v>
      </c>
      <c r="D69" s="7">
        <v>92.2</v>
      </c>
      <c r="E69" s="7" t="s">
        <v>312</v>
      </c>
      <c r="F69" s="186"/>
      <c r="G69" s="186"/>
    </row>
    <row r="70" spans="2:7" ht="31.5">
      <c r="B70" s="188">
        <v>62</v>
      </c>
      <c r="C70" s="61" t="s">
        <v>311</v>
      </c>
      <c r="D70" s="7">
        <v>25.5</v>
      </c>
      <c r="E70" s="7" t="s">
        <v>312</v>
      </c>
      <c r="F70" s="186"/>
      <c r="G70" s="186"/>
    </row>
    <row r="71" spans="2:7" ht="15.75">
      <c r="B71" s="188">
        <v>63</v>
      </c>
      <c r="C71" s="105" t="s">
        <v>313</v>
      </c>
      <c r="D71" s="6">
        <v>2</v>
      </c>
      <c r="E71" s="7" t="s">
        <v>14</v>
      </c>
      <c r="F71" s="186"/>
      <c r="G71" s="186"/>
    </row>
    <row r="72" spans="2:7" ht="15.75">
      <c r="B72" s="188">
        <v>64</v>
      </c>
      <c r="C72" s="105" t="s">
        <v>314</v>
      </c>
      <c r="D72" s="6">
        <v>74.099999999999994</v>
      </c>
      <c r="E72" s="7" t="s">
        <v>60</v>
      </c>
      <c r="F72" s="186"/>
      <c r="G72" s="186"/>
    </row>
    <row r="73" spans="2:7" ht="31.5">
      <c r="B73" s="188">
        <v>65</v>
      </c>
      <c r="C73" s="102" t="s">
        <v>315</v>
      </c>
      <c r="D73" s="108">
        <v>3.95</v>
      </c>
      <c r="E73" s="7" t="s">
        <v>60</v>
      </c>
      <c r="F73" s="186"/>
      <c r="G73" s="186"/>
    </row>
    <row r="74" spans="2:7" ht="236.25">
      <c r="B74" s="188">
        <v>66</v>
      </c>
      <c r="C74" s="1" t="s">
        <v>346</v>
      </c>
      <c r="D74" s="77">
        <v>1</v>
      </c>
      <c r="E74" s="7" t="s">
        <v>14</v>
      </c>
      <c r="F74" s="186"/>
      <c r="G74" s="186"/>
    </row>
    <row r="75" spans="2:7" ht="15.75">
      <c r="B75" s="188">
        <v>67</v>
      </c>
      <c r="C75" s="4" t="s">
        <v>16</v>
      </c>
      <c r="D75" s="77">
        <v>1</v>
      </c>
      <c r="E75" s="7" t="s">
        <v>14</v>
      </c>
      <c r="F75" s="186"/>
      <c r="G75" s="186"/>
    </row>
    <row r="76" spans="2:7" ht="78.75">
      <c r="B76" s="188">
        <v>68</v>
      </c>
      <c r="C76" s="59" t="s">
        <v>370</v>
      </c>
      <c r="D76" s="77">
        <v>13</v>
      </c>
      <c r="E76" s="7" t="s">
        <v>14</v>
      </c>
      <c r="F76" s="186"/>
      <c r="G76" s="186"/>
    </row>
    <row r="77" spans="2:7" ht="15.75">
      <c r="B77" s="188">
        <v>69</v>
      </c>
      <c r="C77" s="4" t="s">
        <v>371</v>
      </c>
      <c r="D77" s="77">
        <v>10.66</v>
      </c>
      <c r="E77" s="7" t="s">
        <v>60</v>
      </c>
      <c r="F77" s="186"/>
      <c r="G77" s="186"/>
    </row>
    <row r="78" spans="2:7" ht="15.75">
      <c r="B78" s="188">
        <v>70</v>
      </c>
      <c r="C78" s="4" t="s">
        <v>372</v>
      </c>
      <c r="D78" s="77">
        <v>1</v>
      </c>
      <c r="E78" s="7" t="s">
        <v>201</v>
      </c>
      <c r="F78" s="186"/>
      <c r="G78" s="186"/>
    </row>
    <row r="79" spans="2:7" ht="15.75">
      <c r="B79" s="188">
        <v>71</v>
      </c>
      <c r="C79" s="4" t="s">
        <v>373</v>
      </c>
      <c r="D79" s="77">
        <v>2.89</v>
      </c>
      <c r="E79" s="7" t="s">
        <v>60</v>
      </c>
      <c r="F79" s="186"/>
      <c r="G79" s="186"/>
    </row>
    <row r="80" spans="2:7" ht="18.75">
      <c r="B80" s="188"/>
      <c r="C80" s="185" t="s">
        <v>277</v>
      </c>
      <c r="D80" s="187"/>
      <c r="E80" s="187"/>
      <c r="F80" s="186"/>
      <c r="G80" s="186"/>
    </row>
    <row r="81" spans="2:11" ht="44.25">
      <c r="B81" s="188">
        <v>72</v>
      </c>
      <c r="C81" s="112" t="s">
        <v>322</v>
      </c>
      <c r="D81" s="187">
        <v>1</v>
      </c>
      <c r="E81" s="187" t="s">
        <v>222</v>
      </c>
      <c r="F81" s="186"/>
      <c r="G81" s="186"/>
    </row>
    <row r="82" spans="2:11" ht="44.25">
      <c r="B82" s="188">
        <v>73</v>
      </c>
      <c r="C82" s="112" t="s">
        <v>323</v>
      </c>
      <c r="D82" s="187">
        <v>1</v>
      </c>
      <c r="E82" s="187" t="s">
        <v>222</v>
      </c>
      <c r="F82" s="186"/>
      <c r="G82" s="186"/>
      <c r="K82" t="s">
        <v>391</v>
      </c>
    </row>
    <row r="83" spans="2:11" ht="44.25">
      <c r="B83" s="188">
        <v>74</v>
      </c>
      <c r="C83" s="112" t="s">
        <v>324</v>
      </c>
      <c r="D83" s="187">
        <v>1</v>
      </c>
      <c r="E83" s="187" t="s">
        <v>222</v>
      </c>
      <c r="F83" s="186"/>
      <c r="G83" s="186"/>
    </row>
    <row r="84" spans="2:11" ht="44.25">
      <c r="B84" s="188">
        <v>75</v>
      </c>
      <c r="C84" s="112" t="s">
        <v>325</v>
      </c>
      <c r="D84" s="187">
        <v>1</v>
      </c>
      <c r="E84" s="187" t="s">
        <v>222</v>
      </c>
      <c r="F84" s="186"/>
      <c r="G84" s="186"/>
    </row>
    <row r="85" spans="2:11" ht="59.25">
      <c r="B85" s="188">
        <v>76</v>
      </c>
      <c r="C85" s="112" t="s">
        <v>326</v>
      </c>
      <c r="D85" s="187">
        <v>1</v>
      </c>
      <c r="E85" s="187" t="s">
        <v>222</v>
      </c>
      <c r="F85" s="186"/>
      <c r="G85" s="186"/>
    </row>
    <row r="86" spans="2:11" ht="30">
      <c r="B86" s="188">
        <v>77</v>
      </c>
      <c r="C86" s="112" t="s">
        <v>327</v>
      </c>
      <c r="D86" s="187">
        <v>6</v>
      </c>
      <c r="E86" s="187" t="s">
        <v>14</v>
      </c>
      <c r="F86" s="186"/>
      <c r="G86" s="186"/>
    </row>
    <row r="87" spans="2:11" ht="29.25">
      <c r="B87" s="188">
        <v>78</v>
      </c>
      <c r="C87" s="112" t="s">
        <v>328</v>
      </c>
      <c r="D87" s="187">
        <v>3</v>
      </c>
      <c r="E87" s="187" t="s">
        <v>375</v>
      </c>
      <c r="F87" s="186"/>
      <c r="G87" s="186"/>
    </row>
    <row r="88" spans="2:11" ht="15.75">
      <c r="B88" s="188">
        <v>79</v>
      </c>
      <c r="C88" s="1" t="s">
        <v>26</v>
      </c>
      <c r="D88" s="187">
        <v>4</v>
      </c>
      <c r="E88" s="187" t="s">
        <v>14</v>
      </c>
      <c r="F88" s="186"/>
      <c r="G88" s="186"/>
    </row>
    <row r="89" spans="2:11" ht="15.75">
      <c r="B89" s="188">
        <v>80</v>
      </c>
      <c r="C89" s="1" t="s">
        <v>339</v>
      </c>
      <c r="D89" s="187">
        <v>4</v>
      </c>
      <c r="E89" s="187" t="s">
        <v>14</v>
      </c>
      <c r="F89" s="186"/>
      <c r="G89" s="186"/>
    </row>
    <row r="90" spans="2:11" ht="15.75">
      <c r="B90" s="188">
        <v>81</v>
      </c>
      <c r="C90" s="1" t="s">
        <v>340</v>
      </c>
      <c r="D90" s="187">
        <v>12</v>
      </c>
      <c r="E90" s="187" t="s">
        <v>14</v>
      </c>
      <c r="F90" s="186"/>
      <c r="G90" s="186"/>
    </row>
    <row r="91" spans="2:11" ht="15.75">
      <c r="B91" s="188">
        <v>82</v>
      </c>
      <c r="C91" s="1" t="s">
        <v>29</v>
      </c>
      <c r="D91" s="187">
        <v>12</v>
      </c>
      <c r="E91" s="187" t="s">
        <v>14</v>
      </c>
      <c r="F91" s="186"/>
      <c r="G91" s="186"/>
    </row>
    <row r="92" spans="2:11" ht="15.75">
      <c r="B92" s="188">
        <v>83</v>
      </c>
      <c r="C92" s="4" t="s">
        <v>341</v>
      </c>
      <c r="D92" s="187">
        <v>2</v>
      </c>
      <c r="E92" s="187" t="s">
        <v>14</v>
      </c>
      <c r="F92" s="186"/>
      <c r="G92" s="186"/>
    </row>
  </sheetData>
  <pageMargins left="0" right="0" top="0" bottom="0" header="0.31496062992125984" footer="0.31496062992125984"/>
  <pageSetup paperSize="9" scale="79" fitToHeight="4" orientation="portrait" r:id="rId1"/>
  <rowBreaks count="1" manualBreakCount="1">
    <brk id="70"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E525"/>
  <sheetViews>
    <sheetView view="pageBreakPreview" zoomScale="75" zoomScaleNormal="106" zoomScaleSheetLayoutView="75" workbookViewId="0">
      <pane ySplit="4" topLeftCell="A65" activePane="bottomLeft" state="frozen"/>
      <selection pane="bottomLeft" activeCell="C314" sqref="C314"/>
    </sheetView>
  </sheetViews>
  <sheetFormatPr defaultColWidth="8.83203125" defaultRowHeight="15.75" outlineLevelRow="1"/>
  <cols>
    <col min="1" max="1" width="3.5" style="3" customWidth="1"/>
    <col min="2" max="2" width="10.1640625" style="3" customWidth="1"/>
    <col min="3" max="3" width="75.1640625" style="21" customWidth="1"/>
    <col min="4" max="4" width="6.5" style="3" bestFit="1" customWidth="1"/>
    <col min="5" max="5" width="7.6640625" style="3" bestFit="1" customWidth="1"/>
    <col min="6" max="6" width="16.1640625" style="3" bestFit="1" customWidth="1"/>
    <col min="7" max="7" width="17.5" style="3" bestFit="1" customWidth="1"/>
    <col min="8" max="8" width="10.5" style="79" bestFit="1" customWidth="1"/>
    <col min="9" max="9" width="7.6640625" style="3" bestFit="1" customWidth="1"/>
    <col min="10" max="10" width="15.33203125" style="3" bestFit="1" customWidth="1"/>
    <col min="11" max="11" width="17.5" style="3" bestFit="1" customWidth="1"/>
    <col min="12" max="12" width="15.5" style="22" bestFit="1" customWidth="1"/>
    <col min="13" max="13" width="15.5" style="3" bestFit="1" customWidth="1"/>
    <col min="14" max="14" width="15" style="3" bestFit="1" customWidth="1"/>
    <col min="15" max="15" width="8" style="22" customWidth="1"/>
    <col min="16" max="16" width="12.1640625" style="22" bestFit="1" customWidth="1"/>
    <col min="17" max="18" width="21.83203125" style="3" customWidth="1"/>
    <col min="19" max="19" width="21.83203125" style="10" customWidth="1"/>
    <col min="20" max="23" width="21.83203125" style="3" customWidth="1"/>
    <col min="24" max="16384" width="8.83203125" style="3"/>
  </cols>
  <sheetData>
    <row r="1" spans="2:31" s="8" customFormat="1">
      <c r="B1" s="4"/>
      <c r="C1" s="4"/>
      <c r="D1" s="4"/>
      <c r="E1" s="4"/>
      <c r="F1" s="4"/>
      <c r="G1" s="4"/>
      <c r="H1" s="73"/>
      <c r="I1" s="4"/>
      <c r="J1" s="4"/>
      <c r="K1" s="4"/>
      <c r="L1" s="7"/>
      <c r="M1" s="4"/>
      <c r="N1" s="4"/>
      <c r="O1" s="6"/>
      <c r="P1" s="6"/>
      <c r="S1" s="9"/>
      <c r="AD1" s="3"/>
      <c r="AE1" s="40"/>
    </row>
    <row r="2" spans="2:31" s="8" customFormat="1" ht="28.9" customHeight="1">
      <c r="B2" s="300" t="s">
        <v>309</v>
      </c>
      <c r="C2" s="300"/>
      <c r="D2" s="300"/>
      <c r="E2" s="300"/>
      <c r="F2" s="300"/>
      <c r="G2" s="300"/>
      <c r="H2" s="300"/>
      <c r="I2" s="300"/>
      <c r="J2" s="300"/>
      <c r="K2" s="300"/>
      <c r="L2" s="300"/>
      <c r="M2" s="300"/>
      <c r="N2" s="300"/>
      <c r="O2" s="240"/>
      <c r="P2" s="6"/>
      <c r="S2" s="9"/>
      <c r="AD2" s="3"/>
      <c r="AE2" s="40"/>
    </row>
    <row r="3" spans="2:31" ht="27.75" customHeight="1">
      <c r="B3" s="301" t="s">
        <v>272</v>
      </c>
      <c r="C3" s="304" t="s">
        <v>64</v>
      </c>
      <c r="D3" s="303" t="s">
        <v>261</v>
      </c>
      <c r="E3" s="303"/>
      <c r="F3" s="303"/>
      <c r="G3" s="303"/>
      <c r="H3" s="303" t="s">
        <v>434</v>
      </c>
      <c r="I3" s="303"/>
      <c r="J3" s="303"/>
      <c r="K3" s="303"/>
      <c r="L3" s="302" t="s">
        <v>269</v>
      </c>
      <c r="M3" s="302" t="s">
        <v>270</v>
      </c>
      <c r="N3" s="302" t="s">
        <v>271</v>
      </c>
      <c r="O3" s="241"/>
      <c r="P3" s="244"/>
      <c r="Q3" s="43"/>
      <c r="R3" s="43"/>
      <c r="S3" s="43"/>
      <c r="W3" s="44"/>
      <c r="X3" s="44"/>
      <c r="Y3" s="44"/>
      <c r="Z3" s="44"/>
      <c r="AA3" s="44"/>
      <c r="AB3" s="44"/>
      <c r="AC3" s="44"/>
    </row>
    <row r="4" spans="2:31" ht="31.5">
      <c r="B4" s="301"/>
      <c r="C4" s="304"/>
      <c r="D4" s="20" t="s">
        <v>263</v>
      </c>
      <c r="E4" s="20" t="s">
        <v>264</v>
      </c>
      <c r="F4" s="20" t="s">
        <v>265</v>
      </c>
      <c r="G4" s="20" t="s">
        <v>266</v>
      </c>
      <c r="H4" s="74" t="s">
        <v>263</v>
      </c>
      <c r="I4" s="20" t="s">
        <v>264</v>
      </c>
      <c r="J4" s="20" t="s">
        <v>265</v>
      </c>
      <c r="K4" s="20" t="s">
        <v>266</v>
      </c>
      <c r="L4" s="302"/>
      <c r="M4" s="302"/>
      <c r="N4" s="302"/>
      <c r="O4" s="20"/>
      <c r="P4" s="20"/>
      <c r="Q4" s="20"/>
      <c r="R4" s="20"/>
      <c r="S4" s="13"/>
      <c r="T4" s="15"/>
      <c r="U4" s="15"/>
      <c r="V4" s="15"/>
      <c r="W4" s="8"/>
      <c r="X4" s="8"/>
      <c r="Y4" s="8"/>
      <c r="Z4" s="8"/>
      <c r="AA4" s="8"/>
      <c r="AB4" s="8"/>
      <c r="AC4" s="8"/>
    </row>
    <row r="5" spans="2:31" ht="20.25">
      <c r="B5" s="24"/>
      <c r="C5" s="190" t="s">
        <v>275</v>
      </c>
      <c r="D5" s="20"/>
      <c r="E5" s="20"/>
      <c r="F5" s="20"/>
      <c r="G5" s="20"/>
      <c r="H5" s="74"/>
      <c r="I5" s="20"/>
      <c r="J5" s="20"/>
      <c r="K5" s="20"/>
      <c r="L5" s="20"/>
      <c r="M5" s="20"/>
      <c r="N5" s="20"/>
      <c r="O5" s="20"/>
      <c r="P5" s="20"/>
      <c r="Q5" s="2" t="s">
        <v>426</v>
      </c>
      <c r="R5" s="2" t="s">
        <v>427</v>
      </c>
      <c r="S5" s="9" t="s">
        <v>428</v>
      </c>
      <c r="T5" s="7" t="s">
        <v>429</v>
      </c>
      <c r="U5" s="15"/>
      <c r="V5" s="15"/>
      <c r="W5" s="8"/>
      <c r="X5" s="8"/>
      <c r="Y5" s="8"/>
      <c r="Z5" s="8"/>
      <c r="AA5" s="8"/>
      <c r="AB5" s="8"/>
      <c r="AC5" s="8"/>
    </row>
    <row r="6" spans="2:31" ht="18.75" customHeight="1" outlineLevel="1">
      <c r="B6" s="64">
        <v>1</v>
      </c>
      <c r="C6" s="1" t="s">
        <v>65</v>
      </c>
      <c r="D6" s="64">
        <v>2</v>
      </c>
      <c r="E6" s="2" t="s">
        <v>66</v>
      </c>
      <c r="F6" s="198">
        <v>240000</v>
      </c>
      <c r="G6" s="199">
        <f>ROUND(D6*F6,0)</f>
        <v>480000</v>
      </c>
      <c r="H6" s="70">
        <f>D6</f>
        <v>2</v>
      </c>
      <c r="I6" s="64" t="str">
        <f>E6</f>
        <v>No</v>
      </c>
      <c r="J6" s="199">
        <f>F6</f>
        <v>240000</v>
      </c>
      <c r="K6" s="199">
        <f>ROUND(H6*J6,0)</f>
        <v>480000</v>
      </c>
      <c r="L6" s="203">
        <f>IF(K6&gt;G6,K6-G6,0)</f>
        <v>0</v>
      </c>
      <c r="M6" s="199">
        <f>IF(G6&gt;K6,G6-K6,0)</f>
        <v>0</v>
      </c>
      <c r="N6" s="4"/>
      <c r="O6" s="240" t="s">
        <v>430</v>
      </c>
      <c r="P6" s="6" t="s">
        <v>430</v>
      </c>
      <c r="Q6" s="246">
        <f t="shared" ref="Q6:Q20" si="0">SUMIF($O$6:$O$515,P6,$G$6:$G$515)</f>
        <v>26018226</v>
      </c>
      <c r="R6" s="246">
        <f t="shared" ref="R6:R20" si="1">SUMIF($O$6:$O$515,P6,$K$6:$K$515)</f>
        <v>25723726</v>
      </c>
      <c r="S6" s="246">
        <f t="shared" ref="S6:S20" si="2">SUMIF($O$6:$O$515,P6,$L$6:$L$515)</f>
        <v>0</v>
      </c>
      <c r="T6" s="246">
        <f t="shared" ref="T6:T20" si="3">SUMIF($O$6:$O$515,P6,$M$6:$M$515)</f>
        <v>294500</v>
      </c>
      <c r="U6" s="5"/>
      <c r="V6" s="42"/>
      <c r="W6" s="8"/>
      <c r="X6" s="8"/>
      <c r="Y6" s="8"/>
      <c r="Z6" s="8"/>
      <c r="AA6" s="8"/>
      <c r="AB6" s="8"/>
      <c r="AC6" s="8"/>
    </row>
    <row r="7" spans="2:31" ht="17.25" customHeight="1" outlineLevel="1">
      <c r="B7" s="7"/>
      <c r="C7" s="4"/>
      <c r="D7" s="7"/>
      <c r="E7" s="7"/>
      <c r="F7" s="200"/>
      <c r="G7" s="200"/>
      <c r="H7" s="77"/>
      <c r="I7" s="7"/>
      <c r="J7" s="200"/>
      <c r="K7" s="200"/>
      <c r="L7" s="200"/>
      <c r="M7" s="200"/>
      <c r="N7" s="63"/>
      <c r="O7" s="240" t="s">
        <v>430</v>
      </c>
      <c r="P7" s="6" t="s">
        <v>414</v>
      </c>
      <c r="Q7" s="246">
        <f t="shared" si="0"/>
        <v>7431553</v>
      </c>
      <c r="R7" s="246">
        <f t="shared" si="1"/>
        <v>5592529</v>
      </c>
      <c r="S7" s="246">
        <f t="shared" si="2"/>
        <v>459061</v>
      </c>
      <c r="T7" s="246">
        <f t="shared" si="3"/>
        <v>2298085</v>
      </c>
      <c r="U7" s="5"/>
      <c r="V7" s="42"/>
      <c r="W7" s="8"/>
      <c r="X7" s="8"/>
      <c r="Y7" s="8"/>
      <c r="Z7" s="8"/>
      <c r="AA7" s="8"/>
      <c r="AB7" s="8"/>
      <c r="AC7" s="8"/>
    </row>
    <row r="8" spans="2:31" outlineLevel="1">
      <c r="B8" s="64">
        <v>2</v>
      </c>
      <c r="C8" s="1" t="s">
        <v>67</v>
      </c>
      <c r="D8" s="64">
        <v>2</v>
      </c>
      <c r="E8" s="2" t="s">
        <v>66</v>
      </c>
      <c r="F8" s="198">
        <v>49500</v>
      </c>
      <c r="G8" s="199">
        <f>ROUND(D8*F8,0)</f>
        <v>99000</v>
      </c>
      <c r="H8" s="70">
        <f>D8</f>
        <v>2</v>
      </c>
      <c r="I8" s="64" t="str">
        <f>E8</f>
        <v>No</v>
      </c>
      <c r="J8" s="199">
        <f>F8</f>
        <v>49500</v>
      </c>
      <c r="K8" s="199">
        <f>ROUND(H8*J8,0)</f>
        <v>99000</v>
      </c>
      <c r="L8" s="203">
        <f>IF(K8&gt;G8,K8-G8,0)</f>
        <v>0</v>
      </c>
      <c r="M8" s="199">
        <f>IF(G8&gt;K8,G8-K8,0)</f>
        <v>0</v>
      </c>
      <c r="N8" s="4"/>
      <c r="O8" s="240" t="s">
        <v>430</v>
      </c>
      <c r="P8" s="6" t="s">
        <v>415</v>
      </c>
      <c r="Q8" s="246">
        <f t="shared" si="0"/>
        <v>204480</v>
      </c>
      <c r="R8" s="246">
        <f t="shared" si="1"/>
        <v>97102</v>
      </c>
      <c r="S8" s="246">
        <f t="shared" si="2"/>
        <v>0</v>
      </c>
      <c r="T8" s="246">
        <f t="shared" si="3"/>
        <v>107378</v>
      </c>
      <c r="U8" s="5"/>
      <c r="V8" s="42"/>
      <c r="W8" s="8"/>
      <c r="X8" s="8"/>
      <c r="Y8" s="8"/>
      <c r="Z8" s="8"/>
      <c r="AA8" s="8"/>
      <c r="AB8" s="8"/>
      <c r="AC8" s="8"/>
    </row>
    <row r="9" spans="2:31" ht="17.25" customHeight="1" outlineLevel="1">
      <c r="B9" s="7"/>
      <c r="C9" s="4"/>
      <c r="D9" s="7"/>
      <c r="E9" s="7"/>
      <c r="F9" s="200"/>
      <c r="G9" s="200"/>
      <c r="H9" s="77"/>
      <c r="I9" s="7"/>
      <c r="J9" s="200"/>
      <c r="K9" s="200"/>
      <c r="L9" s="200"/>
      <c r="M9" s="200"/>
      <c r="N9" s="63"/>
      <c r="O9" s="240" t="s">
        <v>430</v>
      </c>
      <c r="P9" s="6" t="s">
        <v>413</v>
      </c>
      <c r="Q9" s="246">
        <f t="shared" si="0"/>
        <v>3732008</v>
      </c>
      <c r="R9" s="246">
        <f t="shared" si="1"/>
        <v>3750437</v>
      </c>
      <c r="S9" s="246">
        <f t="shared" si="2"/>
        <v>905655</v>
      </c>
      <c r="T9" s="246">
        <f t="shared" si="3"/>
        <v>887226</v>
      </c>
      <c r="U9" s="5"/>
      <c r="V9" s="42"/>
      <c r="W9" s="8"/>
      <c r="X9" s="8"/>
      <c r="Y9" s="8"/>
      <c r="Z9" s="8"/>
      <c r="AA9" s="8"/>
      <c r="AB9" s="8"/>
      <c r="AC9" s="8"/>
    </row>
    <row r="10" spans="2:31" ht="17.25" customHeight="1" outlineLevel="1">
      <c r="B10" s="64">
        <v>3</v>
      </c>
      <c r="C10" s="1" t="s">
        <v>68</v>
      </c>
      <c r="D10" s="64">
        <v>2</v>
      </c>
      <c r="E10" s="2" t="s">
        <v>66</v>
      </c>
      <c r="F10" s="198">
        <v>1365000</v>
      </c>
      <c r="G10" s="199">
        <f>ROUND(D10*F10,0)</f>
        <v>2730000</v>
      </c>
      <c r="H10" s="70">
        <f>D10</f>
        <v>2</v>
      </c>
      <c r="I10" s="64" t="str">
        <f>E10</f>
        <v>No</v>
      </c>
      <c r="J10" s="199">
        <f>F10</f>
        <v>1365000</v>
      </c>
      <c r="K10" s="199">
        <f>ROUND(H10*J10,0)</f>
        <v>2730000</v>
      </c>
      <c r="L10" s="203">
        <f>IF(K10&gt;G10,K10-G10,0)</f>
        <v>0</v>
      </c>
      <c r="M10" s="199">
        <f>IF(G10&gt;K10,G10-K10,0)</f>
        <v>0</v>
      </c>
      <c r="N10" s="4"/>
      <c r="O10" s="240" t="s">
        <v>430</v>
      </c>
      <c r="P10" s="6" t="s">
        <v>416</v>
      </c>
      <c r="Q10" s="246">
        <f t="shared" si="0"/>
        <v>827000</v>
      </c>
      <c r="R10" s="246">
        <f t="shared" si="1"/>
        <v>827000</v>
      </c>
      <c r="S10" s="246">
        <f t="shared" si="2"/>
        <v>0</v>
      </c>
      <c r="T10" s="246">
        <f t="shared" si="3"/>
        <v>0</v>
      </c>
      <c r="U10" s="5"/>
      <c r="V10" s="42"/>
      <c r="W10" s="8"/>
      <c r="X10" s="8"/>
      <c r="Y10" s="8"/>
      <c r="Z10" s="8"/>
      <c r="AA10" s="8"/>
      <c r="AB10" s="8"/>
      <c r="AC10" s="8"/>
    </row>
    <row r="11" spans="2:31" ht="17.25" customHeight="1" outlineLevel="1">
      <c r="B11" s="7"/>
      <c r="C11" s="4"/>
      <c r="D11" s="7"/>
      <c r="E11" s="7"/>
      <c r="F11" s="200"/>
      <c r="G11" s="200"/>
      <c r="H11" s="77"/>
      <c r="I11" s="7"/>
      <c r="J11" s="200"/>
      <c r="K11" s="200"/>
      <c r="L11" s="200"/>
      <c r="M11" s="200"/>
      <c r="N11" s="63"/>
      <c r="O11" s="240" t="s">
        <v>430</v>
      </c>
      <c r="P11" s="6" t="s">
        <v>417</v>
      </c>
      <c r="Q11" s="246">
        <f t="shared" si="0"/>
        <v>735880</v>
      </c>
      <c r="R11" s="246">
        <f t="shared" si="1"/>
        <v>735880</v>
      </c>
      <c r="S11" s="246">
        <f t="shared" si="2"/>
        <v>0</v>
      </c>
      <c r="T11" s="246">
        <f t="shared" si="3"/>
        <v>0</v>
      </c>
      <c r="U11" s="5"/>
      <c r="V11" s="42"/>
      <c r="W11" s="8"/>
      <c r="X11" s="8"/>
      <c r="Y11" s="8"/>
      <c r="Z11" s="8"/>
      <c r="AA11" s="8"/>
      <c r="AB11" s="8"/>
      <c r="AC11" s="8"/>
    </row>
    <row r="12" spans="2:31" ht="17.25" customHeight="1" outlineLevel="1">
      <c r="B12" s="64">
        <v>4</v>
      </c>
      <c r="C12" s="1" t="s">
        <v>69</v>
      </c>
      <c r="D12" s="64">
        <v>1</v>
      </c>
      <c r="E12" s="2" t="s">
        <v>66</v>
      </c>
      <c r="F12" s="198">
        <v>563750</v>
      </c>
      <c r="G12" s="199">
        <f>ROUND(D12*F12,0)</f>
        <v>563750</v>
      </c>
      <c r="H12" s="70">
        <v>1</v>
      </c>
      <c r="I12" s="64" t="str">
        <f>E12</f>
        <v>No</v>
      </c>
      <c r="J12" s="199">
        <f>F12</f>
        <v>563750</v>
      </c>
      <c r="K12" s="199">
        <f>ROUND(H12*J12,0)</f>
        <v>563750</v>
      </c>
      <c r="L12" s="203">
        <f>IF(K12&gt;G12,K12-G12,0)</f>
        <v>0</v>
      </c>
      <c r="M12" s="199">
        <f>IF(G12&gt;K12,G12-K12,0)</f>
        <v>0</v>
      </c>
      <c r="N12" s="4"/>
      <c r="O12" s="240" t="s">
        <v>430</v>
      </c>
      <c r="P12" s="6" t="s">
        <v>418</v>
      </c>
      <c r="Q12" s="246">
        <f t="shared" si="0"/>
        <v>3879885</v>
      </c>
      <c r="R12" s="246">
        <f t="shared" si="1"/>
        <v>3839005</v>
      </c>
      <c r="S12" s="246">
        <f t="shared" si="2"/>
        <v>355055</v>
      </c>
      <c r="T12" s="246">
        <f t="shared" si="3"/>
        <v>395935</v>
      </c>
      <c r="U12" s="5"/>
      <c r="V12" s="42"/>
      <c r="W12" s="8"/>
      <c r="X12" s="8"/>
      <c r="Y12" s="8"/>
      <c r="Z12" s="8"/>
      <c r="AA12" s="8"/>
      <c r="AB12" s="8"/>
      <c r="AC12" s="8"/>
    </row>
    <row r="13" spans="2:31" outlineLevel="1">
      <c r="B13" s="7"/>
      <c r="C13" s="72"/>
      <c r="D13" s="7"/>
      <c r="E13" s="7"/>
      <c r="F13" s="200"/>
      <c r="G13" s="200"/>
      <c r="H13" s="77"/>
      <c r="I13" s="64"/>
      <c r="J13" s="203"/>
      <c r="K13" s="199"/>
      <c r="L13" s="203"/>
      <c r="M13" s="199"/>
      <c r="N13" s="63"/>
      <c r="O13" s="240" t="s">
        <v>430</v>
      </c>
      <c r="P13" s="6" t="s">
        <v>419</v>
      </c>
      <c r="Q13" s="246">
        <f t="shared" si="0"/>
        <v>1025822</v>
      </c>
      <c r="R13" s="246">
        <f t="shared" si="1"/>
        <v>1159401.6000000001</v>
      </c>
      <c r="S13" s="246">
        <f t="shared" si="2"/>
        <v>133579.6</v>
      </c>
      <c r="T13" s="246">
        <f t="shared" si="3"/>
        <v>0</v>
      </c>
      <c r="U13" s="5"/>
      <c r="V13" s="42"/>
      <c r="W13" s="8"/>
      <c r="X13" s="8"/>
      <c r="Y13" s="8"/>
      <c r="Z13" s="8"/>
      <c r="AA13" s="8"/>
      <c r="AB13" s="8"/>
      <c r="AC13" s="8"/>
    </row>
    <row r="14" spans="2:31" ht="17.25" customHeight="1" outlineLevel="1">
      <c r="B14" s="64">
        <v>5</v>
      </c>
      <c r="C14" s="1" t="s">
        <v>70</v>
      </c>
      <c r="D14" s="64">
        <v>1</v>
      </c>
      <c r="E14" s="2" t="s">
        <v>66</v>
      </c>
      <c r="F14" s="198">
        <v>312500</v>
      </c>
      <c r="G14" s="199">
        <f>ROUND(D14*F14,0)</f>
        <v>312500</v>
      </c>
      <c r="H14" s="70">
        <f>D14</f>
        <v>1</v>
      </c>
      <c r="I14" s="64" t="str">
        <f>E14</f>
        <v>No</v>
      </c>
      <c r="J14" s="199">
        <f>F14</f>
        <v>312500</v>
      </c>
      <c r="K14" s="199">
        <f>ROUND(H14*J14,0)</f>
        <v>312500</v>
      </c>
      <c r="L14" s="203">
        <f>IF(K14&gt;G14,K14-G14,0)</f>
        <v>0</v>
      </c>
      <c r="M14" s="199">
        <f>IF(G14&gt;K14,G14-K14,0)</f>
        <v>0</v>
      </c>
      <c r="N14" s="4"/>
      <c r="O14" s="240" t="s">
        <v>430</v>
      </c>
      <c r="P14" s="6" t="s">
        <v>431</v>
      </c>
      <c r="Q14" s="246">
        <f t="shared" si="0"/>
        <v>0</v>
      </c>
      <c r="R14" s="246">
        <f t="shared" si="1"/>
        <v>490271</v>
      </c>
      <c r="S14" s="246">
        <f t="shared" si="2"/>
        <v>490271</v>
      </c>
      <c r="T14" s="246">
        <f t="shared" si="3"/>
        <v>0</v>
      </c>
      <c r="U14" s="5"/>
      <c r="V14" s="42"/>
      <c r="W14" s="8"/>
      <c r="X14" s="8"/>
      <c r="Y14" s="8"/>
      <c r="Z14" s="8"/>
      <c r="AA14" s="8"/>
      <c r="AB14" s="8"/>
      <c r="AC14" s="8"/>
    </row>
    <row r="15" spans="2:31" ht="17.25" customHeight="1" outlineLevel="1">
      <c r="B15" s="7"/>
      <c r="C15" s="4"/>
      <c r="D15" s="7"/>
      <c r="E15" s="7"/>
      <c r="F15" s="200"/>
      <c r="G15" s="200"/>
      <c r="H15" s="77"/>
      <c r="I15" s="7"/>
      <c r="J15" s="200"/>
      <c r="K15" s="200"/>
      <c r="L15" s="200"/>
      <c r="M15" s="200"/>
      <c r="N15" s="63"/>
      <c r="O15" s="240" t="s">
        <v>430</v>
      </c>
      <c r="P15" s="6" t="s">
        <v>421</v>
      </c>
      <c r="Q15" s="246">
        <f t="shared" si="0"/>
        <v>0</v>
      </c>
      <c r="R15" s="246">
        <f t="shared" si="1"/>
        <v>1201628</v>
      </c>
      <c r="S15" s="246">
        <f t="shared" si="2"/>
        <v>1201628</v>
      </c>
      <c r="T15" s="246">
        <f t="shared" si="3"/>
        <v>0</v>
      </c>
      <c r="U15" s="5"/>
      <c r="V15" s="42"/>
      <c r="W15" s="8"/>
      <c r="X15" s="8"/>
      <c r="Y15" s="8"/>
      <c r="Z15" s="8"/>
      <c r="AA15" s="8"/>
      <c r="AB15" s="8"/>
      <c r="AC15" s="8"/>
    </row>
    <row r="16" spans="2:31" outlineLevel="1">
      <c r="B16" s="64">
        <v>6</v>
      </c>
      <c r="C16" s="1" t="s">
        <v>71</v>
      </c>
      <c r="D16" s="64">
        <v>1</v>
      </c>
      <c r="E16" s="2" t="s">
        <v>66</v>
      </c>
      <c r="F16" s="198">
        <v>187500</v>
      </c>
      <c r="G16" s="199">
        <f>ROUND(D16*F16,0)</f>
        <v>187500</v>
      </c>
      <c r="H16" s="70">
        <f>D16</f>
        <v>1</v>
      </c>
      <c r="I16" s="64" t="str">
        <f>E16</f>
        <v>No</v>
      </c>
      <c r="J16" s="199">
        <f>F16</f>
        <v>187500</v>
      </c>
      <c r="K16" s="199">
        <f>ROUND(H16*J16,0)</f>
        <v>187500</v>
      </c>
      <c r="L16" s="203">
        <f>IF(K16&gt;G16,K16-G16,0)</f>
        <v>0</v>
      </c>
      <c r="M16" s="199">
        <f>IF(G16&gt;K16,G16-K16,0)</f>
        <v>0</v>
      </c>
      <c r="N16" s="4"/>
      <c r="O16" s="240" t="s">
        <v>430</v>
      </c>
      <c r="P16" s="6" t="s">
        <v>422</v>
      </c>
      <c r="Q16" s="246">
        <f t="shared" si="0"/>
        <v>0</v>
      </c>
      <c r="R16" s="246">
        <f t="shared" si="1"/>
        <v>39909</v>
      </c>
      <c r="S16" s="246">
        <f t="shared" si="2"/>
        <v>39909</v>
      </c>
      <c r="T16" s="246">
        <f t="shared" si="3"/>
        <v>0</v>
      </c>
      <c r="U16" s="5"/>
      <c r="V16" s="42"/>
      <c r="W16" s="8"/>
      <c r="X16" s="8"/>
      <c r="Y16" s="8"/>
      <c r="Z16" s="8"/>
      <c r="AA16" s="8"/>
      <c r="AB16" s="8"/>
      <c r="AC16" s="8"/>
    </row>
    <row r="17" spans="2:29" outlineLevel="1">
      <c r="B17" s="7"/>
      <c r="C17" s="4"/>
      <c r="D17" s="7"/>
      <c r="E17" s="7"/>
      <c r="F17" s="200"/>
      <c r="G17" s="200"/>
      <c r="H17" s="77"/>
      <c r="I17" s="7"/>
      <c r="J17" s="200"/>
      <c r="K17" s="200"/>
      <c r="L17" s="200"/>
      <c r="M17" s="200"/>
      <c r="N17" s="63"/>
      <c r="O17" s="240" t="s">
        <v>430</v>
      </c>
      <c r="P17" s="6" t="s">
        <v>420</v>
      </c>
      <c r="Q17" s="246">
        <f t="shared" si="0"/>
        <v>0</v>
      </c>
      <c r="R17" s="246">
        <f t="shared" si="1"/>
        <v>361912.1</v>
      </c>
      <c r="S17" s="246">
        <f t="shared" si="2"/>
        <v>361912.1</v>
      </c>
      <c r="T17" s="246">
        <f t="shared" si="3"/>
        <v>0</v>
      </c>
      <c r="U17" s="5"/>
      <c r="V17" s="42"/>
      <c r="W17" s="8"/>
      <c r="X17" s="8"/>
      <c r="Y17" s="8"/>
      <c r="Z17" s="8"/>
      <c r="AA17" s="8"/>
      <c r="AB17" s="8"/>
      <c r="AC17" s="8"/>
    </row>
    <row r="18" spans="2:29" ht="17.25" customHeight="1" outlineLevel="1">
      <c r="B18" s="64">
        <v>7</v>
      </c>
      <c r="C18" s="1" t="s">
        <v>72</v>
      </c>
      <c r="D18" s="64">
        <v>1</v>
      </c>
      <c r="E18" s="2" t="s">
        <v>66</v>
      </c>
      <c r="F18" s="198">
        <v>687500</v>
      </c>
      <c r="G18" s="199">
        <f>ROUND(D18*F18,0)</f>
        <v>687500</v>
      </c>
      <c r="H18" s="70">
        <f>D18</f>
        <v>1</v>
      </c>
      <c r="I18" s="64" t="str">
        <f>E18</f>
        <v>No</v>
      </c>
      <c r="J18" s="199">
        <f>F18</f>
        <v>687500</v>
      </c>
      <c r="K18" s="199">
        <f>ROUND(H18*J18,0)</f>
        <v>687500</v>
      </c>
      <c r="L18" s="203">
        <f>IF(K18&gt;G18,K18-G18,0)</f>
        <v>0</v>
      </c>
      <c r="M18" s="199">
        <f>IF(G18&gt;K18,G18-K18,0)</f>
        <v>0</v>
      </c>
      <c r="N18" s="4"/>
      <c r="O18" s="240" t="s">
        <v>430</v>
      </c>
      <c r="P18" s="6" t="s">
        <v>423</v>
      </c>
      <c r="Q18" s="246">
        <f t="shared" si="0"/>
        <v>0</v>
      </c>
      <c r="R18" s="246">
        <f t="shared" si="1"/>
        <v>135280</v>
      </c>
      <c r="S18" s="246">
        <f t="shared" si="2"/>
        <v>135280</v>
      </c>
      <c r="T18" s="246">
        <f t="shared" si="3"/>
        <v>0</v>
      </c>
      <c r="U18" s="5"/>
      <c r="V18" s="42"/>
      <c r="W18" s="8"/>
      <c r="X18" s="8"/>
      <c r="Y18" s="8"/>
      <c r="Z18" s="8"/>
      <c r="AA18" s="8"/>
      <c r="AB18" s="8"/>
      <c r="AC18" s="8"/>
    </row>
    <row r="19" spans="2:29" ht="17.25" customHeight="1" outlineLevel="1">
      <c r="B19" s="7"/>
      <c r="C19" s="4"/>
      <c r="D19" s="7"/>
      <c r="E19" s="7"/>
      <c r="F19" s="200"/>
      <c r="G19" s="200"/>
      <c r="H19" s="77"/>
      <c r="I19" s="7"/>
      <c r="J19" s="200"/>
      <c r="K19" s="200"/>
      <c r="L19" s="200"/>
      <c r="M19" s="200"/>
      <c r="N19" s="63"/>
      <c r="O19" s="240" t="s">
        <v>430</v>
      </c>
      <c r="P19" s="22" t="s">
        <v>424</v>
      </c>
      <c r="Q19" s="246">
        <f t="shared" si="0"/>
        <v>0</v>
      </c>
      <c r="R19" s="246">
        <f t="shared" si="1"/>
        <v>0</v>
      </c>
      <c r="S19" s="246">
        <f t="shared" si="2"/>
        <v>0</v>
      </c>
      <c r="T19" s="246">
        <f t="shared" si="3"/>
        <v>0</v>
      </c>
      <c r="U19" s="5"/>
      <c r="V19" s="42"/>
      <c r="W19" s="8"/>
      <c r="X19" s="8"/>
      <c r="Y19" s="8"/>
      <c r="Z19" s="8"/>
      <c r="AA19" s="8"/>
      <c r="AB19" s="8"/>
      <c r="AC19" s="8"/>
    </row>
    <row r="20" spans="2:29" ht="17.25" customHeight="1" outlineLevel="1">
      <c r="B20" s="64">
        <v>8</v>
      </c>
      <c r="C20" s="1" t="s">
        <v>73</v>
      </c>
      <c r="D20" s="64">
        <v>1</v>
      </c>
      <c r="E20" s="2" t="s">
        <v>66</v>
      </c>
      <c r="F20" s="198">
        <v>96250</v>
      </c>
      <c r="G20" s="199">
        <f>ROUND(D20*F20,0)</f>
        <v>96250</v>
      </c>
      <c r="H20" s="70">
        <f>D20</f>
        <v>1</v>
      </c>
      <c r="I20" s="64" t="str">
        <f>E20</f>
        <v>No</v>
      </c>
      <c r="J20" s="199">
        <f>F20</f>
        <v>96250</v>
      </c>
      <c r="K20" s="199">
        <f>ROUND(H20*J20,0)</f>
        <v>96250</v>
      </c>
      <c r="L20" s="203">
        <f>IF(K20&gt;G20,K20-G20,0)</f>
        <v>0</v>
      </c>
      <c r="M20" s="199">
        <f>IF(G20&gt;K20,G20-K20,0)</f>
        <v>0</v>
      </c>
      <c r="N20" s="4"/>
      <c r="O20" s="240" t="s">
        <v>430</v>
      </c>
      <c r="P20" s="6" t="s">
        <v>425</v>
      </c>
      <c r="Q20" s="246">
        <f t="shared" si="0"/>
        <v>0</v>
      </c>
      <c r="R20" s="246">
        <f t="shared" si="1"/>
        <v>420462</v>
      </c>
      <c r="S20" s="246">
        <f t="shared" si="2"/>
        <v>420462</v>
      </c>
      <c r="T20" s="246">
        <f t="shared" si="3"/>
        <v>0</v>
      </c>
      <c r="U20" s="5"/>
      <c r="V20" s="42"/>
      <c r="W20" s="8"/>
      <c r="X20" s="8"/>
      <c r="Y20" s="8"/>
      <c r="Z20" s="8"/>
      <c r="AA20" s="8"/>
      <c r="AB20" s="8"/>
      <c r="AC20" s="8"/>
    </row>
    <row r="21" spans="2:29" ht="17.25" customHeight="1" outlineLevel="1">
      <c r="B21" s="7"/>
      <c r="C21" s="4"/>
      <c r="D21" s="7"/>
      <c r="E21" s="7"/>
      <c r="F21" s="200"/>
      <c r="G21" s="200"/>
      <c r="H21" s="77"/>
      <c r="I21" s="7"/>
      <c r="J21" s="200"/>
      <c r="K21" s="200"/>
      <c r="L21" s="200"/>
      <c r="M21" s="200"/>
      <c r="N21" s="63"/>
      <c r="O21" s="240" t="s">
        <v>430</v>
      </c>
      <c r="P21" s="6"/>
      <c r="Q21" s="246"/>
      <c r="R21" s="246"/>
      <c r="S21" s="246"/>
      <c r="T21" s="246"/>
      <c r="U21" s="5"/>
      <c r="V21" s="42"/>
      <c r="W21" s="8"/>
      <c r="X21" s="8"/>
      <c r="Y21" s="8"/>
      <c r="Z21" s="8"/>
      <c r="AA21" s="8"/>
      <c r="AB21" s="8"/>
      <c r="AC21" s="8"/>
    </row>
    <row r="22" spans="2:29" ht="17.25" customHeight="1" outlineLevel="1">
      <c r="B22" s="64">
        <v>9</v>
      </c>
      <c r="C22" s="1" t="s">
        <v>74</v>
      </c>
      <c r="D22" s="64">
        <v>2</v>
      </c>
      <c r="E22" s="2" t="s">
        <v>66</v>
      </c>
      <c r="F22" s="198">
        <v>825000</v>
      </c>
      <c r="G22" s="199">
        <f>ROUND(D22*F22,0)</f>
        <v>1650000</v>
      </c>
      <c r="H22" s="70">
        <f>D22</f>
        <v>2</v>
      </c>
      <c r="I22" s="64" t="str">
        <f>E22</f>
        <v>No</v>
      </c>
      <c r="J22" s="199">
        <f>F22</f>
        <v>825000</v>
      </c>
      <c r="K22" s="199">
        <f>ROUND(H22*J22,0)</f>
        <v>1650000</v>
      </c>
      <c r="L22" s="203">
        <f>IF(K22&gt;G22,K22-G22,0)</f>
        <v>0</v>
      </c>
      <c r="M22" s="199">
        <f>IF(G22&gt;K22,G22-K22,0)</f>
        <v>0</v>
      </c>
      <c r="N22" s="4"/>
      <c r="O22" s="240" t="s">
        <v>430</v>
      </c>
      <c r="P22" s="6"/>
      <c r="Q22" s="8"/>
      <c r="R22" s="8"/>
      <c r="S22" s="8"/>
      <c r="T22" s="39"/>
      <c r="U22" s="5"/>
      <c r="V22" s="42"/>
      <c r="W22" s="8"/>
      <c r="X22" s="8"/>
      <c r="Y22" s="8"/>
      <c r="Z22" s="8"/>
      <c r="AA22" s="8"/>
      <c r="AB22" s="8"/>
      <c r="AC22" s="8"/>
    </row>
    <row r="23" spans="2:29" ht="17.25" customHeight="1" outlineLevel="1">
      <c r="B23" s="7"/>
      <c r="C23" s="4"/>
      <c r="D23" s="7"/>
      <c r="E23" s="7"/>
      <c r="F23" s="200"/>
      <c r="G23" s="200"/>
      <c r="H23" s="77"/>
      <c r="I23" s="7"/>
      <c r="J23" s="200"/>
      <c r="K23" s="200"/>
      <c r="L23" s="200"/>
      <c r="M23" s="200"/>
      <c r="N23" s="63"/>
      <c r="O23" s="240" t="s">
        <v>430</v>
      </c>
      <c r="P23" s="6"/>
      <c r="Q23" s="12"/>
      <c r="R23" s="8"/>
      <c r="S23" s="8"/>
      <c r="T23" s="39"/>
      <c r="U23" s="5"/>
      <c r="V23" s="42"/>
      <c r="W23" s="8"/>
      <c r="X23" s="8"/>
      <c r="Y23" s="8"/>
      <c r="Z23" s="8"/>
      <c r="AA23" s="8"/>
      <c r="AB23" s="8"/>
      <c r="AC23" s="8"/>
    </row>
    <row r="24" spans="2:29" ht="17.25" customHeight="1" outlineLevel="1">
      <c r="B24" s="64">
        <v>10</v>
      </c>
      <c r="C24" s="1" t="s">
        <v>75</v>
      </c>
      <c r="D24" s="64">
        <v>1</v>
      </c>
      <c r="E24" s="2" t="s">
        <v>66</v>
      </c>
      <c r="F24" s="198">
        <v>825000</v>
      </c>
      <c r="G24" s="199">
        <f>ROUND(D24*F24,0)</f>
        <v>825000</v>
      </c>
      <c r="H24" s="70">
        <f>D24</f>
        <v>1</v>
      </c>
      <c r="I24" s="64" t="str">
        <f>E24</f>
        <v>No</v>
      </c>
      <c r="J24" s="199">
        <f>F24</f>
        <v>825000</v>
      </c>
      <c r="K24" s="199">
        <f>ROUND(H24*J24,0)</f>
        <v>825000</v>
      </c>
      <c r="L24" s="203">
        <f>IF(K24&gt;G24,K24-G24,0)</f>
        <v>0</v>
      </c>
      <c r="M24" s="199">
        <f>IF(G24&gt;K24,G24-K24,0)</f>
        <v>0</v>
      </c>
      <c r="N24" s="4"/>
      <c r="O24" s="240" t="s">
        <v>430</v>
      </c>
      <c r="P24" s="6"/>
      <c r="Q24" s="8"/>
      <c r="R24" s="8"/>
      <c r="S24" s="8"/>
      <c r="T24" s="39"/>
      <c r="U24" s="5"/>
      <c r="V24" s="42"/>
      <c r="W24" s="8"/>
      <c r="X24" s="8"/>
      <c r="Y24" s="8"/>
      <c r="Z24" s="8"/>
      <c r="AA24" s="8"/>
      <c r="AB24" s="8"/>
      <c r="AC24" s="8"/>
    </row>
    <row r="25" spans="2:29" ht="17.25" customHeight="1" outlineLevel="1">
      <c r="B25" s="7"/>
      <c r="C25" s="4"/>
      <c r="D25" s="7"/>
      <c r="E25" s="7"/>
      <c r="F25" s="200"/>
      <c r="G25" s="200"/>
      <c r="H25" s="77"/>
      <c r="I25" s="7"/>
      <c r="J25" s="200"/>
      <c r="K25" s="200"/>
      <c r="L25" s="200"/>
      <c r="M25" s="200"/>
      <c r="N25" s="63"/>
      <c r="O25" s="240" t="s">
        <v>430</v>
      </c>
      <c r="P25" s="6"/>
      <c r="Q25" s="12"/>
      <c r="R25" s="8"/>
      <c r="S25" s="8"/>
      <c r="T25" s="39"/>
      <c r="U25" s="5"/>
      <c r="V25" s="42"/>
      <c r="W25" s="8"/>
      <c r="X25" s="8"/>
      <c r="Y25" s="8"/>
      <c r="Z25" s="8"/>
      <c r="AA25" s="8"/>
      <c r="AB25" s="8"/>
      <c r="AC25" s="8"/>
    </row>
    <row r="26" spans="2:29" ht="17.25" customHeight="1" outlineLevel="1">
      <c r="B26" s="64">
        <v>11</v>
      </c>
      <c r="C26" s="1" t="s">
        <v>76</v>
      </c>
      <c r="D26" s="64">
        <v>1</v>
      </c>
      <c r="E26" s="2" t="s">
        <v>66</v>
      </c>
      <c r="F26" s="198">
        <v>309000</v>
      </c>
      <c r="G26" s="199">
        <f>ROUND(D26*F26,0)</f>
        <v>309000</v>
      </c>
      <c r="H26" s="70">
        <f>D26</f>
        <v>1</v>
      </c>
      <c r="I26" s="64" t="str">
        <f>E26</f>
        <v>No</v>
      </c>
      <c r="J26" s="199">
        <f>F26</f>
        <v>309000</v>
      </c>
      <c r="K26" s="199">
        <f>ROUND(H26*J26,0)</f>
        <v>309000</v>
      </c>
      <c r="L26" s="203">
        <f>IF(K26&gt;G26,K26-G26,0)</f>
        <v>0</v>
      </c>
      <c r="M26" s="199">
        <f>IF(G26&gt;K26,G26-K26,0)</f>
        <v>0</v>
      </c>
      <c r="N26" s="4"/>
      <c r="O26" s="240" t="s">
        <v>430</v>
      </c>
      <c r="P26" s="6"/>
      <c r="Q26" s="8"/>
      <c r="R26" s="8"/>
      <c r="S26" s="8"/>
      <c r="T26" s="39"/>
      <c r="U26" s="5"/>
      <c r="V26" s="42"/>
      <c r="W26" s="8"/>
      <c r="X26" s="8"/>
      <c r="Y26" s="8"/>
      <c r="Z26" s="8"/>
      <c r="AA26" s="8"/>
      <c r="AB26" s="8"/>
      <c r="AC26" s="8"/>
    </row>
    <row r="27" spans="2:29" ht="17.25" customHeight="1" outlineLevel="1">
      <c r="B27" s="7"/>
      <c r="C27" s="4"/>
      <c r="D27" s="7"/>
      <c r="E27" s="7"/>
      <c r="F27" s="200"/>
      <c r="G27" s="200"/>
      <c r="H27" s="77"/>
      <c r="I27" s="7"/>
      <c r="J27" s="200"/>
      <c r="K27" s="200"/>
      <c r="L27" s="200"/>
      <c r="M27" s="200"/>
      <c r="N27" s="63"/>
      <c r="O27" s="240" t="s">
        <v>430</v>
      </c>
      <c r="P27" s="6"/>
      <c r="Q27" s="12"/>
      <c r="R27" s="8"/>
      <c r="S27" s="8"/>
      <c r="T27" s="39"/>
      <c r="U27" s="5"/>
      <c r="V27" s="42"/>
      <c r="W27" s="8"/>
      <c r="X27" s="8"/>
      <c r="Y27" s="8"/>
      <c r="Z27" s="8"/>
      <c r="AA27" s="8"/>
      <c r="AB27" s="8"/>
      <c r="AC27" s="8"/>
    </row>
    <row r="28" spans="2:29" ht="17.25" customHeight="1" outlineLevel="1">
      <c r="B28" s="64">
        <v>12</v>
      </c>
      <c r="C28" s="1" t="s">
        <v>77</v>
      </c>
      <c r="D28" s="64">
        <v>1</v>
      </c>
      <c r="E28" s="2" t="s">
        <v>66</v>
      </c>
      <c r="F28" s="198">
        <v>2625000</v>
      </c>
      <c r="G28" s="199">
        <f>ROUND(D28*F28,0)</f>
        <v>2625000</v>
      </c>
      <c r="H28" s="70">
        <f>D28</f>
        <v>1</v>
      </c>
      <c r="I28" s="64" t="str">
        <f>E28</f>
        <v>No</v>
      </c>
      <c r="J28" s="199">
        <f>F28</f>
        <v>2625000</v>
      </c>
      <c r="K28" s="199">
        <f>ROUND(H28*J28,0)</f>
        <v>2625000</v>
      </c>
      <c r="L28" s="203">
        <f>IF(K28&gt;G28,K28-G28,0)</f>
        <v>0</v>
      </c>
      <c r="M28" s="199">
        <f>IF(G28&gt;K28,G28-K28,0)</f>
        <v>0</v>
      </c>
      <c r="N28" s="4"/>
      <c r="O28" s="240" t="s">
        <v>430</v>
      </c>
      <c r="P28" s="6"/>
      <c r="Q28" s="8"/>
      <c r="R28" s="8"/>
      <c r="S28" s="8"/>
      <c r="T28" s="39"/>
      <c r="U28" s="5"/>
      <c r="V28" s="42"/>
      <c r="W28" s="8"/>
      <c r="X28" s="8"/>
      <c r="Y28" s="8"/>
      <c r="Z28" s="8"/>
      <c r="AA28" s="8"/>
      <c r="AB28" s="8"/>
      <c r="AC28" s="8"/>
    </row>
    <row r="29" spans="2:29" ht="17.25" customHeight="1" outlineLevel="1">
      <c r="B29" s="7"/>
      <c r="C29" s="4"/>
      <c r="D29" s="7"/>
      <c r="E29" s="7"/>
      <c r="F29" s="200"/>
      <c r="G29" s="200"/>
      <c r="H29" s="77"/>
      <c r="I29" s="7"/>
      <c r="J29" s="200"/>
      <c r="K29" s="200"/>
      <c r="L29" s="200"/>
      <c r="M29" s="200"/>
      <c r="N29" s="63"/>
      <c r="O29" s="240" t="s">
        <v>430</v>
      </c>
      <c r="P29" s="6"/>
      <c r="Q29" s="12"/>
      <c r="R29" s="8"/>
      <c r="S29" s="8"/>
      <c r="T29" s="39"/>
      <c r="U29" s="5"/>
      <c r="V29" s="42"/>
      <c r="W29" s="8"/>
      <c r="X29" s="8"/>
      <c r="Y29" s="8"/>
      <c r="Z29" s="8"/>
      <c r="AA29" s="8"/>
      <c r="AB29" s="8"/>
      <c r="AC29" s="8"/>
    </row>
    <row r="30" spans="2:29" ht="17.25" customHeight="1" outlineLevel="1">
      <c r="B30" s="64">
        <v>13</v>
      </c>
      <c r="C30" s="1" t="s">
        <v>78</v>
      </c>
      <c r="D30" s="64">
        <v>1</v>
      </c>
      <c r="E30" s="2" t="s">
        <v>66</v>
      </c>
      <c r="F30" s="198">
        <v>2560000</v>
      </c>
      <c r="G30" s="199">
        <f>ROUND(D30*F30,0)</f>
        <v>2560000</v>
      </c>
      <c r="H30" s="70">
        <f>D30</f>
        <v>1</v>
      </c>
      <c r="I30" s="64" t="str">
        <f>E30</f>
        <v>No</v>
      </c>
      <c r="J30" s="199">
        <f>F30</f>
        <v>2560000</v>
      </c>
      <c r="K30" s="199">
        <f>ROUND(H30*J30,0)</f>
        <v>2560000</v>
      </c>
      <c r="L30" s="203">
        <f>IF(K30&gt;G30,K30-G30,0)</f>
        <v>0</v>
      </c>
      <c r="M30" s="199">
        <f>IF(G30&gt;K30,G30-K30,0)</f>
        <v>0</v>
      </c>
      <c r="N30" s="4"/>
      <c r="O30" s="240" t="s">
        <v>430</v>
      </c>
      <c r="P30" s="6"/>
      <c r="Q30" s="8"/>
      <c r="R30" s="8"/>
      <c r="S30" s="8"/>
      <c r="T30" s="39"/>
      <c r="U30" s="5"/>
      <c r="V30" s="42"/>
      <c r="W30" s="8"/>
      <c r="X30" s="8"/>
      <c r="Y30" s="8"/>
      <c r="Z30" s="8"/>
      <c r="AA30" s="8"/>
      <c r="AB30" s="8"/>
      <c r="AC30" s="8"/>
    </row>
    <row r="31" spans="2:29" outlineLevel="1">
      <c r="B31" s="7"/>
      <c r="C31" s="4"/>
      <c r="D31" s="7"/>
      <c r="E31" s="7"/>
      <c r="F31" s="200"/>
      <c r="G31" s="200"/>
      <c r="H31" s="77"/>
      <c r="I31" s="7"/>
      <c r="J31" s="200"/>
      <c r="K31" s="200"/>
      <c r="L31" s="200"/>
      <c r="M31" s="200"/>
      <c r="N31" s="63"/>
      <c r="O31" s="240" t="s">
        <v>430</v>
      </c>
      <c r="P31" s="6"/>
      <c r="Q31" s="12"/>
      <c r="R31" s="8"/>
      <c r="S31" s="8"/>
      <c r="T31" s="39"/>
      <c r="U31" s="5"/>
      <c r="V31" s="42"/>
      <c r="W31" s="8"/>
      <c r="X31" s="8"/>
      <c r="Y31" s="8"/>
      <c r="Z31" s="8"/>
      <c r="AA31" s="8"/>
      <c r="AB31" s="8"/>
      <c r="AC31" s="8"/>
    </row>
    <row r="32" spans="2:29" outlineLevel="1">
      <c r="B32" s="64">
        <v>14</v>
      </c>
      <c r="C32" s="1" t="s">
        <v>79</v>
      </c>
      <c r="D32" s="64">
        <v>1</v>
      </c>
      <c r="E32" s="2" t="s">
        <v>66</v>
      </c>
      <c r="F32" s="198">
        <v>61875</v>
      </c>
      <c r="G32" s="199">
        <f>ROUND(D32*F32,0)</f>
        <v>61875</v>
      </c>
      <c r="H32" s="70">
        <f>D32</f>
        <v>1</v>
      </c>
      <c r="I32" s="64" t="str">
        <f>E32</f>
        <v>No</v>
      </c>
      <c r="J32" s="199">
        <f>F32</f>
        <v>61875</v>
      </c>
      <c r="K32" s="199">
        <f>ROUND(H32*J32,0)</f>
        <v>61875</v>
      </c>
      <c r="L32" s="203">
        <f>IF(K32&gt;G32,K32-G32,0)</f>
        <v>0</v>
      </c>
      <c r="M32" s="199">
        <f>IF(G32&gt;K32,G32-K32,0)</f>
        <v>0</v>
      </c>
      <c r="N32" s="4"/>
      <c r="O32" s="240" t="s">
        <v>430</v>
      </c>
      <c r="P32" s="6"/>
      <c r="Q32" s="8"/>
      <c r="R32" s="8"/>
      <c r="S32" s="8"/>
      <c r="T32" s="39"/>
      <c r="U32" s="5"/>
      <c r="V32" s="42"/>
      <c r="W32" s="8"/>
      <c r="X32" s="8"/>
      <c r="Y32" s="8"/>
      <c r="Z32" s="8"/>
      <c r="AA32" s="8"/>
      <c r="AB32" s="8"/>
      <c r="AC32" s="8"/>
    </row>
    <row r="33" spans="2:29" outlineLevel="1">
      <c r="B33" s="7"/>
      <c r="C33" s="4"/>
      <c r="D33" s="7"/>
      <c r="E33" s="7"/>
      <c r="F33" s="200"/>
      <c r="G33" s="200"/>
      <c r="H33" s="77"/>
      <c r="I33" s="7"/>
      <c r="J33" s="200"/>
      <c r="K33" s="200"/>
      <c r="L33" s="200"/>
      <c r="M33" s="200"/>
      <c r="N33" s="63"/>
      <c r="O33" s="240" t="s">
        <v>430</v>
      </c>
      <c r="P33" s="6"/>
      <c r="Q33" s="12"/>
      <c r="R33" s="8"/>
      <c r="S33" s="8"/>
      <c r="T33" s="39"/>
      <c r="U33" s="5"/>
      <c r="V33" s="42"/>
      <c r="W33" s="8"/>
      <c r="X33" s="8"/>
      <c r="Y33" s="8"/>
      <c r="Z33" s="8"/>
      <c r="AA33" s="8"/>
      <c r="AB33" s="8"/>
      <c r="AC33" s="8"/>
    </row>
    <row r="34" spans="2:29" outlineLevel="1">
      <c r="B34" s="64">
        <v>15</v>
      </c>
      <c r="C34" s="1" t="s">
        <v>80</v>
      </c>
      <c r="D34" s="64">
        <v>2</v>
      </c>
      <c r="E34" s="2" t="s">
        <v>66</v>
      </c>
      <c r="F34" s="198">
        <v>50000</v>
      </c>
      <c r="G34" s="199">
        <f>ROUND(D34*F34,0)</f>
        <v>100000</v>
      </c>
      <c r="H34" s="70">
        <f>D34</f>
        <v>2</v>
      </c>
      <c r="I34" s="64" t="str">
        <f>E34</f>
        <v>No</v>
      </c>
      <c r="J34" s="199">
        <f>F34</f>
        <v>50000</v>
      </c>
      <c r="K34" s="199">
        <f>ROUND(H34*J34,0)</f>
        <v>100000</v>
      </c>
      <c r="L34" s="203">
        <f>IF(K34&gt;G34,K34-G34,0)</f>
        <v>0</v>
      </c>
      <c r="M34" s="199">
        <f>IF(G34&gt;K34,G34-K34,0)</f>
        <v>0</v>
      </c>
      <c r="N34" s="4"/>
      <c r="O34" s="240" t="s">
        <v>430</v>
      </c>
      <c r="P34" s="6"/>
      <c r="Q34" s="8"/>
      <c r="R34" s="8"/>
      <c r="S34" s="8"/>
      <c r="T34" s="39"/>
      <c r="U34" s="5"/>
      <c r="V34" s="42"/>
      <c r="W34" s="8"/>
      <c r="X34" s="8"/>
      <c r="Y34" s="8"/>
      <c r="Z34" s="8"/>
      <c r="AA34" s="8"/>
      <c r="AB34" s="8"/>
      <c r="AC34" s="8"/>
    </row>
    <row r="35" spans="2:29" outlineLevel="1">
      <c r="B35" s="7"/>
      <c r="C35" s="4"/>
      <c r="D35" s="7"/>
      <c r="E35" s="7"/>
      <c r="F35" s="200"/>
      <c r="G35" s="200"/>
      <c r="H35" s="77"/>
      <c r="I35" s="7"/>
      <c r="J35" s="200"/>
      <c r="K35" s="200"/>
      <c r="L35" s="200"/>
      <c r="M35" s="200"/>
      <c r="N35" s="63"/>
      <c r="O35" s="240" t="s">
        <v>430</v>
      </c>
      <c r="P35" s="6"/>
      <c r="Q35" s="12"/>
      <c r="R35" s="8"/>
      <c r="S35" s="8"/>
      <c r="T35" s="39"/>
      <c r="U35" s="5"/>
      <c r="V35" s="42"/>
      <c r="W35" s="8"/>
      <c r="X35" s="8"/>
      <c r="Y35" s="8"/>
      <c r="Z35" s="8"/>
      <c r="AA35" s="8"/>
      <c r="AB35" s="8"/>
      <c r="AC35" s="8"/>
    </row>
    <row r="36" spans="2:29" outlineLevel="1">
      <c r="B36" s="64">
        <v>16</v>
      </c>
      <c r="C36" s="1" t="s">
        <v>81</v>
      </c>
      <c r="D36" s="64">
        <v>1</v>
      </c>
      <c r="E36" s="2" t="s">
        <v>66</v>
      </c>
      <c r="F36" s="198">
        <v>378000</v>
      </c>
      <c r="G36" s="199">
        <f>ROUND(D36*F36,0)</f>
        <v>378000</v>
      </c>
      <c r="H36" s="70">
        <f>D36</f>
        <v>1</v>
      </c>
      <c r="I36" s="64" t="str">
        <f>E36</f>
        <v>No</v>
      </c>
      <c r="J36" s="199">
        <f>F36</f>
        <v>378000</v>
      </c>
      <c r="K36" s="199">
        <f>ROUND(H36*J36,0)</f>
        <v>378000</v>
      </c>
      <c r="L36" s="203">
        <f>IF(K36&gt;G36,K36-G36,0)</f>
        <v>0</v>
      </c>
      <c r="M36" s="199">
        <f>IF(G36&gt;K36,G36-K36,0)</f>
        <v>0</v>
      </c>
      <c r="N36" s="4"/>
      <c r="O36" s="240" t="s">
        <v>430</v>
      </c>
      <c r="P36" s="6"/>
      <c r="Q36" s="8"/>
      <c r="R36" s="8"/>
      <c r="S36" s="8"/>
      <c r="T36" s="39"/>
      <c r="U36" s="5"/>
      <c r="V36" s="42"/>
      <c r="W36" s="8"/>
      <c r="X36" s="8"/>
      <c r="Y36" s="8"/>
      <c r="Z36" s="8"/>
      <c r="AA36" s="8"/>
      <c r="AB36" s="8"/>
      <c r="AC36" s="8"/>
    </row>
    <row r="37" spans="2:29" outlineLevel="1">
      <c r="B37" s="7"/>
      <c r="C37" s="4"/>
      <c r="D37" s="7"/>
      <c r="E37" s="7"/>
      <c r="F37" s="200"/>
      <c r="G37" s="200"/>
      <c r="H37" s="77"/>
      <c r="I37" s="7"/>
      <c r="J37" s="200"/>
      <c r="K37" s="200"/>
      <c r="L37" s="200"/>
      <c r="M37" s="200"/>
      <c r="N37" s="63"/>
      <c r="O37" s="240" t="s">
        <v>430</v>
      </c>
      <c r="P37" s="6"/>
      <c r="Q37" s="12"/>
      <c r="R37" s="8"/>
      <c r="S37" s="8"/>
      <c r="T37" s="39"/>
      <c r="U37" s="5"/>
      <c r="V37" s="42"/>
      <c r="W37" s="8"/>
      <c r="X37" s="8"/>
      <c r="Y37" s="8"/>
      <c r="Z37" s="8"/>
      <c r="AA37" s="8"/>
      <c r="AB37" s="8"/>
      <c r="AC37" s="8"/>
    </row>
    <row r="38" spans="2:29" outlineLevel="1">
      <c r="B38" s="64">
        <v>17</v>
      </c>
      <c r="C38" s="1" t="s">
        <v>82</v>
      </c>
      <c r="D38" s="64">
        <v>1</v>
      </c>
      <c r="E38" s="2" t="s">
        <v>66</v>
      </c>
      <c r="F38" s="198">
        <v>93750</v>
      </c>
      <c r="G38" s="199">
        <f>ROUND(D38*F38,0)</f>
        <v>93750</v>
      </c>
      <c r="H38" s="70">
        <f>D38</f>
        <v>1</v>
      </c>
      <c r="I38" s="64" t="str">
        <f>E38</f>
        <v>No</v>
      </c>
      <c r="J38" s="199">
        <f>F38</f>
        <v>93750</v>
      </c>
      <c r="K38" s="199">
        <f>ROUND(H38*J38,0)</f>
        <v>93750</v>
      </c>
      <c r="L38" s="203">
        <f>IF(K38&gt;G38,K38-G38,0)</f>
        <v>0</v>
      </c>
      <c r="M38" s="199">
        <f>IF(G38&gt;K38,G38-K38,0)</f>
        <v>0</v>
      </c>
      <c r="N38" s="4"/>
      <c r="O38" s="240" t="s">
        <v>430</v>
      </c>
      <c r="P38" s="6"/>
      <c r="Q38" s="8"/>
      <c r="R38" s="8"/>
      <c r="S38" s="8"/>
      <c r="T38" s="39"/>
      <c r="U38" s="5"/>
      <c r="V38" s="42"/>
      <c r="W38" s="8"/>
      <c r="X38" s="8"/>
      <c r="Y38" s="8"/>
      <c r="Z38" s="8"/>
      <c r="AA38" s="8"/>
      <c r="AB38" s="8"/>
      <c r="AC38" s="8"/>
    </row>
    <row r="39" spans="2:29" outlineLevel="1">
      <c r="B39" s="7"/>
      <c r="C39" s="4"/>
      <c r="D39" s="7"/>
      <c r="E39" s="7"/>
      <c r="F39" s="200"/>
      <c r="G39" s="200"/>
      <c r="H39" s="77"/>
      <c r="I39" s="7"/>
      <c r="J39" s="200"/>
      <c r="K39" s="200"/>
      <c r="L39" s="200"/>
      <c r="M39" s="200"/>
      <c r="N39" s="63"/>
      <c r="O39" s="240" t="s">
        <v>430</v>
      </c>
      <c r="P39" s="6"/>
      <c r="Q39" s="12"/>
      <c r="R39" s="8"/>
      <c r="S39" s="8"/>
      <c r="T39" s="39"/>
      <c r="U39" s="5"/>
      <c r="V39" s="42"/>
      <c r="W39" s="8"/>
      <c r="X39" s="8"/>
      <c r="Y39" s="8"/>
      <c r="Z39" s="8"/>
      <c r="AA39" s="8"/>
      <c r="AB39" s="8"/>
      <c r="AC39" s="8"/>
    </row>
    <row r="40" spans="2:29" outlineLevel="1">
      <c r="B40" s="64">
        <v>18</v>
      </c>
      <c r="C40" s="1" t="s">
        <v>83</v>
      </c>
      <c r="D40" s="64">
        <v>1</v>
      </c>
      <c r="E40" s="2" t="s">
        <v>66</v>
      </c>
      <c r="F40" s="198">
        <v>731250</v>
      </c>
      <c r="G40" s="199">
        <f>ROUND(D40*F40,0)</f>
        <v>731250</v>
      </c>
      <c r="H40" s="70">
        <f>D40</f>
        <v>1</v>
      </c>
      <c r="I40" s="64" t="str">
        <f>E40</f>
        <v>No</v>
      </c>
      <c r="J40" s="199">
        <f>F40</f>
        <v>731250</v>
      </c>
      <c r="K40" s="199">
        <f>ROUND(H40*J40,0)</f>
        <v>731250</v>
      </c>
      <c r="L40" s="203">
        <f>IF(K40&gt;G40,K40-G40,0)</f>
        <v>0</v>
      </c>
      <c r="M40" s="199">
        <f>IF(G40&gt;K40,G40-K40,0)</f>
        <v>0</v>
      </c>
      <c r="N40" s="4"/>
      <c r="O40" s="240" t="s">
        <v>430</v>
      </c>
      <c r="P40" s="6"/>
      <c r="Q40" s="8"/>
      <c r="R40" s="8"/>
      <c r="S40" s="8"/>
      <c r="T40" s="39"/>
      <c r="U40" s="5"/>
      <c r="V40" s="42"/>
      <c r="W40" s="8"/>
      <c r="X40" s="8"/>
      <c r="Y40" s="8"/>
      <c r="Z40" s="8"/>
      <c r="AA40" s="8"/>
      <c r="AB40" s="8"/>
      <c r="AC40" s="8"/>
    </row>
    <row r="41" spans="2:29" outlineLevel="1">
      <c r="B41" s="7"/>
      <c r="C41" s="4"/>
      <c r="D41" s="7"/>
      <c r="E41" s="7"/>
      <c r="F41" s="200"/>
      <c r="G41" s="200"/>
      <c r="H41" s="77"/>
      <c r="I41" s="7"/>
      <c r="J41" s="200"/>
      <c r="K41" s="200"/>
      <c r="L41" s="200"/>
      <c r="M41" s="200"/>
      <c r="N41" s="63"/>
      <c r="O41" s="240" t="s">
        <v>430</v>
      </c>
      <c r="P41" s="6"/>
      <c r="Q41" s="12"/>
      <c r="R41" s="8"/>
      <c r="S41" s="8"/>
      <c r="T41" s="39"/>
      <c r="U41" s="5"/>
      <c r="V41" s="42"/>
      <c r="W41" s="8"/>
      <c r="X41" s="8"/>
      <c r="Y41" s="8"/>
      <c r="Z41" s="8"/>
      <c r="AA41" s="8"/>
      <c r="AB41" s="8"/>
      <c r="AC41" s="8"/>
    </row>
    <row r="42" spans="2:29" outlineLevel="1">
      <c r="B42" s="64">
        <v>19</v>
      </c>
      <c r="C42" s="1" t="s">
        <v>84</v>
      </c>
      <c r="D42" s="64">
        <v>1</v>
      </c>
      <c r="E42" s="2" t="s">
        <v>66</v>
      </c>
      <c r="F42" s="198">
        <v>75625</v>
      </c>
      <c r="G42" s="199">
        <f>ROUND(D42*F42,0)</f>
        <v>75625</v>
      </c>
      <c r="H42" s="70">
        <f>D42</f>
        <v>1</v>
      </c>
      <c r="I42" s="64" t="str">
        <f>E42</f>
        <v>No</v>
      </c>
      <c r="J42" s="199">
        <f>F42</f>
        <v>75625</v>
      </c>
      <c r="K42" s="199">
        <f>ROUND(H42*J42,0)</f>
        <v>75625</v>
      </c>
      <c r="L42" s="203">
        <f>IF(K42&gt;G42,K42-G42,0)</f>
        <v>0</v>
      </c>
      <c r="M42" s="199">
        <f>IF(G42&gt;K42,G42-K42,0)</f>
        <v>0</v>
      </c>
      <c r="N42" s="4"/>
      <c r="O42" s="240" t="s">
        <v>430</v>
      </c>
      <c r="P42" s="6"/>
      <c r="Q42" s="8"/>
      <c r="R42" s="8"/>
      <c r="S42" s="8"/>
      <c r="T42" s="39"/>
      <c r="U42" s="5"/>
      <c r="V42" s="42"/>
      <c r="W42" s="8"/>
      <c r="X42" s="8"/>
      <c r="Y42" s="8"/>
      <c r="Z42" s="8"/>
      <c r="AA42" s="8"/>
      <c r="AB42" s="8"/>
      <c r="AC42" s="8"/>
    </row>
    <row r="43" spans="2:29" outlineLevel="1">
      <c r="B43" s="7"/>
      <c r="C43" s="4"/>
      <c r="D43" s="7"/>
      <c r="E43" s="7"/>
      <c r="F43" s="200"/>
      <c r="G43" s="200"/>
      <c r="H43" s="77"/>
      <c r="I43" s="7"/>
      <c r="J43" s="200"/>
      <c r="K43" s="200"/>
      <c r="L43" s="200"/>
      <c r="M43" s="200"/>
      <c r="N43" s="63"/>
      <c r="O43" s="240" t="s">
        <v>430</v>
      </c>
      <c r="P43" s="6"/>
      <c r="Q43" s="12"/>
      <c r="R43" s="8"/>
      <c r="S43" s="8"/>
      <c r="T43" s="39"/>
      <c r="U43" s="5"/>
      <c r="V43" s="42"/>
      <c r="W43" s="8"/>
      <c r="X43" s="8"/>
      <c r="Y43" s="8"/>
      <c r="Z43" s="8"/>
      <c r="AA43" s="8"/>
      <c r="AB43" s="8"/>
      <c r="AC43" s="8"/>
    </row>
    <row r="44" spans="2:29" outlineLevel="1">
      <c r="B44" s="64">
        <v>20</v>
      </c>
      <c r="C44" s="1" t="s">
        <v>85</v>
      </c>
      <c r="D44" s="64">
        <v>1</v>
      </c>
      <c r="E44" s="2" t="s">
        <v>66</v>
      </c>
      <c r="F44" s="198">
        <v>41250</v>
      </c>
      <c r="G44" s="199">
        <f>ROUND(D44*F44,0)</f>
        <v>41250</v>
      </c>
      <c r="H44" s="70">
        <f>D44</f>
        <v>1</v>
      </c>
      <c r="I44" s="64" t="str">
        <f>E44</f>
        <v>No</v>
      </c>
      <c r="J44" s="199">
        <f>F44</f>
        <v>41250</v>
      </c>
      <c r="K44" s="199">
        <f>ROUND(H44*J44,0)</f>
        <v>41250</v>
      </c>
      <c r="L44" s="203">
        <f>IF(K44&gt;G44,K44-G44,0)</f>
        <v>0</v>
      </c>
      <c r="M44" s="199">
        <f>IF(G44&gt;K44,G44-K44,0)</f>
        <v>0</v>
      </c>
      <c r="N44" s="4"/>
      <c r="O44" s="240" t="s">
        <v>430</v>
      </c>
      <c r="P44" s="6"/>
      <c r="Q44" s="8"/>
      <c r="R44" s="8"/>
      <c r="S44" s="8"/>
      <c r="T44" s="39"/>
      <c r="U44" s="5"/>
      <c r="V44" s="42"/>
      <c r="W44" s="8"/>
      <c r="X44" s="8"/>
      <c r="Y44" s="8"/>
      <c r="Z44" s="8"/>
      <c r="AA44" s="8"/>
      <c r="AB44" s="8"/>
      <c r="AC44" s="8"/>
    </row>
    <row r="45" spans="2:29" outlineLevel="1">
      <c r="B45" s="7"/>
      <c r="C45" s="4"/>
      <c r="D45" s="7"/>
      <c r="E45" s="7"/>
      <c r="F45" s="200"/>
      <c r="G45" s="200"/>
      <c r="H45" s="77"/>
      <c r="I45" s="7"/>
      <c r="J45" s="200"/>
      <c r="K45" s="200"/>
      <c r="L45" s="200"/>
      <c r="M45" s="200"/>
      <c r="N45" s="63"/>
      <c r="O45" s="240" t="s">
        <v>430</v>
      </c>
      <c r="P45" s="6"/>
      <c r="Q45" s="12"/>
      <c r="R45" s="8"/>
      <c r="S45" s="8"/>
      <c r="T45" s="39"/>
      <c r="U45" s="5"/>
      <c r="V45" s="42"/>
      <c r="W45" s="8"/>
      <c r="X45" s="8"/>
      <c r="Y45" s="8"/>
      <c r="Z45" s="8"/>
      <c r="AA45" s="8"/>
      <c r="AB45" s="8"/>
      <c r="AC45" s="8"/>
    </row>
    <row r="46" spans="2:29" outlineLevel="1">
      <c r="B46" s="64">
        <v>21</v>
      </c>
      <c r="C46" s="1" t="s">
        <v>86</v>
      </c>
      <c r="D46" s="64">
        <v>1</v>
      </c>
      <c r="E46" s="2" t="s">
        <v>66</v>
      </c>
      <c r="F46" s="198">
        <v>250000</v>
      </c>
      <c r="G46" s="199">
        <f>ROUND(D46*F46,0)</f>
        <v>250000</v>
      </c>
      <c r="H46" s="70">
        <f>D46</f>
        <v>1</v>
      </c>
      <c r="I46" s="64" t="str">
        <f>E46</f>
        <v>No</v>
      </c>
      <c r="J46" s="199">
        <f>F46</f>
        <v>250000</v>
      </c>
      <c r="K46" s="199">
        <f>ROUND(H46*J46,0)</f>
        <v>250000</v>
      </c>
      <c r="L46" s="203">
        <f>IF(K46&gt;G46,K46-G46,0)</f>
        <v>0</v>
      </c>
      <c r="M46" s="199">
        <f>IF(G46&gt;K46,G46-K46,0)</f>
        <v>0</v>
      </c>
      <c r="N46" s="4"/>
      <c r="O46" s="240" t="s">
        <v>430</v>
      </c>
      <c r="P46" s="6"/>
      <c r="Q46" s="8"/>
      <c r="R46" s="8"/>
      <c r="S46" s="8"/>
      <c r="T46" s="39"/>
      <c r="U46" s="5"/>
      <c r="V46" s="42"/>
      <c r="W46" s="8"/>
      <c r="X46" s="8"/>
      <c r="Y46" s="8"/>
      <c r="Z46" s="8"/>
      <c r="AA46" s="8"/>
      <c r="AB46" s="8"/>
      <c r="AC46" s="8"/>
    </row>
    <row r="47" spans="2:29" outlineLevel="1">
      <c r="B47" s="7"/>
      <c r="C47" s="4"/>
      <c r="D47" s="7"/>
      <c r="E47" s="7"/>
      <c r="F47" s="200"/>
      <c r="G47" s="200"/>
      <c r="H47" s="77"/>
      <c r="I47" s="7"/>
      <c r="J47" s="200"/>
      <c r="K47" s="200"/>
      <c r="L47" s="200"/>
      <c r="M47" s="200"/>
      <c r="N47" s="63"/>
      <c r="O47" s="240" t="s">
        <v>430</v>
      </c>
      <c r="P47" s="6"/>
      <c r="Q47" s="12"/>
      <c r="R47" s="8"/>
      <c r="S47" s="8"/>
      <c r="T47" s="39"/>
      <c r="U47" s="5"/>
      <c r="V47" s="42"/>
      <c r="W47" s="8"/>
      <c r="X47" s="8"/>
      <c r="Y47" s="8"/>
      <c r="Z47" s="8"/>
      <c r="AA47" s="8"/>
      <c r="AB47" s="8"/>
      <c r="AC47" s="8"/>
    </row>
    <row r="48" spans="2:29" outlineLevel="1">
      <c r="B48" s="64">
        <v>22</v>
      </c>
      <c r="C48" s="1" t="s">
        <v>87</v>
      </c>
      <c r="D48" s="64">
        <v>1</v>
      </c>
      <c r="E48" s="2" t="s">
        <v>66</v>
      </c>
      <c r="F48" s="198">
        <v>34500</v>
      </c>
      <c r="G48" s="199">
        <f>ROUND(D48*F48,0)</f>
        <v>34500</v>
      </c>
      <c r="H48" s="70">
        <f>D48</f>
        <v>1</v>
      </c>
      <c r="I48" s="64" t="str">
        <f>E48</f>
        <v>No</v>
      </c>
      <c r="J48" s="199">
        <f>F48</f>
        <v>34500</v>
      </c>
      <c r="K48" s="199">
        <f>ROUND(H48*J48,0)</f>
        <v>34500</v>
      </c>
      <c r="L48" s="203">
        <f>IF(K48&gt;G48,K48-G48,0)</f>
        <v>0</v>
      </c>
      <c r="M48" s="199">
        <f>IF(G48&gt;K48,G48-K48,0)</f>
        <v>0</v>
      </c>
      <c r="N48" s="4"/>
      <c r="O48" s="240" t="s">
        <v>430</v>
      </c>
      <c r="P48" s="6"/>
      <c r="Q48" s="8"/>
      <c r="R48" s="8"/>
      <c r="S48" s="8"/>
      <c r="T48" s="39"/>
      <c r="U48" s="5"/>
      <c r="V48" s="42"/>
      <c r="W48" s="8"/>
      <c r="X48" s="8"/>
      <c r="Y48" s="8"/>
      <c r="Z48" s="8"/>
      <c r="AA48" s="8"/>
      <c r="AB48" s="8"/>
      <c r="AC48" s="8"/>
    </row>
    <row r="49" spans="2:29" outlineLevel="1">
      <c r="B49" s="7"/>
      <c r="C49" s="4"/>
      <c r="D49" s="7"/>
      <c r="E49" s="7"/>
      <c r="F49" s="200"/>
      <c r="G49" s="200"/>
      <c r="H49" s="77"/>
      <c r="I49" s="7"/>
      <c r="J49" s="200"/>
      <c r="K49" s="200"/>
      <c r="L49" s="200"/>
      <c r="M49" s="200"/>
      <c r="N49" s="4"/>
      <c r="O49" s="240" t="s">
        <v>430</v>
      </c>
      <c r="P49" s="6"/>
      <c r="Q49" s="8"/>
      <c r="R49" s="8"/>
      <c r="S49" s="8"/>
      <c r="T49" s="39"/>
      <c r="U49" s="5"/>
      <c r="V49" s="42"/>
      <c r="W49" s="8"/>
      <c r="X49" s="8"/>
      <c r="Y49" s="8"/>
      <c r="Z49" s="8"/>
      <c r="AA49" s="8"/>
      <c r="AB49" s="8"/>
      <c r="AC49" s="8"/>
    </row>
    <row r="50" spans="2:29" outlineLevel="1">
      <c r="B50" s="64">
        <v>23</v>
      </c>
      <c r="C50" s="1" t="s">
        <v>88</v>
      </c>
      <c r="D50" s="64">
        <v>1</v>
      </c>
      <c r="E50" s="2" t="s">
        <v>66</v>
      </c>
      <c r="F50" s="198">
        <v>563750</v>
      </c>
      <c r="G50" s="199">
        <f>ROUND(D50*F50,0)</f>
        <v>563750</v>
      </c>
      <c r="H50" s="70">
        <f>D50</f>
        <v>1</v>
      </c>
      <c r="I50" s="64" t="str">
        <f>E50</f>
        <v>No</v>
      </c>
      <c r="J50" s="199">
        <f>F50</f>
        <v>563750</v>
      </c>
      <c r="K50" s="199">
        <f>ROUND(H50*J50,0)</f>
        <v>563750</v>
      </c>
      <c r="L50" s="203">
        <f>IF(K50&gt;G50,K50-G50,0)</f>
        <v>0</v>
      </c>
      <c r="M50" s="199">
        <f>IF(G50&gt;K50,G50-K50,0)</f>
        <v>0</v>
      </c>
      <c r="N50" s="4"/>
      <c r="O50" s="240" t="s">
        <v>430</v>
      </c>
      <c r="P50" s="6"/>
      <c r="Q50" s="8"/>
      <c r="R50" s="8"/>
      <c r="S50" s="8"/>
      <c r="T50" s="39"/>
      <c r="U50" s="5"/>
      <c r="V50" s="42"/>
      <c r="W50" s="8"/>
      <c r="X50" s="8"/>
      <c r="Y50" s="8"/>
      <c r="Z50" s="8"/>
      <c r="AA50" s="8"/>
      <c r="AB50" s="8"/>
      <c r="AC50" s="8"/>
    </row>
    <row r="51" spans="2:29" outlineLevel="1">
      <c r="B51" s="7"/>
      <c r="C51" s="4"/>
      <c r="D51" s="7"/>
      <c r="E51" s="7"/>
      <c r="F51" s="200"/>
      <c r="G51" s="200"/>
      <c r="H51" s="77"/>
      <c r="I51" s="7"/>
      <c r="J51" s="200"/>
      <c r="K51" s="200"/>
      <c r="L51" s="200"/>
      <c r="M51" s="200"/>
      <c r="N51" s="4"/>
      <c r="O51" s="240" t="s">
        <v>430</v>
      </c>
      <c r="P51" s="6"/>
      <c r="Q51" s="8"/>
      <c r="R51" s="8"/>
      <c r="S51" s="8"/>
      <c r="T51" s="39"/>
      <c r="U51" s="5"/>
      <c r="V51" s="42"/>
      <c r="W51" s="8"/>
      <c r="X51" s="8"/>
      <c r="Y51" s="8"/>
      <c r="Z51" s="8"/>
      <c r="AA51" s="8"/>
      <c r="AB51" s="8"/>
      <c r="AC51" s="8"/>
    </row>
    <row r="52" spans="2:29" s="29" customFormat="1" ht="17.25" customHeight="1" outlineLevel="1">
      <c r="B52" s="64">
        <v>24</v>
      </c>
      <c r="C52" s="1" t="s">
        <v>89</v>
      </c>
      <c r="D52" s="64">
        <v>1</v>
      </c>
      <c r="E52" s="2" t="s">
        <v>66</v>
      </c>
      <c r="F52" s="198">
        <v>103125</v>
      </c>
      <c r="G52" s="199">
        <f>ROUND(D52*F52,0)</f>
        <v>103125</v>
      </c>
      <c r="H52" s="70">
        <f>D52</f>
        <v>1</v>
      </c>
      <c r="I52" s="64" t="str">
        <f>E52</f>
        <v>No</v>
      </c>
      <c r="J52" s="199">
        <f>F52</f>
        <v>103125</v>
      </c>
      <c r="K52" s="199">
        <f>ROUND(H52*J52,0)</f>
        <v>103125</v>
      </c>
      <c r="L52" s="203">
        <f>IF(K52&gt;G52,K52-G52,0)</f>
        <v>0</v>
      </c>
      <c r="M52" s="199">
        <f>IF(G52&gt;K52,G52-K52,0)</f>
        <v>0</v>
      </c>
      <c r="N52" s="4"/>
      <c r="O52" s="240" t="s">
        <v>430</v>
      </c>
      <c r="P52" s="6"/>
      <c r="Q52" s="8"/>
      <c r="R52" s="18"/>
      <c r="S52" s="18"/>
      <c r="T52" s="45"/>
      <c r="U52" s="46"/>
      <c r="V52" s="47"/>
      <c r="W52" s="18"/>
      <c r="X52" s="18"/>
      <c r="Y52" s="18"/>
      <c r="Z52" s="18"/>
      <c r="AA52" s="18"/>
      <c r="AB52" s="18"/>
      <c r="AC52" s="18"/>
    </row>
    <row r="53" spans="2:29" outlineLevel="1">
      <c r="B53" s="7"/>
      <c r="C53" s="4"/>
      <c r="D53" s="7"/>
      <c r="E53" s="7"/>
      <c r="F53" s="200"/>
      <c r="G53" s="200"/>
      <c r="H53" s="77"/>
      <c r="I53" s="7"/>
      <c r="J53" s="200"/>
      <c r="K53" s="200"/>
      <c r="L53" s="200"/>
      <c r="M53" s="200"/>
      <c r="N53" s="4"/>
      <c r="O53" s="240" t="s">
        <v>430</v>
      </c>
      <c r="P53" s="6"/>
      <c r="Q53" s="8"/>
      <c r="R53" s="8"/>
      <c r="S53" s="8"/>
      <c r="T53" s="39"/>
      <c r="U53" s="5"/>
      <c r="V53" s="42"/>
      <c r="W53" s="8"/>
      <c r="X53" s="8"/>
      <c r="Y53" s="8"/>
      <c r="Z53" s="8"/>
      <c r="AA53" s="8"/>
      <c r="AB53" s="8"/>
      <c r="AC53" s="8"/>
    </row>
    <row r="54" spans="2:29" outlineLevel="1">
      <c r="B54" s="64">
        <v>25</v>
      </c>
      <c r="C54" s="1" t="s">
        <v>90</v>
      </c>
      <c r="D54" s="64">
        <v>1</v>
      </c>
      <c r="E54" s="2" t="s">
        <v>66</v>
      </c>
      <c r="F54" s="198">
        <v>225000</v>
      </c>
      <c r="G54" s="199">
        <f>ROUND(D54*F54,0)</f>
        <v>225000</v>
      </c>
      <c r="H54" s="70">
        <f>D54</f>
        <v>1</v>
      </c>
      <c r="I54" s="64" t="str">
        <f>E54</f>
        <v>No</v>
      </c>
      <c r="J54" s="199">
        <f>F54</f>
        <v>225000</v>
      </c>
      <c r="K54" s="199">
        <f>ROUND(H54*J54,0)</f>
        <v>225000</v>
      </c>
      <c r="L54" s="203">
        <f>IF(K54&gt;G54,K54-G54,0)</f>
        <v>0</v>
      </c>
      <c r="M54" s="199">
        <f>IF(G54&gt;K54,G54-K54,0)</f>
        <v>0</v>
      </c>
      <c r="N54" s="4"/>
      <c r="O54" s="240" t="s">
        <v>430</v>
      </c>
      <c r="P54" s="6"/>
      <c r="Q54" s="8"/>
      <c r="R54" s="8"/>
      <c r="S54" s="8"/>
      <c r="T54" s="39"/>
      <c r="U54" s="5"/>
      <c r="V54" s="42"/>
      <c r="W54" s="8"/>
      <c r="X54" s="8"/>
      <c r="Y54" s="8"/>
      <c r="Z54" s="8"/>
      <c r="AA54" s="8"/>
      <c r="AB54" s="8"/>
      <c r="AC54" s="8"/>
    </row>
    <row r="55" spans="2:29" outlineLevel="1">
      <c r="B55" s="7"/>
      <c r="C55" s="4"/>
      <c r="D55" s="7"/>
      <c r="E55" s="7"/>
      <c r="F55" s="200"/>
      <c r="G55" s="200"/>
      <c r="H55" s="77"/>
      <c r="I55" s="7"/>
      <c r="J55" s="200"/>
      <c r="K55" s="200"/>
      <c r="L55" s="200"/>
      <c r="M55" s="200"/>
      <c r="N55" s="4"/>
      <c r="O55" s="240" t="s">
        <v>430</v>
      </c>
      <c r="P55" s="6"/>
      <c r="Q55" s="8"/>
      <c r="R55" s="8"/>
      <c r="S55" s="8"/>
      <c r="T55" s="39"/>
      <c r="U55" s="5"/>
      <c r="V55" s="42"/>
      <c r="W55" s="8"/>
      <c r="X55" s="8"/>
      <c r="Y55" s="8"/>
      <c r="Z55" s="8"/>
      <c r="AA55" s="8"/>
      <c r="AB55" s="8"/>
      <c r="AC55" s="8"/>
    </row>
    <row r="56" spans="2:29" outlineLevel="1">
      <c r="B56" s="64">
        <v>26</v>
      </c>
      <c r="C56" s="1" t="s">
        <v>91</v>
      </c>
      <c r="D56" s="64">
        <v>2</v>
      </c>
      <c r="E56" s="2" t="s">
        <v>66</v>
      </c>
      <c r="F56" s="198">
        <v>61875</v>
      </c>
      <c r="G56" s="199">
        <f>ROUND(D56*F56,0)</f>
        <v>123750</v>
      </c>
      <c r="H56" s="70">
        <f>D56</f>
        <v>2</v>
      </c>
      <c r="I56" s="64" t="str">
        <f>E56</f>
        <v>No</v>
      </c>
      <c r="J56" s="199">
        <f>F56</f>
        <v>61875</v>
      </c>
      <c r="K56" s="199">
        <f>ROUND(H56*J56,0)</f>
        <v>123750</v>
      </c>
      <c r="L56" s="203">
        <f>IF(K56&gt;G56,K56-G56,0)</f>
        <v>0</v>
      </c>
      <c r="M56" s="199">
        <f>IF(G56&gt;K56,G56-K56,0)</f>
        <v>0</v>
      </c>
      <c r="N56" s="4"/>
      <c r="O56" s="240" t="s">
        <v>430</v>
      </c>
      <c r="P56" s="6"/>
      <c r="Q56" s="8"/>
      <c r="R56" s="8"/>
      <c r="S56" s="8"/>
      <c r="T56" s="39"/>
      <c r="U56" s="5"/>
      <c r="V56" s="42"/>
      <c r="W56" s="8"/>
      <c r="X56" s="8"/>
      <c r="Y56" s="8"/>
      <c r="Z56" s="8"/>
      <c r="AA56" s="8"/>
      <c r="AB56" s="8"/>
      <c r="AC56" s="8"/>
    </row>
    <row r="57" spans="2:29" outlineLevel="1">
      <c r="B57" s="7"/>
      <c r="C57" s="4"/>
      <c r="D57" s="7"/>
      <c r="E57" s="7"/>
      <c r="F57" s="200"/>
      <c r="G57" s="200"/>
      <c r="H57" s="77"/>
      <c r="I57" s="7"/>
      <c r="J57" s="200"/>
      <c r="K57" s="200"/>
      <c r="L57" s="200"/>
      <c r="M57" s="200"/>
      <c r="N57" s="4"/>
      <c r="O57" s="240" t="s">
        <v>430</v>
      </c>
      <c r="P57" s="6"/>
      <c r="Q57" s="8"/>
      <c r="R57" s="8"/>
      <c r="S57" s="8"/>
      <c r="T57" s="39"/>
      <c r="U57" s="5"/>
      <c r="V57" s="42"/>
      <c r="W57" s="8"/>
      <c r="X57" s="8"/>
      <c r="Y57" s="8"/>
      <c r="Z57" s="8"/>
      <c r="AA57" s="8"/>
      <c r="AB57" s="8"/>
      <c r="AC57" s="8"/>
    </row>
    <row r="58" spans="2:29" s="29" customFormat="1" outlineLevel="1">
      <c r="B58" s="64">
        <v>27</v>
      </c>
      <c r="C58" s="1" t="s">
        <v>92</v>
      </c>
      <c r="D58" s="64">
        <v>1</v>
      </c>
      <c r="E58" s="2" t="s">
        <v>66</v>
      </c>
      <c r="F58" s="198">
        <v>312500</v>
      </c>
      <c r="G58" s="199">
        <f>ROUND(D58*F58,0)</f>
        <v>312500</v>
      </c>
      <c r="H58" s="70">
        <f>D58</f>
        <v>1</v>
      </c>
      <c r="I58" s="64" t="str">
        <f>E58</f>
        <v>No</v>
      </c>
      <c r="J58" s="199">
        <f>F58</f>
        <v>312500</v>
      </c>
      <c r="K58" s="199">
        <f>ROUND(H58*J58,0)</f>
        <v>312500</v>
      </c>
      <c r="L58" s="203">
        <f>IF(K58&gt;G58,K58-G58,0)</f>
        <v>0</v>
      </c>
      <c r="M58" s="199">
        <f>IF(G58&gt;K58,G58-K58,0)</f>
        <v>0</v>
      </c>
      <c r="N58" s="4"/>
      <c r="O58" s="240" t="s">
        <v>430</v>
      </c>
      <c r="P58" s="6"/>
      <c r="Q58" s="8"/>
      <c r="R58" s="18"/>
      <c r="S58" s="18"/>
      <c r="T58" s="45"/>
      <c r="U58" s="46"/>
      <c r="V58" s="47"/>
      <c r="W58" s="18"/>
      <c r="X58" s="18"/>
      <c r="Y58" s="18"/>
      <c r="Z58" s="18"/>
      <c r="AA58" s="18"/>
      <c r="AB58" s="18"/>
      <c r="AC58" s="18"/>
    </row>
    <row r="59" spans="2:29" outlineLevel="1">
      <c r="B59" s="7"/>
      <c r="C59" s="4"/>
      <c r="D59" s="7"/>
      <c r="E59" s="7"/>
      <c r="F59" s="200"/>
      <c r="G59" s="200"/>
      <c r="H59" s="77"/>
      <c r="I59" s="7"/>
      <c r="J59" s="200"/>
      <c r="K59" s="200"/>
      <c r="L59" s="200"/>
      <c r="M59" s="200"/>
      <c r="N59" s="4"/>
      <c r="O59" s="240" t="s">
        <v>430</v>
      </c>
      <c r="P59" s="6"/>
      <c r="Q59" s="8"/>
      <c r="R59" s="8"/>
      <c r="S59" s="8"/>
      <c r="T59" s="39"/>
      <c r="U59" s="5"/>
      <c r="V59" s="42"/>
      <c r="W59" s="8"/>
      <c r="X59" s="8"/>
      <c r="Y59" s="8"/>
      <c r="Z59" s="8"/>
      <c r="AA59" s="8"/>
      <c r="AB59" s="8"/>
      <c r="AC59" s="8"/>
    </row>
    <row r="60" spans="2:29" outlineLevel="1">
      <c r="B60" s="64">
        <v>28</v>
      </c>
      <c r="C60" s="1" t="s">
        <v>93</v>
      </c>
      <c r="D60" s="64">
        <v>2</v>
      </c>
      <c r="E60" s="2" t="s">
        <v>66</v>
      </c>
      <c r="F60" s="198">
        <v>280000</v>
      </c>
      <c r="G60" s="199">
        <f>ROUND(D60*F60,0)</f>
        <v>560000</v>
      </c>
      <c r="H60" s="70">
        <f>D60</f>
        <v>2</v>
      </c>
      <c r="I60" s="64" t="str">
        <f>E60</f>
        <v>No</v>
      </c>
      <c r="J60" s="199">
        <f>F60</f>
        <v>280000</v>
      </c>
      <c r="K60" s="199">
        <f>ROUND(H60*J60,0)</f>
        <v>560000</v>
      </c>
      <c r="L60" s="203">
        <f>IF(K60&gt;G60,K60-G60,0)</f>
        <v>0</v>
      </c>
      <c r="M60" s="199">
        <f>IF(G60&gt;K60,G60-K60,0)</f>
        <v>0</v>
      </c>
      <c r="N60" s="4"/>
      <c r="O60" s="240" t="s">
        <v>430</v>
      </c>
      <c r="P60" s="6"/>
      <c r="Q60" s="8"/>
      <c r="R60" s="8"/>
      <c r="S60" s="8"/>
      <c r="T60" s="39"/>
      <c r="U60" s="5"/>
      <c r="V60" s="42"/>
      <c r="W60" s="8"/>
      <c r="X60" s="8"/>
      <c r="Y60" s="8"/>
      <c r="Z60" s="8"/>
      <c r="AA60" s="8"/>
      <c r="AB60" s="8"/>
      <c r="AC60" s="8"/>
    </row>
    <row r="61" spans="2:29" outlineLevel="1">
      <c r="B61" s="7"/>
      <c r="C61" s="4"/>
      <c r="D61" s="7"/>
      <c r="E61" s="7"/>
      <c r="F61" s="200"/>
      <c r="G61" s="200"/>
      <c r="H61" s="77"/>
      <c r="I61" s="7"/>
      <c r="J61" s="200"/>
      <c r="K61" s="200"/>
      <c r="L61" s="200"/>
      <c r="M61" s="200"/>
      <c r="N61" s="4"/>
      <c r="O61" s="240" t="s">
        <v>430</v>
      </c>
      <c r="P61" s="6"/>
      <c r="Q61" s="8"/>
      <c r="R61" s="8"/>
      <c r="S61" s="8"/>
      <c r="T61" s="39"/>
      <c r="U61" s="5"/>
      <c r="V61" s="42"/>
      <c r="W61" s="8"/>
      <c r="X61" s="8"/>
      <c r="Y61" s="8"/>
      <c r="Z61" s="8"/>
      <c r="AA61" s="8"/>
      <c r="AB61" s="8"/>
      <c r="AC61" s="8"/>
    </row>
    <row r="62" spans="2:29" outlineLevel="1">
      <c r="B62" s="64">
        <v>29</v>
      </c>
      <c r="C62" s="1" t="s">
        <v>94</v>
      </c>
      <c r="D62" s="64">
        <v>1</v>
      </c>
      <c r="E62" s="2" t="s">
        <v>66</v>
      </c>
      <c r="F62" s="198">
        <v>49500</v>
      </c>
      <c r="G62" s="199">
        <f>ROUND(D62*F62,0)</f>
        <v>49500</v>
      </c>
      <c r="H62" s="70">
        <f>D62</f>
        <v>1</v>
      </c>
      <c r="I62" s="64" t="str">
        <f>E62</f>
        <v>No</v>
      </c>
      <c r="J62" s="199">
        <f>F62</f>
        <v>49500</v>
      </c>
      <c r="K62" s="199">
        <f>ROUND(H62*J62,0)</f>
        <v>49500</v>
      </c>
      <c r="L62" s="203">
        <f>IF(K62&gt;G62,K62-G62,0)</f>
        <v>0</v>
      </c>
      <c r="M62" s="199">
        <f>IF(G62&gt;K62,G62-K62,0)</f>
        <v>0</v>
      </c>
      <c r="N62" s="4"/>
      <c r="O62" s="240" t="s">
        <v>430</v>
      </c>
      <c r="P62" s="6"/>
      <c r="Q62" s="8"/>
      <c r="R62" s="8"/>
      <c r="S62" s="8"/>
      <c r="T62" s="39"/>
      <c r="U62" s="5"/>
      <c r="V62" s="42"/>
      <c r="W62" s="8"/>
      <c r="X62" s="8"/>
      <c r="Y62" s="8"/>
      <c r="Z62" s="8"/>
      <c r="AA62" s="8"/>
      <c r="AB62" s="8"/>
      <c r="AC62" s="8"/>
    </row>
    <row r="63" spans="2:29" outlineLevel="1">
      <c r="B63" s="7"/>
      <c r="C63" s="4"/>
      <c r="D63" s="7"/>
      <c r="E63" s="7"/>
      <c r="F63" s="200"/>
      <c r="G63" s="200"/>
      <c r="H63" s="77"/>
      <c r="I63" s="7"/>
      <c r="J63" s="200"/>
      <c r="K63" s="200"/>
      <c r="L63" s="200"/>
      <c r="M63" s="200"/>
      <c r="N63" s="4"/>
      <c r="O63" s="240" t="s">
        <v>430</v>
      </c>
      <c r="P63" s="6"/>
      <c r="Q63" s="8"/>
      <c r="R63" s="8"/>
      <c r="S63" s="8"/>
      <c r="T63" s="39"/>
      <c r="U63" s="5"/>
      <c r="V63" s="42"/>
      <c r="W63" s="8"/>
      <c r="X63" s="8"/>
      <c r="Y63" s="8"/>
      <c r="Z63" s="8"/>
      <c r="AA63" s="8"/>
      <c r="AB63" s="8"/>
      <c r="AC63" s="8"/>
    </row>
    <row r="64" spans="2:29" outlineLevel="1">
      <c r="B64" s="64">
        <v>30</v>
      </c>
      <c r="C64" s="1" t="s">
        <v>95</v>
      </c>
      <c r="D64" s="64">
        <v>1</v>
      </c>
      <c r="E64" s="2" t="s">
        <v>66</v>
      </c>
      <c r="F64" s="198">
        <v>937500</v>
      </c>
      <c r="G64" s="199">
        <f>ROUND(D64*F64,0)</f>
        <v>937500</v>
      </c>
      <c r="H64" s="70">
        <f>D64</f>
        <v>1</v>
      </c>
      <c r="I64" s="64" t="str">
        <f>E64</f>
        <v>No</v>
      </c>
      <c r="J64" s="199">
        <f>F64</f>
        <v>937500</v>
      </c>
      <c r="K64" s="199">
        <f>ROUND(H64*J64,0)</f>
        <v>937500</v>
      </c>
      <c r="L64" s="203">
        <f>IF(K64&gt;G64,K64-G64,0)</f>
        <v>0</v>
      </c>
      <c r="M64" s="199">
        <f>IF(G64&gt;K64,G64-K64,0)</f>
        <v>0</v>
      </c>
      <c r="N64" s="4"/>
      <c r="O64" s="240" t="s">
        <v>430</v>
      </c>
      <c r="P64" s="6"/>
      <c r="Q64" s="8"/>
      <c r="R64" s="8"/>
      <c r="S64" s="8"/>
      <c r="T64" s="39"/>
      <c r="U64" s="5"/>
      <c r="V64" s="42"/>
      <c r="W64" s="8"/>
      <c r="X64" s="8"/>
      <c r="Y64" s="8"/>
      <c r="Z64" s="8"/>
      <c r="AA64" s="8"/>
      <c r="AB64" s="8"/>
      <c r="AC64" s="8"/>
    </row>
    <row r="65" spans="2:29" s="29" customFormat="1" outlineLevel="1">
      <c r="B65" s="7"/>
      <c r="C65" s="4"/>
      <c r="D65" s="7"/>
      <c r="E65" s="7"/>
      <c r="F65" s="200"/>
      <c r="G65" s="200"/>
      <c r="H65" s="77"/>
      <c r="I65" s="7"/>
      <c r="J65" s="200"/>
      <c r="K65" s="200"/>
      <c r="L65" s="200"/>
      <c r="M65" s="200"/>
      <c r="N65" s="4"/>
      <c r="O65" s="240" t="s">
        <v>430</v>
      </c>
      <c r="P65" s="6"/>
      <c r="Q65" s="8"/>
      <c r="R65" s="18"/>
      <c r="S65" s="18"/>
      <c r="T65" s="45"/>
      <c r="U65" s="46"/>
      <c r="V65" s="47"/>
      <c r="W65" s="18"/>
      <c r="X65" s="18"/>
      <c r="Y65" s="18"/>
      <c r="Z65" s="18"/>
      <c r="AA65" s="18"/>
      <c r="AB65" s="18"/>
      <c r="AC65" s="18"/>
    </row>
    <row r="66" spans="2:29" outlineLevel="1">
      <c r="B66" s="64">
        <v>31</v>
      </c>
      <c r="C66" s="1" t="s">
        <v>96</v>
      </c>
      <c r="D66" s="64">
        <v>1</v>
      </c>
      <c r="E66" s="2" t="s">
        <v>66</v>
      </c>
      <c r="F66" s="198">
        <v>562500</v>
      </c>
      <c r="G66" s="199">
        <f>ROUND(D66*F66,0)</f>
        <v>562500</v>
      </c>
      <c r="H66" s="70">
        <f>D66</f>
        <v>1</v>
      </c>
      <c r="I66" s="64" t="str">
        <f>E66</f>
        <v>No</v>
      </c>
      <c r="J66" s="199">
        <f>F66</f>
        <v>562500</v>
      </c>
      <c r="K66" s="199">
        <f>ROUND(H66*J66,0)</f>
        <v>562500</v>
      </c>
      <c r="L66" s="203">
        <f>IF(K66&gt;G66,K66-G66,0)</f>
        <v>0</v>
      </c>
      <c r="M66" s="199">
        <f>IF(G66&gt;K66,G66-K66,0)</f>
        <v>0</v>
      </c>
      <c r="N66" s="4"/>
      <c r="O66" s="240" t="s">
        <v>430</v>
      </c>
      <c r="P66" s="6"/>
      <c r="Q66" s="8"/>
      <c r="R66" s="8"/>
      <c r="S66" s="8"/>
      <c r="T66" s="39"/>
      <c r="U66" s="5"/>
      <c r="V66" s="42"/>
      <c r="W66" s="8"/>
      <c r="X66" s="8"/>
      <c r="Y66" s="8"/>
      <c r="Z66" s="8"/>
      <c r="AA66" s="8"/>
      <c r="AB66" s="8"/>
      <c r="AC66" s="8"/>
    </row>
    <row r="67" spans="2:29" outlineLevel="1">
      <c r="B67" s="7"/>
      <c r="C67" s="4"/>
      <c r="D67" s="7"/>
      <c r="E67" s="7"/>
      <c r="F67" s="200"/>
      <c r="G67" s="200"/>
      <c r="H67" s="77"/>
      <c r="I67" s="7"/>
      <c r="J67" s="200"/>
      <c r="K67" s="200"/>
      <c r="L67" s="200"/>
      <c r="M67" s="200"/>
      <c r="N67" s="4"/>
      <c r="O67" s="240" t="s">
        <v>430</v>
      </c>
      <c r="P67" s="6"/>
      <c r="Q67" s="8"/>
      <c r="R67" s="8"/>
      <c r="S67" s="8"/>
      <c r="T67" s="39"/>
      <c r="U67" s="5"/>
      <c r="V67" s="42"/>
      <c r="W67" s="8"/>
      <c r="X67" s="8"/>
      <c r="Y67" s="8"/>
      <c r="Z67" s="8"/>
      <c r="AA67" s="8"/>
      <c r="AB67" s="8"/>
      <c r="AC67" s="8"/>
    </row>
    <row r="68" spans="2:29" ht="31.5" outlineLevel="1">
      <c r="B68" s="64">
        <v>32</v>
      </c>
      <c r="C68" s="1" t="s">
        <v>97</v>
      </c>
      <c r="D68" s="64">
        <v>1</v>
      </c>
      <c r="E68" s="2" t="s">
        <v>66</v>
      </c>
      <c r="F68" s="198">
        <v>2125000</v>
      </c>
      <c r="G68" s="199">
        <f>ROUND(D68*F68,0)</f>
        <v>2125000</v>
      </c>
      <c r="H68" s="70">
        <f>D68</f>
        <v>1</v>
      </c>
      <c r="I68" s="64" t="str">
        <f>E68</f>
        <v>No</v>
      </c>
      <c r="J68" s="199">
        <f>F68</f>
        <v>2125000</v>
      </c>
      <c r="K68" s="199">
        <f>ROUND(H68*J68,0)</f>
        <v>2125000</v>
      </c>
      <c r="L68" s="203">
        <f>IF(K68&gt;G68,K68-G68,0)</f>
        <v>0</v>
      </c>
      <c r="M68" s="199">
        <f>IF(G68&gt;K68,G68-K68,0)</f>
        <v>0</v>
      </c>
      <c r="N68" s="4"/>
      <c r="O68" s="240" t="s">
        <v>430</v>
      </c>
      <c r="P68" s="6"/>
      <c r="Q68" s="8"/>
      <c r="R68" s="8"/>
      <c r="S68" s="8"/>
      <c r="T68" s="39"/>
      <c r="U68" s="5"/>
      <c r="V68" s="42"/>
      <c r="W68" s="8"/>
      <c r="X68" s="8"/>
      <c r="Y68" s="8"/>
      <c r="Z68" s="8"/>
      <c r="AA68" s="8"/>
      <c r="AB68" s="8"/>
      <c r="AC68" s="8"/>
    </row>
    <row r="69" spans="2:29" outlineLevel="1">
      <c r="B69" s="7"/>
      <c r="C69" s="4"/>
      <c r="D69" s="7"/>
      <c r="E69" s="7"/>
      <c r="F69" s="200"/>
      <c r="G69" s="200"/>
      <c r="H69" s="77"/>
      <c r="I69" s="7"/>
      <c r="J69" s="200"/>
      <c r="K69" s="200"/>
      <c r="L69" s="200"/>
      <c r="M69" s="200"/>
      <c r="N69" s="4"/>
      <c r="O69" s="240" t="s">
        <v>430</v>
      </c>
      <c r="P69" s="6"/>
      <c r="Q69" s="8"/>
      <c r="R69" s="8"/>
      <c r="S69" s="8"/>
      <c r="T69" s="39"/>
      <c r="U69" s="5"/>
      <c r="V69" s="42"/>
      <c r="W69" s="8"/>
      <c r="X69" s="8"/>
      <c r="Y69" s="8"/>
      <c r="Z69" s="8"/>
      <c r="AA69" s="8"/>
      <c r="AB69" s="8"/>
      <c r="AC69" s="8"/>
    </row>
    <row r="70" spans="2:29" outlineLevel="1">
      <c r="B70" s="64">
        <v>33</v>
      </c>
      <c r="C70" s="1" t="s">
        <v>98</v>
      </c>
      <c r="D70" s="64">
        <v>1</v>
      </c>
      <c r="E70" s="2" t="s">
        <v>66</v>
      </c>
      <c r="F70" s="198">
        <v>4200000</v>
      </c>
      <c r="G70" s="199">
        <f>ROUND(D70*F70,0)</f>
        <v>4200000</v>
      </c>
      <c r="H70" s="70">
        <f>D70</f>
        <v>1</v>
      </c>
      <c r="I70" s="64" t="str">
        <f>E70</f>
        <v>No</v>
      </c>
      <c r="J70" s="199">
        <f>F70</f>
        <v>4200000</v>
      </c>
      <c r="K70" s="199">
        <f>ROUND(H70*J70,0)</f>
        <v>4200000</v>
      </c>
      <c r="L70" s="203">
        <f>IF(K70&gt;G70,K70-G70,0)</f>
        <v>0</v>
      </c>
      <c r="M70" s="199">
        <f>IF(G70&gt;K70,G70-K70,0)</f>
        <v>0</v>
      </c>
      <c r="N70" s="4"/>
      <c r="O70" s="240" t="s">
        <v>430</v>
      </c>
      <c r="P70" s="6"/>
      <c r="Q70" s="8"/>
      <c r="R70" s="8"/>
      <c r="S70" s="8"/>
      <c r="T70" s="39"/>
      <c r="U70" s="5"/>
      <c r="V70" s="42"/>
      <c r="W70" s="8"/>
      <c r="X70" s="8"/>
      <c r="Y70" s="8"/>
      <c r="Z70" s="8"/>
      <c r="AA70" s="8"/>
      <c r="AB70" s="8"/>
      <c r="AC70" s="8"/>
    </row>
    <row r="71" spans="2:29" outlineLevel="1">
      <c r="B71" s="7"/>
      <c r="C71" s="4"/>
      <c r="D71" s="7"/>
      <c r="E71" s="7"/>
      <c r="F71" s="200"/>
      <c r="G71" s="200"/>
      <c r="H71" s="77"/>
      <c r="I71" s="7"/>
      <c r="J71" s="200"/>
      <c r="K71" s="200"/>
      <c r="L71" s="200"/>
      <c r="M71" s="200"/>
      <c r="N71" s="4"/>
      <c r="O71" s="240" t="s">
        <v>430</v>
      </c>
      <c r="P71" s="6"/>
      <c r="Q71" s="8"/>
      <c r="R71" s="8"/>
      <c r="S71" s="8"/>
      <c r="T71" s="39"/>
      <c r="U71" s="5"/>
      <c r="V71" s="42"/>
      <c r="W71" s="8"/>
      <c r="X71" s="8"/>
      <c r="Y71" s="8"/>
      <c r="Z71" s="8"/>
      <c r="AA71" s="8"/>
      <c r="AB71" s="8"/>
      <c r="AC71" s="8"/>
    </row>
    <row r="72" spans="2:29" outlineLevel="1">
      <c r="B72" s="64">
        <v>34</v>
      </c>
      <c r="C72" s="1" t="s">
        <v>99</v>
      </c>
      <c r="D72" s="64">
        <v>1</v>
      </c>
      <c r="E72" s="2" t="s">
        <v>66</v>
      </c>
      <c r="F72" s="198">
        <v>43750</v>
      </c>
      <c r="G72" s="199">
        <f>ROUND(D72*F72,0)</f>
        <v>43750</v>
      </c>
      <c r="H72" s="70">
        <f>D72</f>
        <v>1</v>
      </c>
      <c r="I72" s="64" t="str">
        <f>E72</f>
        <v>No</v>
      </c>
      <c r="J72" s="199">
        <f>F72</f>
        <v>43750</v>
      </c>
      <c r="K72" s="199">
        <f>ROUND(H72*J72,0)</f>
        <v>43750</v>
      </c>
      <c r="L72" s="203">
        <f>IF(K72&gt;G72,K72-G72,0)</f>
        <v>0</v>
      </c>
      <c r="M72" s="199">
        <f>IF(G72&gt;K72,G72-K72,0)</f>
        <v>0</v>
      </c>
      <c r="N72" s="4"/>
      <c r="O72" s="240" t="s">
        <v>430</v>
      </c>
      <c r="P72" s="6"/>
      <c r="Q72" s="8"/>
      <c r="R72" s="8"/>
      <c r="S72" s="8"/>
      <c r="T72" s="39"/>
      <c r="U72" s="5"/>
      <c r="V72" s="42"/>
      <c r="W72" s="8"/>
      <c r="X72" s="8"/>
      <c r="Y72" s="8"/>
      <c r="Z72" s="8"/>
      <c r="AA72" s="8"/>
      <c r="AB72" s="8"/>
      <c r="AC72" s="8"/>
    </row>
    <row r="73" spans="2:29" outlineLevel="1">
      <c r="B73" s="7"/>
      <c r="C73" s="4"/>
      <c r="D73" s="7"/>
      <c r="E73" s="7"/>
      <c r="F73" s="200"/>
      <c r="G73" s="200"/>
      <c r="H73" s="77"/>
      <c r="I73" s="7"/>
      <c r="J73" s="200"/>
      <c r="K73" s="200"/>
      <c r="L73" s="200"/>
      <c r="M73" s="200"/>
      <c r="N73" s="4"/>
      <c r="O73" s="240" t="s">
        <v>430</v>
      </c>
      <c r="P73" s="6"/>
      <c r="Q73" s="8"/>
      <c r="R73" s="8"/>
      <c r="S73" s="8"/>
      <c r="T73" s="39"/>
      <c r="U73" s="5"/>
      <c r="V73" s="42"/>
      <c r="W73" s="8"/>
      <c r="X73" s="8"/>
      <c r="Y73" s="8"/>
      <c r="Z73" s="8"/>
      <c r="AA73" s="8"/>
      <c r="AB73" s="8"/>
      <c r="AC73" s="8"/>
    </row>
    <row r="74" spans="2:29" outlineLevel="1">
      <c r="B74" s="64">
        <v>35</v>
      </c>
      <c r="C74" s="1" t="s">
        <v>100</v>
      </c>
      <c r="D74" s="64">
        <v>1</v>
      </c>
      <c r="E74" s="2" t="s">
        <v>66</v>
      </c>
      <c r="F74" s="198">
        <v>81250</v>
      </c>
      <c r="G74" s="199">
        <f>ROUND(D74*F74,0)</f>
        <v>81250</v>
      </c>
      <c r="H74" s="70">
        <f>D74</f>
        <v>1</v>
      </c>
      <c r="I74" s="64" t="str">
        <f>E74</f>
        <v>No</v>
      </c>
      <c r="J74" s="199">
        <f>F74</f>
        <v>81250</v>
      </c>
      <c r="K74" s="199">
        <f>ROUND(H74*J74,0)</f>
        <v>81250</v>
      </c>
      <c r="L74" s="203">
        <f>IF(K74&gt;G74,K74-G74,0)</f>
        <v>0</v>
      </c>
      <c r="M74" s="199">
        <f>IF(G74&gt;K74,G74-K74,0)</f>
        <v>0</v>
      </c>
      <c r="N74" s="4"/>
      <c r="O74" s="240" t="s">
        <v>430</v>
      </c>
      <c r="P74" s="6"/>
      <c r="Q74" s="8"/>
      <c r="R74" s="8"/>
      <c r="S74" s="8"/>
      <c r="T74" s="39"/>
      <c r="U74" s="5"/>
      <c r="V74" s="42"/>
      <c r="W74" s="8"/>
      <c r="X74" s="8"/>
      <c r="Y74" s="8"/>
      <c r="Z74" s="8"/>
      <c r="AA74" s="8"/>
      <c r="AB74" s="8"/>
      <c r="AC74" s="8"/>
    </row>
    <row r="75" spans="2:29" outlineLevel="1">
      <c r="B75" s="7"/>
      <c r="C75" s="4"/>
      <c r="D75" s="7"/>
      <c r="E75" s="7"/>
      <c r="F75" s="200"/>
      <c r="G75" s="200"/>
      <c r="H75" s="77"/>
      <c r="I75" s="7"/>
      <c r="J75" s="200"/>
      <c r="K75" s="200"/>
      <c r="L75" s="200"/>
      <c r="M75" s="200"/>
      <c r="N75" s="4"/>
      <c r="O75" s="240" t="s">
        <v>430</v>
      </c>
      <c r="P75" s="6"/>
      <c r="Q75" s="8"/>
      <c r="R75" s="8"/>
      <c r="S75" s="8"/>
      <c r="T75" s="39"/>
      <c r="U75" s="5"/>
      <c r="V75" s="42"/>
      <c r="W75" s="8"/>
      <c r="X75" s="8"/>
      <c r="Y75" s="8"/>
      <c r="Z75" s="8"/>
      <c r="AA75" s="8"/>
      <c r="AB75" s="8"/>
      <c r="AC75" s="8"/>
    </row>
    <row r="76" spans="2:29" outlineLevel="1">
      <c r="B76" s="64">
        <v>36</v>
      </c>
      <c r="C76" s="1" t="s">
        <v>101</v>
      </c>
      <c r="D76" s="64">
        <v>1</v>
      </c>
      <c r="E76" s="2" t="s">
        <v>66</v>
      </c>
      <c r="F76" s="198">
        <v>1</v>
      </c>
      <c r="G76" s="199">
        <f>ROUND(D76*F76,0)</f>
        <v>1</v>
      </c>
      <c r="H76" s="70">
        <f>D76</f>
        <v>1</v>
      </c>
      <c r="I76" s="64" t="str">
        <f>E76</f>
        <v>No</v>
      </c>
      <c r="J76" s="199">
        <f>F76</f>
        <v>1</v>
      </c>
      <c r="K76" s="199">
        <f>ROUND(H76*J76,0)</f>
        <v>1</v>
      </c>
      <c r="L76" s="203">
        <f>IF(K76&gt;G76,K76-G76,0)</f>
        <v>0</v>
      </c>
      <c r="M76" s="199">
        <f>IF(G76&gt;K76,G76-K76,0)</f>
        <v>0</v>
      </c>
      <c r="N76" s="4"/>
      <c r="O76" s="240" t="s">
        <v>430</v>
      </c>
      <c r="P76" s="6"/>
      <c r="Q76" s="8"/>
      <c r="R76" s="8"/>
      <c r="S76" s="8"/>
      <c r="T76" s="39"/>
      <c r="U76" s="5"/>
      <c r="V76" s="42"/>
      <c r="W76" s="8"/>
      <c r="X76" s="8"/>
      <c r="Y76" s="8"/>
      <c r="Z76" s="8"/>
      <c r="AA76" s="8"/>
      <c r="AB76" s="8"/>
      <c r="AC76" s="8"/>
    </row>
    <row r="77" spans="2:29" outlineLevel="1">
      <c r="B77" s="7"/>
      <c r="C77" s="4"/>
      <c r="D77" s="7"/>
      <c r="E77" s="7"/>
      <c r="F77" s="200"/>
      <c r="G77" s="200"/>
      <c r="H77" s="77"/>
      <c r="I77" s="7"/>
      <c r="J77" s="200"/>
      <c r="K77" s="200"/>
      <c r="L77" s="200"/>
      <c r="M77" s="200"/>
      <c r="N77" s="4"/>
      <c r="O77" s="240" t="s">
        <v>430</v>
      </c>
      <c r="P77" s="6"/>
      <c r="Q77" s="8"/>
      <c r="R77" s="8"/>
      <c r="S77" s="8"/>
      <c r="T77" s="39"/>
      <c r="U77" s="5"/>
      <c r="V77" s="42"/>
      <c r="W77" s="8"/>
      <c r="X77" s="8"/>
      <c r="Y77" s="8"/>
      <c r="Z77" s="8"/>
      <c r="AA77" s="8"/>
      <c r="AB77" s="8"/>
      <c r="AC77" s="8"/>
    </row>
    <row r="78" spans="2:29" outlineLevel="1">
      <c r="B78" s="64">
        <v>37</v>
      </c>
      <c r="C78" s="1" t="s">
        <v>102</v>
      </c>
      <c r="D78" s="64">
        <v>2</v>
      </c>
      <c r="E78" s="2" t="s">
        <v>66</v>
      </c>
      <c r="F78" s="198">
        <v>115000</v>
      </c>
      <c r="G78" s="199">
        <f>ROUND(D78*F78,0)</f>
        <v>230000</v>
      </c>
      <c r="H78" s="70">
        <f>D78</f>
        <v>2</v>
      </c>
      <c r="I78" s="64" t="str">
        <f>E78</f>
        <v>No</v>
      </c>
      <c r="J78" s="199">
        <f>F78</f>
        <v>115000</v>
      </c>
      <c r="K78" s="199">
        <f>ROUND(H78*J78,0)</f>
        <v>230000</v>
      </c>
      <c r="L78" s="203">
        <f>IF(K78&gt;G78,K78-G78,0)</f>
        <v>0</v>
      </c>
      <c r="M78" s="199">
        <f>IF(G78&gt;K78,G78-K78,0)</f>
        <v>0</v>
      </c>
      <c r="N78" s="4"/>
      <c r="O78" s="240" t="s">
        <v>430</v>
      </c>
      <c r="P78" s="6"/>
      <c r="Q78" s="8"/>
      <c r="R78" s="8"/>
      <c r="S78" s="8"/>
      <c r="T78" s="39"/>
      <c r="U78" s="5"/>
      <c r="V78" s="42"/>
      <c r="W78" s="8"/>
      <c r="X78" s="8"/>
      <c r="Y78" s="8"/>
      <c r="Z78" s="8"/>
      <c r="AA78" s="8"/>
      <c r="AB78" s="8"/>
      <c r="AC78" s="8"/>
    </row>
    <row r="79" spans="2:29" outlineLevel="1">
      <c r="B79" s="7"/>
      <c r="C79" s="4"/>
      <c r="D79" s="7"/>
      <c r="E79" s="7"/>
      <c r="F79" s="200"/>
      <c r="G79" s="200"/>
      <c r="H79" s="77"/>
      <c r="I79" s="7"/>
      <c r="J79" s="200"/>
      <c r="K79" s="200"/>
      <c r="L79" s="200"/>
      <c r="M79" s="200"/>
      <c r="N79" s="4"/>
      <c r="O79" s="240" t="s">
        <v>430</v>
      </c>
      <c r="P79" s="6"/>
      <c r="Q79" s="8"/>
      <c r="R79" s="8"/>
      <c r="S79" s="8"/>
      <c r="T79" s="39"/>
      <c r="U79" s="5"/>
      <c r="V79" s="42"/>
      <c r="W79" s="8"/>
      <c r="X79" s="8"/>
      <c r="Y79" s="8"/>
      <c r="Z79" s="8"/>
      <c r="AA79" s="8"/>
      <c r="AB79" s="8"/>
      <c r="AC79" s="8"/>
    </row>
    <row r="80" spans="2:29" outlineLevel="1">
      <c r="B80" s="64">
        <v>38</v>
      </c>
      <c r="C80" s="19" t="s">
        <v>103</v>
      </c>
      <c r="D80" s="64">
        <v>1</v>
      </c>
      <c r="E80" s="2" t="s">
        <v>66</v>
      </c>
      <c r="F80" s="198">
        <v>110000</v>
      </c>
      <c r="G80" s="199">
        <f>ROUND(D80*F80,0)</f>
        <v>110000</v>
      </c>
      <c r="H80" s="70">
        <v>0</v>
      </c>
      <c r="I80" s="64" t="str">
        <f>E80</f>
        <v>No</v>
      </c>
      <c r="J80" s="199">
        <f>F80</f>
        <v>110000</v>
      </c>
      <c r="K80" s="199">
        <f>ROUND(H80*J80,0)</f>
        <v>0</v>
      </c>
      <c r="L80" s="203">
        <f>IF(K80&gt;G80,K80-G80,0)</f>
        <v>0</v>
      </c>
      <c r="M80" s="199">
        <f>IF(G80&gt;K80,G80-K80,0)</f>
        <v>110000</v>
      </c>
      <c r="N80" s="4"/>
      <c r="O80" s="240" t="s">
        <v>430</v>
      </c>
      <c r="P80" s="6"/>
      <c r="Q80" s="8"/>
      <c r="R80" s="8"/>
      <c r="S80" s="8"/>
      <c r="T80" s="39"/>
      <c r="U80" s="5"/>
      <c r="V80" s="42"/>
      <c r="W80" s="8"/>
      <c r="X80" s="8"/>
      <c r="Y80" s="8"/>
      <c r="Z80" s="8"/>
      <c r="AA80" s="8"/>
      <c r="AB80" s="8"/>
      <c r="AC80" s="8"/>
    </row>
    <row r="81" spans="2:29" outlineLevel="1">
      <c r="B81" s="7"/>
      <c r="C81" s="4"/>
      <c r="D81" s="7"/>
      <c r="E81" s="7"/>
      <c r="F81" s="200"/>
      <c r="G81" s="200"/>
      <c r="H81" s="77"/>
      <c r="I81" s="7"/>
      <c r="J81" s="200"/>
      <c r="K81" s="200"/>
      <c r="L81" s="200"/>
      <c r="M81" s="200"/>
      <c r="N81" s="4"/>
      <c r="O81" s="240" t="s">
        <v>430</v>
      </c>
      <c r="P81" s="6"/>
      <c r="Q81" s="8"/>
      <c r="R81" s="8"/>
      <c r="S81" s="8"/>
      <c r="T81" s="39"/>
      <c r="U81" s="5"/>
      <c r="V81" s="42"/>
      <c r="W81" s="8"/>
      <c r="X81" s="8"/>
      <c r="Y81" s="8"/>
      <c r="Z81" s="8"/>
      <c r="AA81" s="8"/>
      <c r="AB81" s="8"/>
      <c r="AC81" s="8"/>
    </row>
    <row r="82" spans="2:29" outlineLevel="1">
      <c r="B82" s="64">
        <v>39</v>
      </c>
      <c r="C82" s="1" t="s">
        <v>104</v>
      </c>
      <c r="D82" s="64">
        <v>2</v>
      </c>
      <c r="E82" s="2" t="s">
        <v>66</v>
      </c>
      <c r="F82" s="198">
        <v>34500</v>
      </c>
      <c r="G82" s="199">
        <f>ROUND(D82*F82,0)</f>
        <v>69000</v>
      </c>
      <c r="H82" s="70">
        <f>D82</f>
        <v>2</v>
      </c>
      <c r="I82" s="64" t="str">
        <f>E82</f>
        <v>No</v>
      </c>
      <c r="J82" s="199">
        <f>F82</f>
        <v>34500</v>
      </c>
      <c r="K82" s="199">
        <f>ROUND(H82*J82,0)</f>
        <v>69000</v>
      </c>
      <c r="L82" s="203">
        <f>IF(K82&gt;G82,K82-G82,0)</f>
        <v>0</v>
      </c>
      <c r="M82" s="199">
        <f>IF(G82&gt;K82,G82-K82,0)</f>
        <v>0</v>
      </c>
      <c r="N82" s="4"/>
      <c r="O82" s="240" t="s">
        <v>430</v>
      </c>
      <c r="P82" s="6"/>
      <c r="Q82" s="8"/>
      <c r="R82" s="8"/>
      <c r="S82" s="8"/>
      <c r="T82" s="39"/>
      <c r="U82" s="5"/>
      <c r="V82" s="42"/>
      <c r="W82" s="8"/>
      <c r="X82" s="8"/>
      <c r="Y82" s="8"/>
      <c r="Z82" s="8"/>
      <c r="AA82" s="8"/>
      <c r="AB82" s="8"/>
      <c r="AC82" s="8"/>
    </row>
    <row r="83" spans="2:29" outlineLevel="1">
      <c r="B83" s="7"/>
      <c r="C83" s="4"/>
      <c r="D83" s="7"/>
      <c r="E83" s="7"/>
      <c r="F83" s="200"/>
      <c r="G83" s="200"/>
      <c r="H83" s="77"/>
      <c r="I83" s="7"/>
      <c r="J83" s="200"/>
      <c r="K83" s="200"/>
      <c r="L83" s="200"/>
      <c r="M83" s="200"/>
      <c r="N83" s="4"/>
      <c r="O83" s="240" t="s">
        <v>430</v>
      </c>
      <c r="P83" s="6"/>
      <c r="Q83" s="8"/>
      <c r="R83" s="8"/>
      <c r="S83" s="8"/>
      <c r="T83" s="39"/>
      <c r="U83" s="5"/>
      <c r="V83" s="42"/>
      <c r="W83" s="8"/>
      <c r="X83" s="8"/>
      <c r="Y83" s="8"/>
      <c r="Z83" s="8"/>
      <c r="AA83" s="8"/>
      <c r="AB83" s="8"/>
      <c r="AC83" s="8"/>
    </row>
    <row r="84" spans="2:29" outlineLevel="1">
      <c r="B84" s="64">
        <v>40</v>
      </c>
      <c r="C84" s="19" t="s">
        <v>105</v>
      </c>
      <c r="D84" s="64">
        <v>2</v>
      </c>
      <c r="E84" s="2" t="s">
        <v>66</v>
      </c>
      <c r="F84" s="198">
        <v>34500</v>
      </c>
      <c r="G84" s="199">
        <f>ROUND(D84*F84,0)</f>
        <v>69000</v>
      </c>
      <c r="H84" s="70">
        <v>0</v>
      </c>
      <c r="I84" s="64" t="str">
        <f>E84</f>
        <v>No</v>
      </c>
      <c r="J84" s="199">
        <f>F84</f>
        <v>34500</v>
      </c>
      <c r="K84" s="199">
        <f>ROUND(H84*J84,0)</f>
        <v>0</v>
      </c>
      <c r="L84" s="203">
        <f>IF(K84&gt;G84,K84-G84,0)</f>
        <v>0</v>
      </c>
      <c r="M84" s="199">
        <f>IF(G84&gt;K84,G84-K84,0)</f>
        <v>69000</v>
      </c>
      <c r="N84" s="4"/>
      <c r="O84" s="240" t="s">
        <v>430</v>
      </c>
      <c r="P84" s="6"/>
      <c r="Q84" s="8"/>
      <c r="R84" s="8"/>
      <c r="S84" s="8"/>
      <c r="T84" s="39"/>
      <c r="U84" s="5"/>
      <c r="V84" s="42"/>
      <c r="W84" s="8"/>
      <c r="X84" s="8"/>
      <c r="Y84" s="8"/>
      <c r="Z84" s="8"/>
      <c r="AA84" s="8"/>
      <c r="AB84" s="8"/>
      <c r="AC84" s="8"/>
    </row>
    <row r="85" spans="2:29" outlineLevel="1">
      <c r="B85" s="7"/>
      <c r="C85" s="4"/>
      <c r="D85" s="7"/>
      <c r="E85" s="7"/>
      <c r="F85" s="200"/>
      <c r="G85" s="200"/>
      <c r="H85" s="77"/>
      <c r="I85" s="7"/>
      <c r="J85" s="200"/>
      <c r="K85" s="200"/>
      <c r="L85" s="200"/>
      <c r="M85" s="200"/>
      <c r="N85" s="4"/>
      <c r="O85" s="240" t="s">
        <v>430</v>
      </c>
      <c r="P85" s="6"/>
      <c r="Q85" s="8"/>
      <c r="R85" s="8"/>
      <c r="S85" s="8"/>
      <c r="T85" s="39"/>
      <c r="U85" s="5"/>
      <c r="V85" s="42"/>
      <c r="W85" s="8"/>
      <c r="X85" s="8"/>
      <c r="Y85" s="8"/>
      <c r="Z85" s="8"/>
      <c r="AA85" s="8"/>
      <c r="AB85" s="8"/>
      <c r="AC85" s="8"/>
    </row>
    <row r="86" spans="2:29" outlineLevel="1">
      <c r="B86" s="64">
        <v>41</v>
      </c>
      <c r="C86" s="19" t="s">
        <v>106</v>
      </c>
      <c r="D86" s="64">
        <v>3</v>
      </c>
      <c r="E86" s="2" t="s">
        <v>66</v>
      </c>
      <c r="F86" s="198">
        <v>38500</v>
      </c>
      <c r="G86" s="199">
        <f>ROUND(D86*F86,0)</f>
        <v>115500</v>
      </c>
      <c r="H86" s="70">
        <v>0</v>
      </c>
      <c r="I86" s="64" t="str">
        <f>E86</f>
        <v>No</v>
      </c>
      <c r="J86" s="199">
        <f>F86</f>
        <v>38500</v>
      </c>
      <c r="K86" s="199">
        <f>ROUND(H86*J86,0)</f>
        <v>0</v>
      </c>
      <c r="L86" s="203">
        <f>IF(K86&gt;G86,K86-G86,0)</f>
        <v>0</v>
      </c>
      <c r="M86" s="199">
        <f>IF(G86&gt;K86,G86-K86,0)</f>
        <v>115500</v>
      </c>
      <c r="N86" s="4"/>
      <c r="O86" s="240" t="s">
        <v>430</v>
      </c>
      <c r="P86" s="6"/>
      <c r="Q86" s="8"/>
      <c r="R86" s="8"/>
      <c r="S86" s="8"/>
      <c r="T86" s="39"/>
      <c r="U86" s="5"/>
      <c r="V86" s="42"/>
      <c r="W86" s="8"/>
      <c r="X86" s="8"/>
      <c r="Y86" s="8"/>
      <c r="Z86" s="8"/>
      <c r="AA86" s="8"/>
      <c r="AB86" s="8"/>
      <c r="AC86" s="8"/>
    </row>
    <row r="87" spans="2:29" outlineLevel="1">
      <c r="B87" s="7"/>
      <c r="C87" s="4"/>
      <c r="D87" s="7"/>
      <c r="E87" s="7"/>
      <c r="F87" s="200"/>
      <c r="G87" s="200"/>
      <c r="H87" s="77"/>
      <c r="I87" s="7"/>
      <c r="J87" s="200"/>
      <c r="K87" s="200"/>
      <c r="L87" s="200"/>
      <c r="M87" s="200"/>
      <c r="N87" s="4"/>
      <c r="O87" s="240" t="s">
        <v>430</v>
      </c>
      <c r="P87" s="6"/>
      <c r="Q87" s="8"/>
      <c r="R87" s="8"/>
      <c r="S87" s="8"/>
      <c r="T87" s="39"/>
      <c r="U87" s="5"/>
      <c r="V87" s="42"/>
      <c r="W87" s="8"/>
      <c r="X87" s="8"/>
      <c r="Y87" s="8"/>
      <c r="Z87" s="8"/>
      <c r="AA87" s="8"/>
      <c r="AB87" s="8"/>
      <c r="AC87" s="8"/>
    </row>
    <row r="88" spans="2:29" outlineLevel="1">
      <c r="B88" s="64">
        <v>42</v>
      </c>
      <c r="C88" s="1" t="s">
        <v>107</v>
      </c>
      <c r="D88" s="64">
        <v>3</v>
      </c>
      <c r="E88" s="2" t="s">
        <v>66</v>
      </c>
      <c r="F88" s="198">
        <v>19250</v>
      </c>
      <c r="G88" s="199">
        <f>ROUND(D88*F88,0)</f>
        <v>57750</v>
      </c>
      <c r="H88" s="70">
        <f>D88</f>
        <v>3</v>
      </c>
      <c r="I88" s="64" t="str">
        <f>E88</f>
        <v>No</v>
      </c>
      <c r="J88" s="199">
        <f>F88</f>
        <v>19250</v>
      </c>
      <c r="K88" s="199">
        <f>ROUND(H88*J88,0)</f>
        <v>57750</v>
      </c>
      <c r="L88" s="203">
        <f>IF(K88&gt;G88,K88-G88,0)</f>
        <v>0</v>
      </c>
      <c r="M88" s="199">
        <f>IF(G88&gt;K88,G88-K88,0)</f>
        <v>0</v>
      </c>
      <c r="N88" s="4"/>
      <c r="O88" s="240" t="s">
        <v>430</v>
      </c>
      <c r="P88" s="6"/>
      <c r="Q88" s="8"/>
      <c r="R88" s="8"/>
      <c r="S88" s="8"/>
      <c r="T88" s="39"/>
      <c r="U88" s="5"/>
      <c r="V88" s="42"/>
      <c r="W88" s="8"/>
      <c r="X88" s="8"/>
      <c r="Y88" s="8"/>
      <c r="Z88" s="8"/>
      <c r="AA88" s="8"/>
      <c r="AB88" s="8"/>
      <c r="AC88" s="8"/>
    </row>
    <row r="89" spans="2:29" outlineLevel="1">
      <c r="B89" s="7"/>
      <c r="C89" s="4"/>
      <c r="D89" s="7"/>
      <c r="E89" s="7"/>
      <c r="F89" s="200"/>
      <c r="G89" s="200"/>
      <c r="H89" s="77"/>
      <c r="I89" s="7"/>
      <c r="J89" s="200"/>
      <c r="K89" s="200"/>
      <c r="L89" s="200"/>
      <c r="M89" s="200"/>
      <c r="N89" s="4"/>
      <c r="O89" s="240" t="s">
        <v>430</v>
      </c>
      <c r="P89" s="6"/>
      <c r="Q89" s="8"/>
      <c r="R89" s="8"/>
      <c r="S89" s="8"/>
      <c r="T89" s="39"/>
      <c r="U89" s="5"/>
      <c r="V89" s="42"/>
      <c r="W89" s="8"/>
      <c r="X89" s="8"/>
      <c r="Y89" s="8"/>
      <c r="Z89" s="8"/>
      <c r="AA89" s="8"/>
      <c r="AB89" s="8"/>
      <c r="AC89" s="8"/>
    </row>
    <row r="90" spans="2:29" outlineLevel="1">
      <c r="B90" s="64">
        <v>43</v>
      </c>
      <c r="C90" s="1" t="s">
        <v>108</v>
      </c>
      <c r="D90" s="64">
        <v>6</v>
      </c>
      <c r="E90" s="2" t="s">
        <v>66</v>
      </c>
      <c r="F90" s="198">
        <v>13750</v>
      </c>
      <c r="G90" s="199">
        <f>ROUND(D90*F90,0)</f>
        <v>82500</v>
      </c>
      <c r="H90" s="70">
        <f>D90</f>
        <v>6</v>
      </c>
      <c r="I90" s="64" t="str">
        <f>E90</f>
        <v>No</v>
      </c>
      <c r="J90" s="199">
        <f>F90</f>
        <v>13750</v>
      </c>
      <c r="K90" s="199">
        <f>ROUND(H90*J90,0)</f>
        <v>82500</v>
      </c>
      <c r="L90" s="203">
        <f>IF(K90&gt;G90,K90-G90,0)</f>
        <v>0</v>
      </c>
      <c r="M90" s="199">
        <f>IF(G90&gt;K90,G90-K90,0)</f>
        <v>0</v>
      </c>
      <c r="N90" s="4"/>
      <c r="O90" s="240" t="s">
        <v>430</v>
      </c>
      <c r="P90" s="6"/>
      <c r="Q90" s="8"/>
      <c r="R90" s="8"/>
      <c r="S90" s="8"/>
      <c r="T90" s="39"/>
      <c r="U90" s="5"/>
      <c r="V90" s="42"/>
      <c r="W90" s="8"/>
      <c r="X90" s="8"/>
      <c r="Y90" s="8"/>
      <c r="Z90" s="8"/>
      <c r="AA90" s="8"/>
      <c r="AB90" s="8"/>
      <c r="AC90" s="8"/>
    </row>
    <row r="91" spans="2:29" outlineLevel="1">
      <c r="B91" s="7"/>
      <c r="C91" s="4"/>
      <c r="D91" s="7"/>
      <c r="E91" s="7"/>
      <c r="F91" s="200"/>
      <c r="G91" s="200"/>
      <c r="H91" s="77"/>
      <c r="I91" s="7"/>
      <c r="J91" s="200"/>
      <c r="K91" s="200"/>
      <c r="L91" s="200"/>
      <c r="M91" s="200"/>
      <c r="N91" s="4"/>
      <c r="O91" s="240" t="s">
        <v>430</v>
      </c>
      <c r="P91" s="6"/>
      <c r="Q91" s="8"/>
      <c r="R91" s="8"/>
      <c r="S91" s="8"/>
      <c r="T91" s="39"/>
      <c r="U91" s="5"/>
      <c r="V91" s="42"/>
      <c r="W91" s="8"/>
      <c r="X91" s="8"/>
      <c r="Y91" s="8"/>
      <c r="Z91" s="8"/>
      <c r="AA91" s="8"/>
      <c r="AB91" s="8"/>
      <c r="AC91" s="8"/>
    </row>
    <row r="92" spans="2:29" outlineLevel="1">
      <c r="B92" s="64">
        <v>44</v>
      </c>
      <c r="C92" s="1" t="s">
        <v>109</v>
      </c>
      <c r="D92" s="64">
        <v>3</v>
      </c>
      <c r="E92" s="2" t="s">
        <v>66</v>
      </c>
      <c r="F92" s="198">
        <v>39200</v>
      </c>
      <c r="G92" s="199">
        <f>ROUND(D92*F92,0)</f>
        <v>117600</v>
      </c>
      <c r="H92" s="70">
        <f>D92</f>
        <v>3</v>
      </c>
      <c r="I92" s="64" t="str">
        <f>E92</f>
        <v>No</v>
      </c>
      <c r="J92" s="199">
        <f>F92</f>
        <v>39200</v>
      </c>
      <c r="K92" s="199">
        <f>ROUND(H92*J92,0)</f>
        <v>117600</v>
      </c>
      <c r="L92" s="203">
        <f>IF(K92&gt;G92,K92-G92,0)</f>
        <v>0</v>
      </c>
      <c r="M92" s="199">
        <f>IF(G92&gt;K92,G92-K92,0)</f>
        <v>0</v>
      </c>
      <c r="N92" s="4"/>
      <c r="O92" s="240" t="s">
        <v>430</v>
      </c>
      <c r="P92" s="6"/>
      <c r="Q92" s="8"/>
      <c r="R92" s="8"/>
      <c r="S92" s="8"/>
      <c r="T92" s="39"/>
      <c r="U92" s="5"/>
      <c r="V92" s="42"/>
      <c r="W92" s="8"/>
      <c r="X92" s="8"/>
      <c r="Y92" s="8"/>
      <c r="Z92" s="8"/>
      <c r="AA92" s="8"/>
      <c r="AB92" s="8"/>
      <c r="AC92" s="8"/>
    </row>
    <row r="93" spans="2:29" outlineLevel="1">
      <c r="B93" s="7"/>
      <c r="C93" s="4"/>
      <c r="D93" s="7"/>
      <c r="E93" s="7"/>
      <c r="F93" s="200"/>
      <c r="G93" s="200"/>
      <c r="H93" s="77"/>
      <c r="I93" s="7"/>
      <c r="J93" s="200"/>
      <c r="K93" s="200"/>
      <c r="L93" s="200"/>
      <c r="M93" s="200"/>
      <c r="N93" s="4"/>
      <c r="O93" s="240" t="s">
        <v>430</v>
      </c>
      <c r="P93" s="6"/>
      <c r="Q93" s="8"/>
      <c r="R93" s="8"/>
      <c r="S93" s="8"/>
      <c r="T93" s="39"/>
      <c r="U93" s="5"/>
      <c r="V93" s="42"/>
      <c r="W93" s="8"/>
      <c r="X93" s="8"/>
      <c r="Y93" s="8"/>
      <c r="Z93" s="8"/>
      <c r="AA93" s="8"/>
      <c r="AB93" s="8"/>
      <c r="AC93" s="8"/>
    </row>
    <row r="94" spans="2:29" outlineLevel="1">
      <c r="B94" s="64">
        <v>45</v>
      </c>
      <c r="C94" s="1" t="s">
        <v>110</v>
      </c>
      <c r="D94" s="64">
        <v>3</v>
      </c>
      <c r="E94" s="2" t="s">
        <v>66</v>
      </c>
      <c r="F94" s="198">
        <v>62500</v>
      </c>
      <c r="G94" s="199">
        <f>ROUND(D94*F94,0)</f>
        <v>187500</v>
      </c>
      <c r="H94" s="70">
        <f>D94</f>
        <v>3</v>
      </c>
      <c r="I94" s="64" t="str">
        <f>E94</f>
        <v>No</v>
      </c>
      <c r="J94" s="199">
        <f>F94</f>
        <v>62500</v>
      </c>
      <c r="K94" s="199">
        <f>ROUND(H94*J94,0)</f>
        <v>187500</v>
      </c>
      <c r="L94" s="203">
        <f>IF(K94&gt;G94,K94-G94,0)</f>
        <v>0</v>
      </c>
      <c r="M94" s="199">
        <f>IF(G94&gt;K94,G94-K94,0)</f>
        <v>0</v>
      </c>
      <c r="N94" s="4"/>
      <c r="O94" s="240" t="s">
        <v>430</v>
      </c>
      <c r="P94" s="6"/>
      <c r="Q94" s="8"/>
      <c r="R94" s="8"/>
      <c r="S94" s="8"/>
      <c r="T94" s="39"/>
      <c r="U94" s="5"/>
      <c r="V94" s="42"/>
      <c r="W94" s="8"/>
      <c r="X94" s="8"/>
      <c r="Y94" s="8"/>
      <c r="Z94" s="8"/>
      <c r="AA94" s="8"/>
      <c r="AB94" s="8"/>
      <c r="AC94" s="8"/>
    </row>
    <row r="95" spans="2:29" outlineLevel="1">
      <c r="B95" s="7"/>
      <c r="C95" s="4"/>
      <c r="D95" s="7"/>
      <c r="E95" s="7"/>
      <c r="F95" s="200"/>
      <c r="G95" s="200"/>
      <c r="H95" s="77"/>
      <c r="I95" s="7"/>
      <c r="J95" s="200"/>
      <c r="K95" s="200"/>
      <c r="L95" s="200"/>
      <c r="M95" s="200"/>
      <c r="N95" s="4"/>
      <c r="O95" s="240" t="s">
        <v>430</v>
      </c>
      <c r="P95" s="6"/>
      <c r="Q95" s="8"/>
      <c r="R95" s="8"/>
      <c r="S95" s="8"/>
      <c r="T95" s="39"/>
      <c r="U95" s="5"/>
      <c r="V95" s="42"/>
      <c r="W95" s="8"/>
      <c r="X95" s="8"/>
      <c r="Y95" s="8"/>
      <c r="Z95" s="8"/>
      <c r="AA95" s="8"/>
      <c r="AB95" s="8"/>
      <c r="AC95" s="8"/>
    </row>
    <row r="96" spans="2:29" outlineLevel="1">
      <c r="B96" s="64">
        <v>46</v>
      </c>
      <c r="C96" s="1" t="s">
        <v>111</v>
      </c>
      <c r="D96" s="64">
        <v>8</v>
      </c>
      <c r="E96" s="2" t="s">
        <v>66</v>
      </c>
      <c r="F96" s="198">
        <v>17500</v>
      </c>
      <c r="G96" s="199">
        <f>ROUND(D96*F96,0)</f>
        <v>140000</v>
      </c>
      <c r="H96" s="70">
        <f>D96</f>
        <v>8</v>
      </c>
      <c r="I96" s="64" t="str">
        <f>E96</f>
        <v>No</v>
      </c>
      <c r="J96" s="199">
        <f>F96</f>
        <v>17500</v>
      </c>
      <c r="K96" s="199">
        <f>ROUND(H96*J96,0)</f>
        <v>140000</v>
      </c>
      <c r="L96" s="203">
        <f>IF(K96&gt;G96,K96-G96,0)</f>
        <v>0</v>
      </c>
      <c r="M96" s="199">
        <f>IF(G96&gt;K96,G96-K96,0)</f>
        <v>0</v>
      </c>
      <c r="N96" s="4"/>
      <c r="O96" s="240" t="s">
        <v>430</v>
      </c>
      <c r="P96" s="6"/>
      <c r="Q96" s="8"/>
      <c r="R96" s="8"/>
      <c r="S96" s="8"/>
      <c r="T96" s="39"/>
      <c r="U96" s="5"/>
      <c r="V96" s="42"/>
      <c r="W96" s="8"/>
      <c r="X96" s="8"/>
      <c r="Y96" s="8"/>
      <c r="Z96" s="8"/>
      <c r="AA96" s="8"/>
      <c r="AB96" s="8"/>
      <c r="AC96" s="8"/>
    </row>
    <row r="97" spans="2:29" outlineLevel="1">
      <c r="B97" s="7"/>
      <c r="C97" s="4"/>
      <c r="D97" s="7"/>
      <c r="E97" s="7"/>
      <c r="F97" s="200"/>
      <c r="G97" s="200"/>
      <c r="H97" s="77"/>
      <c r="I97" s="7"/>
      <c r="J97" s="200"/>
      <c r="K97" s="200"/>
      <c r="L97" s="200"/>
      <c r="M97" s="200"/>
      <c r="N97" s="4"/>
      <c r="O97" s="240" t="s">
        <v>430</v>
      </c>
      <c r="P97" s="6"/>
      <c r="Q97" s="8"/>
      <c r="R97" s="8"/>
      <c r="S97" s="8"/>
      <c r="T97" s="39"/>
      <c r="U97" s="5"/>
      <c r="V97" s="42"/>
      <c r="W97" s="8"/>
      <c r="X97" s="8"/>
      <c r="Y97" s="8"/>
      <c r="Z97" s="8"/>
      <c r="AA97" s="8"/>
      <c r="AB97" s="8"/>
      <c r="AC97" s="8"/>
    </row>
    <row r="98" spans="2:29" outlineLevel="1">
      <c r="B98" s="67">
        <v>47</v>
      </c>
      <c r="C98" s="26" t="s">
        <v>112</v>
      </c>
      <c r="D98" s="67">
        <v>3</v>
      </c>
      <c r="E98" s="27" t="s">
        <v>66</v>
      </c>
      <c r="F98" s="201">
        <v>20000</v>
      </c>
      <c r="G98" s="202">
        <f>ROUND(D98*F98,0)</f>
        <v>60000</v>
      </c>
      <c r="H98" s="76">
        <f>D98</f>
        <v>3</v>
      </c>
      <c r="I98" s="67" t="str">
        <f>E98</f>
        <v>No</v>
      </c>
      <c r="J98" s="202">
        <f>F98</f>
        <v>20000</v>
      </c>
      <c r="K98" s="202">
        <f>ROUND(H98*J98,0)</f>
        <v>60000</v>
      </c>
      <c r="L98" s="213">
        <f>IF(K98&gt;G98,K98-G98,0)</f>
        <v>0</v>
      </c>
      <c r="M98" s="202">
        <f>IF(G98&gt;K98,G98-K98,0)</f>
        <v>0</v>
      </c>
      <c r="N98" s="60"/>
      <c r="O98" s="240" t="s">
        <v>430</v>
      </c>
      <c r="P98" s="245"/>
      <c r="Q98" s="18"/>
      <c r="R98" s="8"/>
      <c r="S98" s="8"/>
      <c r="T98" s="39"/>
      <c r="U98" s="5"/>
      <c r="V98" s="42"/>
      <c r="W98" s="8"/>
      <c r="X98" s="8"/>
      <c r="Y98" s="8"/>
      <c r="Z98" s="8"/>
      <c r="AA98" s="8"/>
      <c r="AB98" s="8"/>
      <c r="AC98" s="8"/>
    </row>
    <row r="99" spans="2:29" outlineLevel="1">
      <c r="B99" s="7"/>
      <c r="C99" s="4"/>
      <c r="D99" s="7"/>
      <c r="E99" s="7"/>
      <c r="F99" s="200"/>
      <c r="G99" s="200"/>
      <c r="H99" s="77"/>
      <c r="I99" s="7"/>
      <c r="J99" s="200"/>
      <c r="K99" s="200"/>
      <c r="L99" s="200"/>
      <c r="M99" s="200"/>
      <c r="N99" s="4"/>
      <c r="O99" s="240" t="s">
        <v>430</v>
      </c>
      <c r="P99" s="6"/>
      <c r="Q99" s="8"/>
      <c r="R99" s="8"/>
      <c r="S99" s="8"/>
      <c r="T99" s="39"/>
      <c r="U99" s="5"/>
      <c r="V99" s="42"/>
      <c r="W99" s="8"/>
      <c r="X99" s="8"/>
      <c r="Y99" s="8"/>
      <c r="Z99" s="8"/>
      <c r="AA99" s="8"/>
      <c r="AB99" s="8"/>
      <c r="AC99" s="8"/>
    </row>
    <row r="100" spans="2:29" outlineLevel="1">
      <c r="B100" s="64">
        <v>48</v>
      </c>
      <c r="C100" s="1" t="s">
        <v>113</v>
      </c>
      <c r="D100" s="64">
        <v>1</v>
      </c>
      <c r="E100" s="2" t="s">
        <v>114</v>
      </c>
      <c r="F100" s="203"/>
      <c r="G100" s="199">
        <f>ROUND(D100*F100,0)</f>
        <v>0</v>
      </c>
      <c r="H100" s="70">
        <f>D100</f>
        <v>1</v>
      </c>
      <c r="I100" s="64" t="str">
        <f>E100</f>
        <v>Lot</v>
      </c>
      <c r="J100" s="199">
        <f>F100</f>
        <v>0</v>
      </c>
      <c r="K100" s="199">
        <f>ROUND(H100*J100,0)</f>
        <v>0</v>
      </c>
      <c r="L100" s="203">
        <f>IF(K100&gt;G100,K100-G100,0)</f>
        <v>0</v>
      </c>
      <c r="M100" s="199">
        <f>IF(G100&gt;K100,G100-K100,0)</f>
        <v>0</v>
      </c>
      <c r="N100" s="4"/>
      <c r="O100" s="240" t="s">
        <v>430</v>
      </c>
      <c r="P100" s="6"/>
      <c r="Q100" s="8"/>
      <c r="R100" s="8"/>
      <c r="S100" s="8"/>
      <c r="T100" s="39"/>
      <c r="U100" s="5"/>
      <c r="V100" s="42"/>
      <c r="W100" s="8"/>
      <c r="X100" s="8"/>
      <c r="Y100" s="8"/>
      <c r="Z100" s="8"/>
      <c r="AA100" s="8"/>
      <c r="AB100" s="8"/>
      <c r="AC100" s="8"/>
    </row>
    <row r="101" spans="2:29" outlineLevel="1">
      <c r="B101" s="64"/>
      <c r="C101" s="1"/>
      <c r="D101" s="64"/>
      <c r="E101" s="2"/>
      <c r="F101" s="203"/>
      <c r="G101" s="199"/>
      <c r="H101" s="70"/>
      <c r="I101" s="64"/>
      <c r="J101" s="199"/>
      <c r="K101" s="199"/>
      <c r="L101" s="203"/>
      <c r="M101" s="199"/>
      <c r="N101" s="4"/>
      <c r="O101" s="240" t="s">
        <v>430</v>
      </c>
      <c r="P101" s="6"/>
      <c r="Q101" s="8"/>
      <c r="R101" s="8"/>
      <c r="S101" s="8"/>
      <c r="T101" s="39"/>
      <c r="U101" s="5"/>
      <c r="V101" s="42"/>
      <c r="W101" s="8"/>
      <c r="X101" s="8"/>
      <c r="Y101" s="8"/>
      <c r="Z101" s="8"/>
      <c r="AA101" s="8"/>
      <c r="AB101" s="8"/>
      <c r="AC101" s="8"/>
    </row>
    <row r="102" spans="2:29" ht="24" customHeight="1">
      <c r="B102" s="7"/>
      <c r="C102" s="4"/>
      <c r="D102" s="7"/>
      <c r="E102" s="7"/>
      <c r="F102" s="200"/>
      <c r="G102" s="200"/>
      <c r="H102" s="77"/>
      <c r="I102" s="7"/>
      <c r="J102" s="216" t="s">
        <v>406</v>
      </c>
      <c r="K102" s="217">
        <f>SUM(K6:K101)</f>
        <v>25723726</v>
      </c>
      <c r="L102" s="217">
        <f>SUM(L6:L101)</f>
        <v>0</v>
      </c>
      <c r="M102" s="217">
        <f>SUM(M6:M101)</f>
        <v>294500</v>
      </c>
      <c r="N102" s="4"/>
      <c r="O102" s="240"/>
      <c r="P102" s="6"/>
      <c r="Q102" s="8"/>
      <c r="R102" s="8"/>
      <c r="S102" s="8"/>
      <c r="T102" s="39"/>
      <c r="U102" s="5"/>
      <c r="V102" s="42"/>
      <c r="W102" s="8"/>
      <c r="X102" s="8"/>
      <c r="Y102" s="8"/>
      <c r="Z102" s="8"/>
      <c r="AA102" s="8"/>
      <c r="AB102" s="8"/>
      <c r="AC102" s="8"/>
    </row>
    <row r="103" spans="2:29" ht="23.45" customHeight="1">
      <c r="B103" s="64"/>
      <c r="C103" s="190" t="s">
        <v>273</v>
      </c>
      <c r="D103" s="64"/>
      <c r="E103" s="2"/>
      <c r="F103" s="203"/>
      <c r="G103" s="199"/>
      <c r="H103" s="70"/>
      <c r="I103" s="64"/>
      <c r="J103" s="199"/>
      <c r="K103" s="199"/>
      <c r="L103" s="203"/>
      <c r="M103" s="199"/>
      <c r="N103" s="4"/>
      <c r="O103" s="240"/>
      <c r="P103" s="6"/>
      <c r="Q103" s="8"/>
      <c r="R103" s="8"/>
      <c r="S103" s="8"/>
      <c r="T103" s="39"/>
      <c r="U103" s="5"/>
      <c r="V103" s="42"/>
      <c r="W103" s="8"/>
      <c r="X103" s="8"/>
      <c r="Y103" s="8"/>
      <c r="Z103" s="8"/>
      <c r="AA103" s="8"/>
      <c r="AB103" s="8"/>
      <c r="AC103" s="8"/>
    </row>
    <row r="104" spans="2:29" ht="47.65" customHeight="1" outlineLevel="1">
      <c r="B104" s="64">
        <v>49</v>
      </c>
      <c r="C104" s="1" t="s">
        <v>115</v>
      </c>
      <c r="D104" s="64">
        <v>110</v>
      </c>
      <c r="E104" s="2" t="s">
        <v>57</v>
      </c>
      <c r="F104" s="198">
        <v>398</v>
      </c>
      <c r="G104" s="199">
        <f>ROUND(D104*F104,0)</f>
        <v>43780</v>
      </c>
      <c r="H104" s="77">
        <f>31.21+1.467</f>
        <v>32.677</v>
      </c>
      <c r="I104" s="64" t="str">
        <f>E104</f>
        <v>Cum</v>
      </c>
      <c r="J104" s="199">
        <f>F104</f>
        <v>398</v>
      </c>
      <c r="K104" s="199">
        <f>ROUND(H104*J104,0)</f>
        <v>13005</v>
      </c>
      <c r="L104" s="203">
        <f>IF(K104&gt;G104,K104-G104,0)</f>
        <v>0</v>
      </c>
      <c r="M104" s="199">
        <f>IF(G104&gt;K104,G104-K104,0)</f>
        <v>30775</v>
      </c>
      <c r="N104" s="4"/>
      <c r="O104" s="240" t="s">
        <v>414</v>
      </c>
      <c r="P104" s="6"/>
      <c r="Q104" s="8"/>
      <c r="R104" s="8"/>
      <c r="S104" s="8"/>
      <c r="T104" s="39"/>
      <c r="U104" s="5"/>
      <c r="V104" s="42"/>
      <c r="W104" s="8"/>
      <c r="X104" s="8"/>
      <c r="Y104" s="8"/>
      <c r="Z104" s="8"/>
      <c r="AA104" s="8"/>
      <c r="AB104" s="8"/>
      <c r="AC104" s="8"/>
    </row>
    <row r="105" spans="2:29" outlineLevel="1">
      <c r="B105" s="7"/>
      <c r="C105" s="4"/>
      <c r="D105" s="7"/>
      <c r="E105" s="7"/>
      <c r="F105" s="200"/>
      <c r="G105" s="200"/>
      <c r="H105" s="77"/>
      <c r="I105" s="7"/>
      <c r="J105" s="200"/>
      <c r="K105" s="200"/>
      <c r="L105" s="200"/>
      <c r="M105" s="200"/>
      <c r="N105" s="4"/>
      <c r="O105" s="240"/>
      <c r="P105" s="6"/>
      <c r="Q105" s="8"/>
      <c r="R105" s="8"/>
      <c r="S105" s="8"/>
      <c r="T105" s="39"/>
      <c r="U105" s="5"/>
      <c r="V105" s="42"/>
      <c r="W105" s="8"/>
      <c r="X105" s="8"/>
      <c r="Y105" s="8"/>
      <c r="Z105" s="8"/>
      <c r="AA105" s="8"/>
      <c r="AB105" s="8"/>
      <c r="AC105" s="8"/>
    </row>
    <row r="106" spans="2:29" s="52" customFormat="1" ht="81.75" customHeight="1" outlineLevel="1">
      <c r="B106" s="64">
        <v>50</v>
      </c>
      <c r="C106" s="1" t="s">
        <v>116</v>
      </c>
      <c r="D106" s="64">
        <v>16</v>
      </c>
      <c r="E106" s="2" t="s">
        <v>66</v>
      </c>
      <c r="F106" s="198">
        <v>350</v>
      </c>
      <c r="G106" s="199">
        <f>ROUND(D106*F106,0)</f>
        <v>5600</v>
      </c>
      <c r="H106" s="77">
        <v>2</v>
      </c>
      <c r="I106" s="64" t="str">
        <f>E106</f>
        <v>No</v>
      </c>
      <c r="J106" s="199">
        <f>F106</f>
        <v>350</v>
      </c>
      <c r="K106" s="199">
        <f>ROUND(H106*J106,0)</f>
        <v>700</v>
      </c>
      <c r="L106" s="203">
        <f>IF(K106&gt;G106,K106-G106,0)</f>
        <v>0</v>
      </c>
      <c r="M106" s="199">
        <f>IF(G106&gt;K106,G106-K106,0)</f>
        <v>4900</v>
      </c>
      <c r="N106" s="4"/>
      <c r="O106" s="240" t="s">
        <v>414</v>
      </c>
      <c r="P106" s="6"/>
      <c r="Q106" s="8"/>
      <c r="R106" s="48"/>
      <c r="S106" s="48"/>
      <c r="T106" s="49"/>
      <c r="U106" s="50"/>
      <c r="V106" s="51"/>
      <c r="W106" s="48"/>
      <c r="X106" s="48"/>
      <c r="Y106" s="48"/>
      <c r="Z106" s="48"/>
      <c r="AA106" s="48"/>
      <c r="AB106" s="48"/>
      <c r="AC106" s="48"/>
    </row>
    <row r="107" spans="2:29" s="52" customFormat="1" outlineLevel="1">
      <c r="B107" s="7"/>
      <c r="C107" s="4"/>
      <c r="D107" s="7"/>
      <c r="E107" s="7"/>
      <c r="F107" s="200"/>
      <c r="G107" s="200"/>
      <c r="H107" s="77"/>
      <c r="I107" s="7"/>
      <c r="J107" s="200"/>
      <c r="K107" s="200"/>
      <c r="L107" s="200"/>
      <c r="M107" s="200"/>
      <c r="N107" s="4"/>
      <c r="O107" s="240"/>
      <c r="P107" s="6"/>
      <c r="Q107" s="8"/>
      <c r="R107" s="48"/>
      <c r="S107" s="48"/>
      <c r="T107" s="49"/>
      <c r="U107" s="50"/>
      <c r="V107" s="51"/>
      <c r="W107" s="48"/>
      <c r="X107" s="48"/>
      <c r="Y107" s="48"/>
      <c r="Z107" s="48"/>
      <c r="AA107" s="48"/>
      <c r="AB107" s="48"/>
      <c r="AC107" s="48"/>
    </row>
    <row r="108" spans="2:29" ht="47.65" customHeight="1" outlineLevel="1">
      <c r="B108" s="64">
        <v>51</v>
      </c>
      <c r="C108" s="1" t="s">
        <v>117</v>
      </c>
      <c r="D108" s="64">
        <v>5</v>
      </c>
      <c r="E108" s="2" t="s">
        <v>66</v>
      </c>
      <c r="F108" s="198">
        <v>468</v>
      </c>
      <c r="G108" s="199">
        <f>ROUND(D108*F108,0)</f>
        <v>2340</v>
      </c>
      <c r="H108" s="77">
        <v>5</v>
      </c>
      <c r="I108" s="64" t="str">
        <f>E108</f>
        <v>No</v>
      </c>
      <c r="J108" s="199">
        <f>F108</f>
        <v>468</v>
      </c>
      <c r="K108" s="199">
        <f>ROUND(H108*J108,0)</f>
        <v>2340</v>
      </c>
      <c r="L108" s="203">
        <f>IF(K108&gt;G108,K108-G108,0)</f>
        <v>0</v>
      </c>
      <c r="M108" s="199">
        <f>IF(G108&gt;K108,G108-K108,0)</f>
        <v>0</v>
      </c>
      <c r="N108" s="4"/>
      <c r="O108" s="240" t="s">
        <v>414</v>
      </c>
      <c r="P108" s="6"/>
      <c r="Q108" s="8"/>
      <c r="R108" s="8"/>
      <c r="S108" s="8"/>
      <c r="T108" s="39"/>
      <c r="U108" s="5"/>
      <c r="V108" s="42"/>
      <c r="W108" s="8"/>
      <c r="X108" s="8"/>
      <c r="Y108" s="8"/>
      <c r="Z108" s="8"/>
      <c r="AA108" s="8"/>
      <c r="AB108" s="8"/>
      <c r="AC108" s="8"/>
    </row>
    <row r="109" spans="2:29" s="31" customFormat="1" outlineLevel="1">
      <c r="B109" s="7"/>
      <c r="C109" s="4"/>
      <c r="D109" s="7"/>
      <c r="E109" s="7"/>
      <c r="F109" s="200"/>
      <c r="G109" s="200"/>
      <c r="H109" s="77"/>
      <c r="I109" s="7"/>
      <c r="J109" s="200"/>
      <c r="K109" s="200"/>
      <c r="L109" s="200"/>
      <c r="M109" s="200"/>
      <c r="N109" s="4"/>
      <c r="O109" s="240"/>
      <c r="P109" s="6"/>
      <c r="Q109" s="8"/>
      <c r="R109" s="30"/>
      <c r="S109" s="30"/>
      <c r="T109" s="56"/>
      <c r="U109" s="57"/>
      <c r="V109" s="58"/>
      <c r="W109" s="30"/>
      <c r="X109" s="30"/>
      <c r="Y109" s="30"/>
      <c r="Z109" s="30"/>
      <c r="AA109" s="30"/>
      <c r="AB109" s="30"/>
      <c r="AC109" s="30"/>
    </row>
    <row r="110" spans="2:29" ht="63" outlineLevel="1">
      <c r="B110" s="64">
        <v>52</v>
      </c>
      <c r="C110" s="1" t="s">
        <v>118</v>
      </c>
      <c r="D110" s="64">
        <v>110</v>
      </c>
      <c r="E110" s="2" t="s">
        <v>57</v>
      </c>
      <c r="F110" s="198">
        <v>454</v>
      </c>
      <c r="G110" s="199">
        <f>ROUND(D110*F110,0)</f>
        <v>49940</v>
      </c>
      <c r="H110" s="77">
        <v>48.7</v>
      </c>
      <c r="I110" s="64" t="str">
        <f>E110</f>
        <v>Cum</v>
      </c>
      <c r="J110" s="199">
        <f>F110</f>
        <v>454</v>
      </c>
      <c r="K110" s="199">
        <f>ROUND(H110*J110,0)</f>
        <v>22110</v>
      </c>
      <c r="L110" s="203">
        <f>IF(K110&gt;G110,K110-G110,0)</f>
        <v>0</v>
      </c>
      <c r="M110" s="199">
        <f>IF(G110&gt;K110,G110-K110,0)</f>
        <v>27830</v>
      </c>
      <c r="N110" s="4"/>
      <c r="O110" s="240" t="s">
        <v>414</v>
      </c>
      <c r="P110" s="6"/>
      <c r="Q110" s="8"/>
      <c r="R110" s="8"/>
      <c r="S110" s="8"/>
      <c r="T110" s="39"/>
      <c r="U110" s="5"/>
      <c r="V110" s="42"/>
      <c r="W110" s="8"/>
      <c r="X110" s="8"/>
      <c r="Y110" s="8"/>
      <c r="Z110" s="8"/>
      <c r="AA110" s="8"/>
      <c r="AB110" s="8"/>
      <c r="AC110" s="8"/>
    </row>
    <row r="111" spans="2:29" s="31" customFormat="1" outlineLevel="1">
      <c r="B111" s="7"/>
      <c r="C111" s="4"/>
      <c r="D111" s="7"/>
      <c r="E111" s="7"/>
      <c r="F111" s="200"/>
      <c r="G111" s="200"/>
      <c r="H111" s="77"/>
      <c r="I111" s="7"/>
      <c r="J111" s="200"/>
      <c r="K111" s="200"/>
      <c r="L111" s="200"/>
      <c r="M111" s="200"/>
      <c r="N111" s="4"/>
      <c r="O111" s="240"/>
      <c r="P111" s="6"/>
      <c r="Q111" s="8"/>
      <c r="R111" s="30"/>
      <c r="S111" s="30"/>
      <c r="T111" s="56"/>
      <c r="U111" s="57"/>
      <c r="V111" s="58"/>
      <c r="W111" s="30"/>
      <c r="X111" s="30"/>
      <c r="Y111" s="30"/>
      <c r="Z111" s="30"/>
      <c r="AA111" s="30"/>
      <c r="AB111" s="30"/>
      <c r="AC111" s="30"/>
    </row>
    <row r="112" spans="2:29" s="31" customFormat="1" ht="141.75" outlineLevel="1">
      <c r="B112" s="64">
        <v>53</v>
      </c>
      <c r="C112" s="1" t="s">
        <v>119</v>
      </c>
      <c r="D112" s="64">
        <v>12</v>
      </c>
      <c r="E112" s="2" t="s">
        <v>57</v>
      </c>
      <c r="F112" s="198">
        <v>16055</v>
      </c>
      <c r="G112" s="199">
        <f>ROUND(D112*F112,0)</f>
        <v>192660</v>
      </c>
      <c r="H112" s="77">
        <v>12</v>
      </c>
      <c r="I112" s="64" t="str">
        <f>E112</f>
        <v>Cum</v>
      </c>
      <c r="J112" s="199">
        <f>F112</f>
        <v>16055</v>
      </c>
      <c r="K112" s="199">
        <f>ROUND(H112*J112,0)</f>
        <v>192660</v>
      </c>
      <c r="L112" s="203">
        <f>IF(K112&gt;G112,K112-G112,0)</f>
        <v>0</v>
      </c>
      <c r="M112" s="199">
        <f>IF(G112&gt;K112,G112-K112,0)</f>
        <v>0</v>
      </c>
      <c r="N112" s="4"/>
      <c r="O112" s="240" t="s">
        <v>414</v>
      </c>
      <c r="P112" s="6"/>
      <c r="Q112" s="8"/>
      <c r="R112" s="30"/>
      <c r="S112" s="30"/>
      <c r="T112" s="56"/>
      <c r="U112" s="57"/>
      <c r="V112" s="58"/>
      <c r="W112" s="30"/>
      <c r="X112" s="30"/>
      <c r="Y112" s="30"/>
      <c r="Z112" s="30"/>
      <c r="AA112" s="30"/>
      <c r="AB112" s="30"/>
      <c r="AC112" s="30"/>
    </row>
    <row r="113" spans="2:29" s="31" customFormat="1" outlineLevel="1">
      <c r="B113" s="7"/>
      <c r="C113" s="72" t="s">
        <v>294</v>
      </c>
      <c r="D113" s="7"/>
      <c r="E113" s="7"/>
      <c r="F113" s="200"/>
      <c r="G113" s="200"/>
      <c r="H113" s="77">
        <v>3.27</v>
      </c>
      <c r="I113" s="2" t="s">
        <v>57</v>
      </c>
      <c r="J113" s="198">
        <v>16055</v>
      </c>
      <c r="K113" s="199">
        <f>ROUND(H113*J113,0)</f>
        <v>52500</v>
      </c>
      <c r="L113" s="203">
        <f>IF(K113&gt;G113,K113-G113,0)</f>
        <v>52500</v>
      </c>
      <c r="M113" s="199">
        <f>IF(G113&gt;K113,G113-K113,0)</f>
        <v>0</v>
      </c>
      <c r="N113" s="4"/>
      <c r="O113" s="240" t="s">
        <v>414</v>
      </c>
      <c r="P113" s="6"/>
      <c r="Q113" s="8"/>
      <c r="R113" s="30"/>
      <c r="S113" s="30"/>
      <c r="T113" s="56"/>
      <c r="U113" s="57"/>
      <c r="V113" s="58"/>
      <c r="W113" s="30"/>
      <c r="X113" s="30"/>
      <c r="Y113" s="30"/>
      <c r="Z113" s="30"/>
      <c r="AA113" s="30"/>
      <c r="AB113" s="30"/>
      <c r="AC113" s="30"/>
    </row>
    <row r="114" spans="2:29" s="31" customFormat="1" ht="189" outlineLevel="1">
      <c r="B114" s="64">
        <v>54</v>
      </c>
      <c r="C114" s="4" t="s">
        <v>120</v>
      </c>
      <c r="D114" s="64">
        <v>395</v>
      </c>
      <c r="E114" s="2" t="s">
        <v>62</v>
      </c>
      <c r="F114" s="198">
        <v>1952</v>
      </c>
      <c r="G114" s="199">
        <f>ROUND(D114*F114,0)</f>
        <v>771040</v>
      </c>
      <c r="H114" s="77">
        <v>191.03</v>
      </c>
      <c r="I114" s="64" t="str">
        <f>E114</f>
        <v>Sqm</v>
      </c>
      <c r="J114" s="199">
        <f>F114</f>
        <v>1952</v>
      </c>
      <c r="K114" s="199">
        <f>ROUND(H114*J114,0)</f>
        <v>372891</v>
      </c>
      <c r="L114" s="203">
        <f>IF(K114&gt;G114,K114-G114,0)</f>
        <v>0</v>
      </c>
      <c r="M114" s="199">
        <f>IF(G114&gt;K114,G114-K114,0)</f>
        <v>398149</v>
      </c>
      <c r="N114" s="4"/>
      <c r="O114" s="240" t="s">
        <v>414</v>
      </c>
      <c r="P114" s="6"/>
      <c r="Q114" s="8"/>
      <c r="R114" s="30"/>
      <c r="S114" s="30"/>
      <c r="T114" s="32"/>
      <c r="U114" s="32"/>
      <c r="V114" s="32"/>
      <c r="W114" s="30"/>
      <c r="X114" s="30"/>
      <c r="Y114" s="30"/>
      <c r="Z114" s="30"/>
      <c r="AA114" s="30"/>
      <c r="AB114" s="30"/>
      <c r="AC114" s="30"/>
    </row>
    <row r="115" spans="2:29" s="55" customFormat="1" outlineLevel="1">
      <c r="B115" s="7"/>
      <c r="C115" s="4"/>
      <c r="D115" s="7"/>
      <c r="E115" s="7"/>
      <c r="F115" s="200"/>
      <c r="G115" s="200"/>
      <c r="H115" s="77"/>
      <c r="I115" s="7"/>
      <c r="J115" s="200"/>
      <c r="K115" s="200"/>
      <c r="L115" s="200"/>
      <c r="M115" s="200"/>
      <c r="N115" s="4"/>
      <c r="O115" s="240"/>
      <c r="P115" s="6"/>
      <c r="Q115" s="8"/>
      <c r="R115" s="53"/>
      <c r="S115" s="53"/>
      <c r="T115" s="54"/>
      <c r="U115" s="54"/>
      <c r="V115" s="54"/>
      <c r="W115" s="53"/>
      <c r="X115" s="53"/>
      <c r="Y115" s="53"/>
      <c r="Z115" s="53"/>
      <c r="AA115" s="53"/>
      <c r="AB115" s="53"/>
      <c r="AC115" s="53"/>
    </row>
    <row r="116" spans="2:29" s="55" customFormat="1" ht="189" outlineLevel="1">
      <c r="B116" s="64">
        <v>55</v>
      </c>
      <c r="C116" s="1" t="s">
        <v>121</v>
      </c>
      <c r="D116" s="70">
        <v>2.15</v>
      </c>
      <c r="E116" s="2" t="s">
        <v>122</v>
      </c>
      <c r="F116" s="198">
        <v>116500</v>
      </c>
      <c r="G116" s="199">
        <f>ROUND(D116*F116,0)</f>
        <v>250475</v>
      </c>
      <c r="H116" s="77">
        <v>0.104</v>
      </c>
      <c r="I116" s="64" t="str">
        <f>E116</f>
        <v>MT</v>
      </c>
      <c r="J116" s="199">
        <f>F116</f>
        <v>116500</v>
      </c>
      <c r="K116" s="199">
        <f>ROUND(H116*J116,0)</f>
        <v>12116</v>
      </c>
      <c r="L116" s="203">
        <f>IF(K116&gt;G116,K116-G116,0)</f>
        <v>0</v>
      </c>
      <c r="M116" s="199">
        <f>IF(G116&gt;K116,G116-K116,0)</f>
        <v>238359</v>
      </c>
      <c r="N116" s="4"/>
      <c r="O116" s="240" t="s">
        <v>414</v>
      </c>
      <c r="P116" s="6"/>
      <c r="Q116" s="8"/>
      <c r="R116" s="53"/>
      <c r="S116" s="53"/>
      <c r="T116" s="54"/>
      <c r="U116" s="54"/>
      <c r="V116" s="54"/>
      <c r="W116" s="53"/>
      <c r="X116" s="53"/>
      <c r="Y116" s="53"/>
      <c r="Z116" s="53"/>
      <c r="AA116" s="53"/>
      <c r="AB116" s="53"/>
      <c r="AC116" s="53"/>
    </row>
    <row r="117" spans="2:29" s="31" customFormat="1" outlineLevel="1">
      <c r="B117" s="7"/>
      <c r="C117" s="4"/>
      <c r="D117" s="7"/>
      <c r="E117" s="7"/>
      <c r="F117" s="200"/>
      <c r="G117" s="200"/>
      <c r="H117" s="77"/>
      <c r="I117" s="7"/>
      <c r="J117" s="200"/>
      <c r="K117" s="200"/>
      <c r="L117" s="200"/>
      <c r="M117" s="200"/>
      <c r="N117" s="4"/>
      <c r="O117" s="240"/>
      <c r="P117" s="6"/>
      <c r="Q117" s="8"/>
      <c r="R117" s="30"/>
      <c r="S117" s="30"/>
      <c r="T117" s="32"/>
      <c r="U117" s="32"/>
      <c r="V117" s="32"/>
      <c r="W117" s="30"/>
      <c r="X117" s="30"/>
      <c r="Y117" s="30"/>
      <c r="Z117" s="30"/>
      <c r="AA117" s="30"/>
      <c r="AB117" s="30"/>
      <c r="AC117" s="30"/>
    </row>
    <row r="118" spans="2:29" s="31" customFormat="1" ht="141.75" outlineLevel="1">
      <c r="B118" s="64">
        <v>56</v>
      </c>
      <c r="C118" s="1" t="s">
        <v>123</v>
      </c>
      <c r="D118" s="64">
        <v>45</v>
      </c>
      <c r="E118" s="2" t="s">
        <v>62</v>
      </c>
      <c r="F118" s="198">
        <v>1077</v>
      </c>
      <c r="G118" s="199">
        <f>ROUND(D118*F118,0)</f>
        <v>48465</v>
      </c>
      <c r="H118" s="77">
        <v>11.04</v>
      </c>
      <c r="I118" s="64" t="str">
        <f>E118</f>
        <v>Sqm</v>
      </c>
      <c r="J118" s="199">
        <f>F118</f>
        <v>1077</v>
      </c>
      <c r="K118" s="199">
        <f>ROUND(H118*J118,0)</f>
        <v>11890</v>
      </c>
      <c r="L118" s="203">
        <f>IF(K118&gt;G118,K118-G118,0)</f>
        <v>0</v>
      </c>
      <c r="M118" s="199">
        <f>IF(G118&gt;K118,G118-K118,0)</f>
        <v>36575</v>
      </c>
      <c r="N118" s="4" t="s">
        <v>281</v>
      </c>
      <c r="O118" s="240" t="s">
        <v>414</v>
      </c>
      <c r="P118" s="6"/>
      <c r="Q118" s="8"/>
      <c r="R118" s="30"/>
      <c r="S118" s="30"/>
      <c r="T118" s="32"/>
      <c r="U118" s="32"/>
      <c r="V118" s="32"/>
      <c r="W118" s="30"/>
      <c r="X118" s="30"/>
      <c r="Y118" s="30"/>
      <c r="Z118" s="30"/>
      <c r="AA118" s="30"/>
      <c r="AB118" s="30"/>
      <c r="AC118" s="30"/>
    </row>
    <row r="119" spans="2:29" s="31" customFormat="1" outlineLevel="1">
      <c r="B119" s="7"/>
      <c r="C119" s="4"/>
      <c r="D119" s="7"/>
      <c r="E119" s="7"/>
      <c r="F119" s="200"/>
      <c r="G119" s="200"/>
      <c r="H119" s="77"/>
      <c r="I119" s="7"/>
      <c r="J119" s="200"/>
      <c r="K119" s="200"/>
      <c r="L119" s="200"/>
      <c r="M119" s="200"/>
      <c r="N119" s="4"/>
      <c r="O119" s="240"/>
      <c r="P119" s="6"/>
      <c r="Q119" s="8"/>
      <c r="R119" s="30"/>
      <c r="S119" s="30"/>
      <c r="T119" s="32"/>
      <c r="U119" s="32"/>
      <c r="V119" s="32"/>
      <c r="W119" s="30"/>
      <c r="X119" s="30"/>
      <c r="Y119" s="30"/>
      <c r="Z119" s="30"/>
      <c r="AA119" s="30"/>
      <c r="AB119" s="30"/>
      <c r="AC119" s="30"/>
    </row>
    <row r="120" spans="2:29" s="31" customFormat="1" ht="140.25" customHeight="1" outlineLevel="1">
      <c r="B120" s="64">
        <v>57</v>
      </c>
      <c r="C120" s="1" t="s">
        <v>124</v>
      </c>
      <c r="D120" s="64">
        <v>905</v>
      </c>
      <c r="E120" s="2" t="s">
        <v>62</v>
      </c>
      <c r="F120" s="198">
        <v>1041</v>
      </c>
      <c r="G120" s="199">
        <f>ROUND(D120*F120,0)</f>
        <v>942105</v>
      </c>
      <c r="H120" s="77">
        <f>536.11+11.04</f>
        <v>547.15</v>
      </c>
      <c r="I120" s="64" t="str">
        <f>E120</f>
        <v>Sqm</v>
      </c>
      <c r="J120" s="199">
        <f>F120</f>
        <v>1041</v>
      </c>
      <c r="K120" s="199">
        <f>ROUND(H120*J120,0)</f>
        <v>569583</v>
      </c>
      <c r="L120" s="203">
        <f>IF(K120&gt;G120,K120-G120,0)</f>
        <v>0</v>
      </c>
      <c r="M120" s="199">
        <f>IF(G120&gt;K120,G120-K120,0)</f>
        <v>372522</v>
      </c>
      <c r="N120" s="4"/>
      <c r="O120" s="240" t="s">
        <v>414</v>
      </c>
      <c r="P120" s="6"/>
      <c r="Q120" s="8"/>
      <c r="R120" s="30"/>
      <c r="S120" s="30"/>
      <c r="T120" s="32"/>
      <c r="U120" s="32"/>
      <c r="V120" s="32"/>
      <c r="W120" s="30"/>
      <c r="X120" s="30"/>
      <c r="Y120" s="30"/>
      <c r="Z120" s="30"/>
      <c r="AA120" s="30"/>
      <c r="AB120" s="30"/>
      <c r="AC120" s="30"/>
    </row>
    <row r="121" spans="2:29" s="31" customFormat="1" outlineLevel="1">
      <c r="B121" s="7"/>
      <c r="C121" s="4"/>
      <c r="D121" s="7"/>
      <c r="E121" s="7"/>
      <c r="F121" s="200"/>
      <c r="G121" s="200"/>
      <c r="H121" s="77"/>
      <c r="I121" s="7"/>
      <c r="J121" s="200"/>
      <c r="K121" s="200"/>
      <c r="L121" s="200"/>
      <c r="M121" s="200"/>
      <c r="N121" s="4"/>
      <c r="O121" s="240"/>
      <c r="P121" s="6"/>
      <c r="Q121" s="8"/>
      <c r="R121" s="30"/>
      <c r="S121" s="30"/>
      <c r="T121" s="32"/>
      <c r="U121" s="32"/>
      <c r="V121" s="32"/>
      <c r="W121" s="30"/>
      <c r="X121" s="30"/>
      <c r="Y121" s="30"/>
      <c r="Z121" s="30"/>
      <c r="AA121" s="30"/>
      <c r="AB121" s="30"/>
      <c r="AC121" s="30"/>
    </row>
    <row r="122" spans="2:29" s="31" customFormat="1" ht="189" outlineLevel="1">
      <c r="B122" s="64">
        <v>58</v>
      </c>
      <c r="C122" s="4" t="s">
        <v>125</v>
      </c>
      <c r="D122" s="71">
        <v>19.5</v>
      </c>
      <c r="E122" s="2" t="s">
        <v>62</v>
      </c>
      <c r="F122" s="198">
        <v>9055</v>
      </c>
      <c r="G122" s="199">
        <f>ROUND(D122*F122,0)</f>
        <v>176573</v>
      </c>
      <c r="H122" s="77">
        <v>16.829999999999998</v>
      </c>
      <c r="I122" s="64" t="str">
        <f>E122</f>
        <v>Sqm</v>
      </c>
      <c r="J122" s="199">
        <f>F122</f>
        <v>9055</v>
      </c>
      <c r="K122" s="199">
        <f>ROUND(H122*J122,0)</f>
        <v>152396</v>
      </c>
      <c r="L122" s="203">
        <f>IF(K122&gt;G122,K122-G122,0)</f>
        <v>0</v>
      </c>
      <c r="M122" s="199">
        <f>IF(G122&gt;K122,G122-K122,0)</f>
        <v>24177</v>
      </c>
      <c r="N122" s="4"/>
      <c r="O122" s="240" t="s">
        <v>414</v>
      </c>
      <c r="P122" s="6"/>
      <c r="Q122" s="8"/>
      <c r="R122" s="30"/>
      <c r="S122" s="30"/>
      <c r="T122" s="32"/>
      <c r="U122" s="32"/>
      <c r="V122" s="32"/>
      <c r="W122" s="30"/>
      <c r="X122" s="30"/>
      <c r="Y122" s="30"/>
      <c r="Z122" s="30"/>
      <c r="AA122" s="30"/>
      <c r="AB122" s="30"/>
      <c r="AC122" s="30"/>
    </row>
    <row r="123" spans="2:29" s="36" customFormat="1" outlineLevel="1">
      <c r="B123" s="7"/>
      <c r="C123" s="4"/>
      <c r="D123" s="7"/>
      <c r="E123" s="7"/>
      <c r="F123" s="200"/>
      <c r="G123" s="200"/>
      <c r="H123" s="77"/>
      <c r="I123" s="7"/>
      <c r="J123" s="200"/>
      <c r="K123" s="200"/>
      <c r="L123" s="200"/>
      <c r="M123" s="200"/>
      <c r="N123" s="4"/>
      <c r="O123" s="240"/>
      <c r="P123" s="6"/>
      <c r="Q123" s="8"/>
      <c r="R123" s="35"/>
      <c r="S123" s="35"/>
      <c r="T123" s="37"/>
      <c r="U123" s="37"/>
      <c r="V123" s="37"/>
      <c r="W123" s="35"/>
      <c r="X123" s="35"/>
      <c r="Y123" s="35"/>
      <c r="Z123" s="35"/>
      <c r="AA123" s="35"/>
      <c r="AB123" s="35"/>
      <c r="AC123" s="35"/>
    </row>
    <row r="124" spans="2:29" s="36" customFormat="1" ht="78.75" outlineLevel="1">
      <c r="B124" s="67">
        <v>59</v>
      </c>
      <c r="C124" s="26" t="s">
        <v>126</v>
      </c>
      <c r="D124" s="67">
        <v>25</v>
      </c>
      <c r="E124" s="27" t="s">
        <v>57</v>
      </c>
      <c r="F124" s="201">
        <v>4700</v>
      </c>
      <c r="G124" s="202">
        <f>ROUND(D124*F124,0)</f>
        <v>117500</v>
      </c>
      <c r="H124" s="78">
        <v>0</v>
      </c>
      <c r="I124" s="67" t="str">
        <f>E124</f>
        <v>Cum</v>
      </c>
      <c r="J124" s="202">
        <f>F124</f>
        <v>4700</v>
      </c>
      <c r="K124" s="202">
        <f>ROUND(H124*J124,0)</f>
        <v>0</v>
      </c>
      <c r="L124" s="213">
        <f>IF(K124&gt;G124,K124-G124,0)</f>
        <v>0</v>
      </c>
      <c r="M124" s="202">
        <f>IF(G124&gt;K124,G124-K124,0)</f>
        <v>117500</v>
      </c>
      <c r="N124" s="60"/>
      <c r="O124" s="240" t="s">
        <v>414</v>
      </c>
      <c r="P124" s="245"/>
      <c r="Q124" s="18"/>
      <c r="R124" s="35"/>
      <c r="S124" s="35"/>
      <c r="T124" s="37"/>
      <c r="U124" s="37"/>
      <c r="V124" s="37"/>
      <c r="W124" s="35"/>
      <c r="X124" s="35"/>
      <c r="Y124" s="35"/>
      <c r="Z124" s="35"/>
      <c r="AA124" s="35"/>
      <c r="AB124" s="35"/>
      <c r="AC124" s="35"/>
    </row>
    <row r="125" spans="2:29" s="31" customFormat="1" outlineLevel="1">
      <c r="B125" s="7"/>
      <c r="C125" s="4"/>
      <c r="D125" s="7"/>
      <c r="E125" s="7"/>
      <c r="F125" s="200"/>
      <c r="G125" s="200"/>
      <c r="H125" s="77"/>
      <c r="I125" s="7"/>
      <c r="J125" s="200"/>
      <c r="K125" s="200"/>
      <c r="L125" s="200"/>
      <c r="M125" s="200"/>
      <c r="N125" s="4"/>
      <c r="O125" s="240"/>
      <c r="P125" s="6"/>
      <c r="Q125" s="8"/>
      <c r="R125" s="30"/>
      <c r="S125" s="30"/>
      <c r="T125" s="32"/>
      <c r="U125" s="32"/>
      <c r="V125" s="32"/>
      <c r="W125" s="30"/>
      <c r="X125" s="30"/>
      <c r="Y125" s="30"/>
      <c r="Z125" s="30"/>
      <c r="AA125" s="30"/>
      <c r="AB125" s="30"/>
      <c r="AC125" s="30"/>
    </row>
    <row r="126" spans="2:29" s="55" customFormat="1" ht="346.5" outlineLevel="1">
      <c r="B126" s="64">
        <v>60</v>
      </c>
      <c r="C126" s="4" t="s">
        <v>127</v>
      </c>
      <c r="D126" s="64">
        <v>5</v>
      </c>
      <c r="E126" s="2" t="s">
        <v>62</v>
      </c>
      <c r="F126" s="198">
        <v>13713</v>
      </c>
      <c r="G126" s="199">
        <f>ROUND(D126*F126,0)</f>
        <v>68565</v>
      </c>
      <c r="H126" s="77">
        <v>0</v>
      </c>
      <c r="I126" s="64" t="str">
        <f>E126</f>
        <v>Sqm</v>
      </c>
      <c r="J126" s="199">
        <f>F126</f>
        <v>13713</v>
      </c>
      <c r="K126" s="199">
        <f>ROUND(H126*J126,0)</f>
        <v>0</v>
      </c>
      <c r="L126" s="203">
        <f>IF(K126&gt;G126,K126-G126,0)</f>
        <v>0</v>
      </c>
      <c r="M126" s="199">
        <f>IF(G126&gt;K126,G126-K126,0)</f>
        <v>68565</v>
      </c>
      <c r="N126" s="4"/>
      <c r="O126" s="240" t="s">
        <v>414</v>
      </c>
      <c r="P126" s="6"/>
      <c r="Q126" s="8"/>
      <c r="R126" s="53"/>
      <c r="S126" s="53"/>
      <c r="T126" s="54"/>
      <c r="U126" s="54"/>
      <c r="V126" s="54"/>
      <c r="W126" s="53"/>
      <c r="X126" s="53"/>
      <c r="Y126" s="53"/>
      <c r="Z126" s="53"/>
      <c r="AA126" s="53"/>
      <c r="AB126" s="53"/>
      <c r="AC126" s="53"/>
    </row>
    <row r="127" spans="2:29" s="31" customFormat="1" outlineLevel="1">
      <c r="B127" s="7"/>
      <c r="C127" s="4"/>
      <c r="D127" s="7"/>
      <c r="E127" s="7"/>
      <c r="F127" s="200"/>
      <c r="G127" s="200"/>
      <c r="H127" s="77"/>
      <c r="I127" s="7"/>
      <c r="J127" s="200"/>
      <c r="K127" s="200"/>
      <c r="L127" s="200"/>
      <c r="M127" s="200"/>
      <c r="N127" s="4"/>
      <c r="O127" s="240"/>
      <c r="P127" s="6"/>
      <c r="Q127" s="8"/>
      <c r="R127" s="30"/>
      <c r="S127" s="30"/>
      <c r="T127" s="32"/>
      <c r="U127" s="32"/>
      <c r="V127" s="32"/>
      <c r="W127" s="30"/>
      <c r="X127" s="30"/>
      <c r="Y127" s="30"/>
      <c r="Z127" s="30"/>
      <c r="AA127" s="30"/>
      <c r="AB127" s="30"/>
      <c r="AC127" s="30"/>
    </row>
    <row r="128" spans="2:29" s="31" customFormat="1" ht="304.14999999999998" customHeight="1" outlineLevel="1">
      <c r="B128" s="64">
        <v>61</v>
      </c>
      <c r="C128" s="1" t="s">
        <v>288</v>
      </c>
      <c r="D128" s="64">
        <v>15</v>
      </c>
      <c r="E128" s="2" t="s">
        <v>62</v>
      </c>
      <c r="F128" s="198">
        <v>9517</v>
      </c>
      <c r="G128" s="199">
        <f>ROUND(D128*F128,0)</f>
        <v>142755</v>
      </c>
      <c r="H128" s="77">
        <v>2.823</v>
      </c>
      <c r="I128" s="64" t="str">
        <f>E128</f>
        <v>Sqm</v>
      </c>
      <c r="J128" s="199">
        <f>F128</f>
        <v>9517</v>
      </c>
      <c r="K128" s="199">
        <f>ROUND(H128*J128,0)</f>
        <v>26866</v>
      </c>
      <c r="L128" s="203">
        <f>IF(K128&gt;G128,K128-G128,0)</f>
        <v>0</v>
      </c>
      <c r="M128" s="199">
        <f>IF(G128&gt;K128,G128-K128,0)</f>
        <v>115889</v>
      </c>
      <c r="N128" s="4"/>
      <c r="O128" s="240" t="s">
        <v>414</v>
      </c>
      <c r="P128" s="6"/>
      <c r="Q128" s="8"/>
      <c r="R128" s="30"/>
      <c r="S128" s="30"/>
      <c r="T128" s="32"/>
      <c r="U128" s="32"/>
      <c r="V128" s="32"/>
      <c r="W128" s="30"/>
      <c r="X128" s="30"/>
      <c r="Y128" s="30"/>
      <c r="Z128" s="30"/>
      <c r="AA128" s="30"/>
      <c r="AB128" s="30"/>
      <c r="AC128" s="30"/>
    </row>
    <row r="129" spans="2:29" s="55" customFormat="1" outlineLevel="1">
      <c r="B129" s="7"/>
      <c r="C129" s="4"/>
      <c r="D129" s="7"/>
      <c r="E129" s="7"/>
      <c r="F129" s="200"/>
      <c r="G129" s="200"/>
      <c r="H129" s="77"/>
      <c r="I129" s="7"/>
      <c r="J129" s="200"/>
      <c r="K129" s="200"/>
      <c r="L129" s="200"/>
      <c r="M129" s="200"/>
      <c r="N129" s="4"/>
      <c r="O129" s="240"/>
      <c r="P129" s="6"/>
      <c r="Q129" s="8"/>
      <c r="R129" s="53"/>
      <c r="S129" s="53"/>
      <c r="T129" s="54"/>
      <c r="U129" s="54"/>
      <c r="V129" s="54"/>
      <c r="W129" s="53"/>
      <c r="X129" s="53"/>
      <c r="Y129" s="53"/>
      <c r="Z129" s="53"/>
      <c r="AA129" s="53"/>
      <c r="AB129" s="53"/>
      <c r="AC129" s="53"/>
    </row>
    <row r="130" spans="2:29" s="55" customFormat="1" ht="225" customHeight="1" outlineLevel="1">
      <c r="B130" s="64">
        <v>62</v>
      </c>
      <c r="C130" s="4" t="s">
        <v>128</v>
      </c>
      <c r="D130" s="64">
        <v>5</v>
      </c>
      <c r="E130" s="2" t="s">
        <v>62</v>
      </c>
      <c r="F130" s="198">
        <v>8564</v>
      </c>
      <c r="G130" s="199">
        <f>ROUND(D130*F130,0)</f>
        <v>42820</v>
      </c>
      <c r="H130" s="77">
        <v>1.53</v>
      </c>
      <c r="I130" s="64" t="str">
        <f>E130</f>
        <v>Sqm</v>
      </c>
      <c r="J130" s="199">
        <f>F130</f>
        <v>8564</v>
      </c>
      <c r="K130" s="199">
        <f>ROUND(H130*J130,0)</f>
        <v>13103</v>
      </c>
      <c r="L130" s="203">
        <f>IF(K130&gt;G130,K130-G130,0)</f>
        <v>0</v>
      </c>
      <c r="M130" s="199">
        <f>IF(G130&gt;K130,G130-K130,0)</f>
        <v>29717</v>
      </c>
      <c r="N130" s="4"/>
      <c r="O130" s="240" t="s">
        <v>414</v>
      </c>
      <c r="P130" s="6"/>
      <c r="Q130" s="8"/>
      <c r="R130" s="53"/>
      <c r="S130" s="53"/>
      <c r="T130" s="54"/>
      <c r="U130" s="54"/>
      <c r="V130" s="54"/>
      <c r="W130" s="53"/>
      <c r="X130" s="53"/>
      <c r="Y130" s="53"/>
      <c r="Z130" s="53"/>
      <c r="AA130" s="53"/>
      <c r="AB130" s="53"/>
      <c r="AC130" s="53"/>
    </row>
    <row r="131" spans="2:29" s="55" customFormat="1" outlineLevel="1">
      <c r="B131" s="7"/>
      <c r="C131" s="4"/>
      <c r="D131" s="7"/>
      <c r="E131" s="7"/>
      <c r="F131" s="200"/>
      <c r="G131" s="200"/>
      <c r="H131" s="77"/>
      <c r="I131" s="7"/>
      <c r="J131" s="200"/>
      <c r="K131" s="200"/>
      <c r="L131" s="200"/>
      <c r="M131" s="200"/>
      <c r="N131" s="4"/>
      <c r="O131" s="240"/>
      <c r="P131" s="6"/>
      <c r="Q131" s="8"/>
      <c r="R131" s="53"/>
      <c r="S131" s="53"/>
      <c r="T131" s="54"/>
      <c r="U131" s="54"/>
      <c r="V131" s="54"/>
      <c r="W131" s="53"/>
      <c r="X131" s="53"/>
      <c r="Y131" s="53"/>
      <c r="Z131" s="53"/>
      <c r="AA131" s="53"/>
      <c r="AB131" s="53"/>
      <c r="AC131" s="53"/>
    </row>
    <row r="132" spans="2:29" s="31" customFormat="1" ht="252" outlineLevel="1">
      <c r="B132" s="64">
        <v>63</v>
      </c>
      <c r="C132" s="1" t="s">
        <v>129</v>
      </c>
      <c r="D132" s="64">
        <v>30</v>
      </c>
      <c r="E132" s="2" t="s">
        <v>62</v>
      </c>
      <c r="F132" s="198">
        <v>5593</v>
      </c>
      <c r="G132" s="199">
        <f>ROUND(D132*F132,0)</f>
        <v>167790</v>
      </c>
      <c r="H132" s="77">
        <v>0</v>
      </c>
      <c r="I132" s="64" t="str">
        <f>E132</f>
        <v>Sqm</v>
      </c>
      <c r="J132" s="199">
        <f>F132</f>
        <v>5593</v>
      </c>
      <c r="K132" s="199">
        <f>ROUND(H132*J132,0)</f>
        <v>0</v>
      </c>
      <c r="L132" s="203">
        <f>IF(K132&gt;G132,K132-G132,0)</f>
        <v>0</v>
      </c>
      <c r="M132" s="199">
        <f>IF(G132&gt;K132,G132-K132,0)</f>
        <v>167790</v>
      </c>
      <c r="N132" s="4"/>
      <c r="O132" s="240" t="s">
        <v>414</v>
      </c>
      <c r="P132" s="6"/>
      <c r="Q132" s="8"/>
      <c r="R132" s="30"/>
      <c r="S132" s="30"/>
      <c r="T132" s="32"/>
      <c r="U132" s="32"/>
      <c r="V132" s="32"/>
      <c r="W132" s="30"/>
      <c r="X132" s="30"/>
      <c r="Y132" s="30"/>
      <c r="Z132" s="30"/>
      <c r="AA132" s="30"/>
      <c r="AB132" s="30"/>
      <c r="AC132" s="30"/>
    </row>
    <row r="133" spans="2:29" s="31" customFormat="1" outlineLevel="1">
      <c r="B133" s="7"/>
      <c r="C133" s="4"/>
      <c r="D133" s="7"/>
      <c r="E133" s="7"/>
      <c r="F133" s="200"/>
      <c r="G133" s="200"/>
      <c r="H133" s="77"/>
      <c r="I133" s="7"/>
      <c r="J133" s="200"/>
      <c r="K133" s="200"/>
      <c r="L133" s="200"/>
      <c r="M133" s="200"/>
      <c r="N133" s="4"/>
      <c r="O133" s="240"/>
      <c r="P133" s="6"/>
      <c r="Q133" s="8"/>
      <c r="R133" s="30"/>
      <c r="S133" s="30"/>
      <c r="T133" s="32"/>
      <c r="U133" s="32"/>
      <c r="V133" s="32"/>
      <c r="W133" s="30"/>
      <c r="X133" s="30"/>
      <c r="Y133" s="30"/>
      <c r="Z133" s="30"/>
      <c r="AA133" s="30"/>
      <c r="AB133" s="30"/>
      <c r="AC133" s="30"/>
    </row>
    <row r="134" spans="2:29" s="31" customFormat="1" ht="283.5" outlineLevel="1">
      <c r="B134" s="64">
        <v>64</v>
      </c>
      <c r="C134" s="1" t="s">
        <v>267</v>
      </c>
      <c r="D134" s="64">
        <v>12</v>
      </c>
      <c r="E134" s="2" t="s">
        <v>62</v>
      </c>
      <c r="F134" s="198">
        <v>6510</v>
      </c>
      <c r="G134" s="199">
        <f>ROUND(D134*F134,0)</f>
        <v>78120</v>
      </c>
      <c r="H134" s="77">
        <v>0</v>
      </c>
      <c r="I134" s="64" t="str">
        <f>E134</f>
        <v>Sqm</v>
      </c>
      <c r="J134" s="199">
        <f>F134</f>
        <v>6510</v>
      </c>
      <c r="K134" s="199">
        <f>ROUND(H134*J134,0)</f>
        <v>0</v>
      </c>
      <c r="L134" s="203">
        <f>IF(K134&gt;G134,K134-G134,0)</f>
        <v>0</v>
      </c>
      <c r="M134" s="199">
        <f>IF(G134&gt;K134,G134-K134,0)</f>
        <v>78120</v>
      </c>
      <c r="N134" s="4"/>
      <c r="O134" s="240" t="s">
        <v>414</v>
      </c>
      <c r="P134" s="6"/>
      <c r="Q134" s="8"/>
      <c r="R134" s="30"/>
      <c r="S134" s="30"/>
      <c r="T134" s="32"/>
      <c r="U134" s="32"/>
      <c r="V134" s="32"/>
      <c r="W134" s="30"/>
      <c r="X134" s="30"/>
      <c r="Y134" s="30"/>
      <c r="Z134" s="30"/>
      <c r="AA134" s="30"/>
      <c r="AB134" s="30"/>
      <c r="AC134" s="30"/>
    </row>
    <row r="135" spans="2:29" s="31" customFormat="1" outlineLevel="1">
      <c r="B135" s="7"/>
      <c r="C135" s="4"/>
      <c r="D135" s="7"/>
      <c r="E135" s="7"/>
      <c r="F135" s="200"/>
      <c r="G135" s="200"/>
      <c r="H135" s="77"/>
      <c r="I135" s="7"/>
      <c r="J135" s="200"/>
      <c r="K135" s="200"/>
      <c r="L135" s="200"/>
      <c r="M135" s="200"/>
      <c r="N135" s="4"/>
      <c r="O135" s="240"/>
      <c r="P135" s="6"/>
      <c r="Q135" s="8"/>
      <c r="R135" s="30"/>
      <c r="S135" s="30"/>
      <c r="T135" s="32"/>
      <c r="U135" s="32"/>
      <c r="V135" s="32"/>
      <c r="W135" s="30"/>
      <c r="X135" s="30"/>
      <c r="Y135" s="30"/>
      <c r="Z135" s="30"/>
      <c r="AA135" s="30"/>
      <c r="AB135" s="30"/>
      <c r="AC135" s="30"/>
    </row>
    <row r="136" spans="2:29" s="55" customFormat="1" ht="219.6" customHeight="1" outlineLevel="1">
      <c r="B136" s="64">
        <v>65</v>
      </c>
      <c r="C136" s="1" t="s">
        <v>130</v>
      </c>
      <c r="D136" s="64">
        <v>225</v>
      </c>
      <c r="E136" s="2" t="s">
        <v>62</v>
      </c>
      <c r="F136" s="198">
        <v>1725</v>
      </c>
      <c r="G136" s="199">
        <f>ROUND(D136*F136,0)</f>
        <v>388125</v>
      </c>
      <c r="H136" s="77">
        <v>225</v>
      </c>
      <c r="I136" s="64" t="str">
        <f>E136</f>
        <v>Sqm</v>
      </c>
      <c r="J136" s="199">
        <f>F136</f>
        <v>1725</v>
      </c>
      <c r="K136" s="199">
        <f>ROUND(H136*J136,0)</f>
        <v>388125</v>
      </c>
      <c r="L136" s="203">
        <f>IF(K136&gt;G136,K136-G136,0)</f>
        <v>0</v>
      </c>
      <c r="M136" s="199">
        <f>IF(G136&gt;K136,G136-K136,0)</f>
        <v>0</v>
      </c>
      <c r="N136" s="4"/>
      <c r="O136" s="240" t="s">
        <v>414</v>
      </c>
      <c r="P136" s="6"/>
      <c r="Q136" s="8"/>
      <c r="R136" s="53"/>
      <c r="S136" s="53">
        <f>374.81-225</f>
        <v>149.81</v>
      </c>
      <c r="T136" s="54"/>
      <c r="U136" s="54"/>
      <c r="V136" s="54"/>
      <c r="W136" s="53"/>
      <c r="X136" s="53"/>
      <c r="Y136" s="53"/>
      <c r="Z136" s="53"/>
      <c r="AA136" s="53"/>
      <c r="AB136" s="53"/>
      <c r="AC136" s="53"/>
    </row>
    <row r="137" spans="2:29" s="31" customFormat="1" outlineLevel="1">
      <c r="B137" s="7"/>
      <c r="C137" s="72" t="s">
        <v>294</v>
      </c>
      <c r="D137" s="7"/>
      <c r="E137" s="7"/>
      <c r="F137" s="200"/>
      <c r="G137" s="200"/>
      <c r="H137" s="77">
        <v>149.81</v>
      </c>
      <c r="I137" s="7" t="s">
        <v>62</v>
      </c>
      <c r="J137" s="198">
        <v>1725</v>
      </c>
      <c r="K137" s="199">
        <f>ROUND(H137*J137,0)</f>
        <v>258422</v>
      </c>
      <c r="L137" s="203">
        <f>IF(K137&gt;G137,K137-G137,0)</f>
        <v>258422</v>
      </c>
      <c r="M137" s="199">
        <f>IF(G137&gt;K137,G137-K137,0)</f>
        <v>0</v>
      </c>
      <c r="N137" s="4"/>
      <c r="O137" s="240" t="s">
        <v>414</v>
      </c>
      <c r="P137" s="6"/>
      <c r="Q137" s="8"/>
      <c r="R137" s="30"/>
      <c r="S137" s="30"/>
      <c r="T137" s="32"/>
      <c r="U137" s="32"/>
      <c r="V137" s="32"/>
      <c r="W137" s="30"/>
      <c r="X137" s="30"/>
      <c r="Y137" s="30"/>
      <c r="Z137" s="30"/>
      <c r="AA137" s="30"/>
      <c r="AB137" s="30"/>
      <c r="AC137" s="30"/>
    </row>
    <row r="138" spans="2:29" s="31" customFormat="1" ht="189" outlineLevel="1">
      <c r="B138" s="64">
        <v>66</v>
      </c>
      <c r="C138" s="1" t="s">
        <v>131</v>
      </c>
      <c r="D138" s="64">
        <v>15</v>
      </c>
      <c r="E138" s="2" t="s">
        <v>62</v>
      </c>
      <c r="F138" s="198">
        <v>1525</v>
      </c>
      <c r="G138" s="199">
        <f>ROUND(D138*F138,0)</f>
        <v>22875</v>
      </c>
      <c r="H138" s="77">
        <v>13.85</v>
      </c>
      <c r="I138" s="64" t="str">
        <f>E138</f>
        <v>Sqm</v>
      </c>
      <c r="J138" s="199">
        <f>F138</f>
        <v>1525</v>
      </c>
      <c r="K138" s="199">
        <f>ROUND(H138*J138,0)</f>
        <v>21121</v>
      </c>
      <c r="L138" s="203">
        <f>IF(K138&gt;G138,K138-G138,0)</f>
        <v>0</v>
      </c>
      <c r="M138" s="199">
        <f>IF(G138&gt;K138,G138-K138,0)</f>
        <v>1754</v>
      </c>
      <c r="N138" s="4"/>
      <c r="O138" s="240" t="s">
        <v>414</v>
      </c>
      <c r="P138" s="6"/>
      <c r="Q138" s="8"/>
      <c r="R138" s="30"/>
      <c r="S138" s="30"/>
      <c r="T138" s="32"/>
      <c r="U138" s="32"/>
      <c r="V138" s="32"/>
      <c r="W138" s="30"/>
      <c r="X138" s="30"/>
      <c r="Y138" s="30"/>
      <c r="Z138" s="30"/>
      <c r="AA138" s="30"/>
      <c r="AB138" s="30"/>
      <c r="AC138" s="30"/>
    </row>
    <row r="139" spans="2:29" s="31" customFormat="1" outlineLevel="1">
      <c r="B139" s="7"/>
      <c r="C139" s="4"/>
      <c r="D139" s="7"/>
      <c r="E139" s="7"/>
      <c r="F139" s="200"/>
      <c r="G139" s="200"/>
      <c r="H139" s="77"/>
      <c r="I139" s="7"/>
      <c r="J139" s="200"/>
      <c r="K139" s="200"/>
      <c r="L139" s="200"/>
      <c r="M139" s="200"/>
      <c r="N139" s="4"/>
      <c r="O139" s="240"/>
      <c r="P139" s="6"/>
      <c r="Q139" s="8"/>
      <c r="R139" s="30"/>
      <c r="S139" s="30"/>
      <c r="T139" s="32"/>
      <c r="U139" s="32"/>
      <c r="V139" s="32"/>
      <c r="W139" s="30"/>
      <c r="X139" s="30"/>
      <c r="Y139" s="30"/>
      <c r="Z139" s="30"/>
      <c r="AA139" s="30"/>
      <c r="AB139" s="30"/>
      <c r="AC139" s="30"/>
    </row>
    <row r="140" spans="2:29" s="31" customFormat="1" ht="236.25" outlineLevel="1">
      <c r="B140" s="64">
        <v>67</v>
      </c>
      <c r="C140" s="1" t="s">
        <v>132</v>
      </c>
      <c r="D140" s="64">
        <v>375</v>
      </c>
      <c r="E140" s="2" t="s">
        <v>62</v>
      </c>
      <c r="F140" s="198">
        <v>1636</v>
      </c>
      <c r="G140" s="199">
        <f>ROUND(D140*F140,0)</f>
        <v>613500</v>
      </c>
      <c r="H140" s="77">
        <v>316.82</v>
      </c>
      <c r="I140" s="64" t="str">
        <f>E140</f>
        <v>Sqm</v>
      </c>
      <c r="J140" s="199">
        <f>F140</f>
        <v>1636</v>
      </c>
      <c r="K140" s="199">
        <f>ROUND(H140*J140,0)</f>
        <v>518318</v>
      </c>
      <c r="L140" s="203">
        <f>IF(K140&gt;G140,K140-G140,0)</f>
        <v>0</v>
      </c>
      <c r="M140" s="199">
        <f>IF(G140&gt;K140,G140-K140,0)</f>
        <v>95182</v>
      </c>
      <c r="N140" s="4"/>
      <c r="O140" s="240" t="s">
        <v>414</v>
      </c>
      <c r="P140" s="6"/>
      <c r="Q140" s="8"/>
      <c r="R140" s="30"/>
      <c r="S140" s="30"/>
      <c r="T140" s="32"/>
      <c r="U140" s="32"/>
      <c r="V140" s="32"/>
      <c r="W140" s="30"/>
      <c r="X140" s="30"/>
      <c r="Y140" s="30"/>
      <c r="Z140" s="30"/>
      <c r="AA140" s="30"/>
      <c r="AB140" s="30"/>
      <c r="AC140" s="30"/>
    </row>
    <row r="141" spans="2:29" s="31" customFormat="1" outlineLevel="1">
      <c r="B141" s="7"/>
      <c r="C141" s="4"/>
      <c r="D141" s="7"/>
      <c r="E141" s="7"/>
      <c r="F141" s="200"/>
      <c r="G141" s="200"/>
      <c r="H141" s="77"/>
      <c r="I141" s="7"/>
      <c r="J141" s="200"/>
      <c r="K141" s="200"/>
      <c r="L141" s="200"/>
      <c r="M141" s="200"/>
      <c r="N141" s="4"/>
      <c r="O141" s="240"/>
      <c r="P141" s="6"/>
      <c r="Q141" s="8"/>
      <c r="R141" s="30"/>
      <c r="S141" s="30"/>
      <c r="T141" s="32"/>
      <c r="U141" s="32"/>
      <c r="V141" s="32"/>
      <c r="W141" s="30"/>
      <c r="X141" s="30"/>
      <c r="Y141" s="30"/>
      <c r="Z141" s="30"/>
      <c r="AA141" s="30"/>
      <c r="AB141" s="30"/>
      <c r="AC141" s="30"/>
    </row>
    <row r="142" spans="2:29" s="31" customFormat="1" ht="189" outlineLevel="1">
      <c r="B142" s="64">
        <v>68</v>
      </c>
      <c r="C142" s="1" t="s">
        <v>289</v>
      </c>
      <c r="D142" s="64">
        <v>40</v>
      </c>
      <c r="E142" s="2" t="s">
        <v>62</v>
      </c>
      <c r="F142" s="198">
        <v>1423</v>
      </c>
      <c r="G142" s="199">
        <f>ROUND(D142*F142,0)</f>
        <v>56920</v>
      </c>
      <c r="H142" s="77">
        <v>40</v>
      </c>
      <c r="I142" s="64" t="str">
        <f>E142</f>
        <v>Sqm</v>
      </c>
      <c r="J142" s="199">
        <f>F142</f>
        <v>1423</v>
      </c>
      <c r="K142" s="199">
        <f>ROUND(H142*J142,0)</f>
        <v>56920</v>
      </c>
      <c r="L142" s="203">
        <f>IF(K142&gt;G142,K142-G142,0)</f>
        <v>0</v>
      </c>
      <c r="M142" s="199">
        <f>IF(G142&gt;K142,G142-K142,0)</f>
        <v>0</v>
      </c>
      <c r="N142" s="4"/>
      <c r="O142" s="240" t="s">
        <v>414</v>
      </c>
      <c r="P142" s="6"/>
      <c r="Q142" s="8"/>
      <c r="R142" s="30"/>
      <c r="S142" s="30"/>
      <c r="T142" s="32"/>
      <c r="U142" s="32"/>
      <c r="V142" s="32"/>
      <c r="W142" s="30"/>
      <c r="X142" s="30"/>
      <c r="Y142" s="30"/>
      <c r="Z142" s="30"/>
      <c r="AA142" s="30"/>
      <c r="AB142" s="30"/>
      <c r="AC142" s="30"/>
    </row>
    <row r="143" spans="2:29" s="34" customFormat="1" outlineLevel="1">
      <c r="B143" s="7"/>
      <c r="C143" s="72" t="s">
        <v>294</v>
      </c>
      <c r="D143" s="7"/>
      <c r="E143" s="7"/>
      <c r="F143" s="200"/>
      <c r="G143" s="200"/>
      <c r="H143" s="77">
        <v>63.765999999999998</v>
      </c>
      <c r="I143" s="7" t="s">
        <v>62</v>
      </c>
      <c r="J143" s="198">
        <v>1423</v>
      </c>
      <c r="K143" s="199">
        <f>ROUND(H143*J143,0)</f>
        <v>90739</v>
      </c>
      <c r="L143" s="203">
        <f>IF(K143&gt;G143,K143-G143,0)</f>
        <v>90739</v>
      </c>
      <c r="M143" s="199">
        <f>IF(G143&gt;K143,G143-K143,0)</f>
        <v>0</v>
      </c>
      <c r="N143" s="4"/>
      <c r="O143" s="240" t="s">
        <v>414</v>
      </c>
      <c r="P143" s="6"/>
      <c r="Q143" s="8"/>
      <c r="R143" s="33"/>
      <c r="S143" s="33"/>
      <c r="T143" s="32"/>
      <c r="U143" s="32"/>
      <c r="V143" s="32"/>
      <c r="W143" s="33"/>
      <c r="X143" s="33"/>
      <c r="Y143" s="33"/>
      <c r="Z143" s="33"/>
      <c r="AA143" s="33"/>
      <c r="AB143" s="33"/>
      <c r="AC143" s="33"/>
    </row>
    <row r="144" spans="2:29" s="31" customFormat="1" ht="173.25" outlineLevel="1">
      <c r="B144" s="64">
        <v>69</v>
      </c>
      <c r="C144" s="1" t="s">
        <v>133</v>
      </c>
      <c r="D144" s="64">
        <v>1050</v>
      </c>
      <c r="E144" s="2" t="s">
        <v>62</v>
      </c>
      <c r="F144" s="198">
        <v>315</v>
      </c>
      <c r="G144" s="199">
        <f>ROUND(D144*F144,0)</f>
        <v>330750</v>
      </c>
      <c r="H144" s="77">
        <v>1007.64</v>
      </c>
      <c r="I144" s="64" t="str">
        <f>E144</f>
        <v>Sqm</v>
      </c>
      <c r="J144" s="199">
        <f>F144</f>
        <v>315</v>
      </c>
      <c r="K144" s="199">
        <f>ROUND(H144*J144,0)</f>
        <v>317407</v>
      </c>
      <c r="L144" s="203">
        <f>IF(K144&gt;G144,K144-G144,0)</f>
        <v>0</v>
      </c>
      <c r="M144" s="199">
        <f>IF(G144&gt;K144,G144-K144,0)</f>
        <v>13343</v>
      </c>
      <c r="N144" s="4"/>
      <c r="O144" s="240" t="s">
        <v>414</v>
      </c>
      <c r="P144" s="6"/>
      <c r="Q144" s="8"/>
      <c r="R144" s="30"/>
      <c r="S144" s="30"/>
      <c r="T144" s="32"/>
      <c r="U144" s="32"/>
      <c r="V144" s="32"/>
      <c r="W144" s="30"/>
      <c r="X144" s="30"/>
      <c r="Y144" s="30"/>
      <c r="Z144" s="30"/>
      <c r="AA144" s="30"/>
      <c r="AB144" s="30"/>
      <c r="AC144" s="30"/>
    </row>
    <row r="145" spans="2:29" s="31" customFormat="1" outlineLevel="1">
      <c r="B145" s="7"/>
      <c r="C145" s="4"/>
      <c r="D145" s="7"/>
      <c r="E145" s="7"/>
      <c r="F145" s="200"/>
      <c r="G145" s="200"/>
      <c r="H145" s="77"/>
      <c r="I145" s="7"/>
      <c r="J145" s="200"/>
      <c r="K145" s="200"/>
      <c r="L145" s="200"/>
      <c r="M145" s="200"/>
      <c r="N145" s="4"/>
      <c r="O145" s="240"/>
      <c r="P145" s="6"/>
      <c r="Q145" s="8"/>
      <c r="R145" s="30"/>
      <c r="S145" s="30"/>
      <c r="T145" s="32"/>
      <c r="U145" s="32"/>
      <c r="V145" s="32"/>
      <c r="W145" s="30"/>
      <c r="X145" s="30"/>
      <c r="Y145" s="30"/>
      <c r="Z145" s="30"/>
      <c r="AA145" s="30"/>
      <c r="AB145" s="30"/>
      <c r="AC145" s="30"/>
    </row>
    <row r="146" spans="2:29" s="31" customFormat="1" ht="141.75" outlineLevel="1">
      <c r="B146" s="64">
        <v>70</v>
      </c>
      <c r="C146" s="1" t="s">
        <v>290</v>
      </c>
      <c r="D146" s="64">
        <v>80</v>
      </c>
      <c r="E146" s="2" t="s">
        <v>62</v>
      </c>
      <c r="F146" s="198">
        <v>281</v>
      </c>
      <c r="G146" s="199">
        <f>ROUND(D146*F146,0)</f>
        <v>22480</v>
      </c>
      <c r="H146" s="77">
        <v>0</v>
      </c>
      <c r="I146" s="64" t="str">
        <f>E146</f>
        <v>Sqm</v>
      </c>
      <c r="J146" s="199">
        <f>F146</f>
        <v>281</v>
      </c>
      <c r="K146" s="199">
        <f>ROUND(H146*J146,0)</f>
        <v>0</v>
      </c>
      <c r="L146" s="203">
        <f>IF(K146&gt;G146,K146-G146,0)</f>
        <v>0</v>
      </c>
      <c r="M146" s="199">
        <f>IF(G146&gt;K146,G146-K146,0)</f>
        <v>22480</v>
      </c>
      <c r="N146" s="4"/>
      <c r="O146" s="240" t="s">
        <v>414</v>
      </c>
      <c r="P146" s="6"/>
      <c r="Q146" s="8"/>
      <c r="R146" s="30"/>
      <c r="S146" s="30"/>
      <c r="T146" s="32"/>
      <c r="U146" s="32"/>
      <c r="V146" s="32"/>
      <c r="W146" s="30"/>
      <c r="X146" s="30"/>
      <c r="Y146" s="30"/>
      <c r="Z146" s="30"/>
      <c r="AA146" s="30"/>
      <c r="AB146" s="30"/>
      <c r="AC146" s="30"/>
    </row>
    <row r="147" spans="2:29" s="31" customFormat="1" outlineLevel="1">
      <c r="B147" s="7"/>
      <c r="C147" s="4"/>
      <c r="D147" s="7"/>
      <c r="E147" s="7"/>
      <c r="F147" s="200"/>
      <c r="G147" s="200"/>
      <c r="H147" s="77"/>
      <c r="I147" s="7"/>
      <c r="J147" s="200"/>
      <c r="K147" s="200"/>
      <c r="L147" s="200"/>
      <c r="M147" s="200"/>
      <c r="N147" s="4"/>
      <c r="O147" s="240"/>
      <c r="P147" s="6"/>
      <c r="Q147" s="8"/>
      <c r="R147" s="30"/>
      <c r="S147" s="30"/>
      <c r="T147" s="32"/>
      <c r="U147" s="32"/>
      <c r="V147" s="32"/>
      <c r="W147" s="30"/>
      <c r="X147" s="30"/>
      <c r="Y147" s="30"/>
      <c r="Z147" s="30"/>
      <c r="AA147" s="30"/>
      <c r="AB147" s="30"/>
      <c r="AC147" s="30"/>
    </row>
    <row r="148" spans="2:29" s="31" customFormat="1" ht="110.25" outlineLevel="1">
      <c r="B148" s="64">
        <v>71</v>
      </c>
      <c r="C148" s="1" t="s">
        <v>134</v>
      </c>
      <c r="D148" s="64">
        <v>1050</v>
      </c>
      <c r="E148" s="2" t="s">
        <v>62</v>
      </c>
      <c r="F148" s="198">
        <v>260</v>
      </c>
      <c r="G148" s="199">
        <f>ROUND(D148*F148,0)</f>
        <v>273000</v>
      </c>
      <c r="H148" s="77">
        <v>872.09</v>
      </c>
      <c r="I148" s="64" t="str">
        <f>E148</f>
        <v>Sqm</v>
      </c>
      <c r="J148" s="199">
        <f>F148</f>
        <v>260</v>
      </c>
      <c r="K148" s="199">
        <f>ROUND(H148*J148,0)</f>
        <v>226743</v>
      </c>
      <c r="L148" s="203">
        <f>IF(K148&gt;G148,K148-G148,0)</f>
        <v>0</v>
      </c>
      <c r="M148" s="199">
        <f>IF(G148&gt;K148,G148-K148,0)</f>
        <v>46257</v>
      </c>
      <c r="N148" s="4" t="s">
        <v>279</v>
      </c>
      <c r="O148" s="240" t="s">
        <v>414</v>
      </c>
      <c r="P148" s="6"/>
      <c r="Q148" s="8"/>
      <c r="R148" s="30"/>
      <c r="S148" s="30"/>
      <c r="T148" s="32"/>
      <c r="U148" s="32"/>
      <c r="V148" s="32"/>
      <c r="W148" s="30"/>
      <c r="X148" s="30"/>
      <c r="Y148" s="30"/>
      <c r="Z148" s="30"/>
      <c r="AA148" s="30"/>
      <c r="AB148" s="30"/>
      <c r="AC148" s="30"/>
    </row>
    <row r="149" spans="2:29" s="31" customFormat="1" outlineLevel="1">
      <c r="B149" s="7"/>
      <c r="C149" s="4"/>
      <c r="D149" s="7"/>
      <c r="E149" s="7"/>
      <c r="F149" s="200"/>
      <c r="G149" s="200"/>
      <c r="H149" s="77"/>
      <c r="I149" s="7"/>
      <c r="J149" s="200"/>
      <c r="K149" s="200"/>
      <c r="L149" s="200"/>
      <c r="M149" s="200"/>
      <c r="N149" s="4"/>
      <c r="O149" s="240"/>
      <c r="P149" s="6"/>
      <c r="Q149" s="8"/>
      <c r="R149" s="30"/>
      <c r="S149" s="30"/>
      <c r="T149" s="32"/>
      <c r="U149" s="32"/>
      <c r="V149" s="32"/>
      <c r="W149" s="30"/>
      <c r="X149" s="30"/>
      <c r="Y149" s="30"/>
      <c r="Z149" s="30"/>
      <c r="AA149" s="30"/>
      <c r="AB149" s="30"/>
      <c r="AC149" s="30"/>
    </row>
    <row r="150" spans="2:29" s="31" customFormat="1" ht="126" outlineLevel="1">
      <c r="B150" s="64">
        <v>72</v>
      </c>
      <c r="C150" s="1" t="s">
        <v>135</v>
      </c>
      <c r="D150" s="64">
        <v>150</v>
      </c>
      <c r="E150" s="2" t="s">
        <v>62</v>
      </c>
      <c r="F150" s="198">
        <v>229</v>
      </c>
      <c r="G150" s="199">
        <f>ROUND(D150*F150,0)</f>
        <v>34350</v>
      </c>
      <c r="H150" s="77">
        <v>0</v>
      </c>
      <c r="I150" s="64" t="str">
        <f>E150</f>
        <v>Sqm</v>
      </c>
      <c r="J150" s="199">
        <f>F150</f>
        <v>229</v>
      </c>
      <c r="K150" s="199">
        <f>ROUND(H150*J150,0)</f>
        <v>0</v>
      </c>
      <c r="L150" s="203">
        <f>IF(K150&gt;G150,K150-G150,0)</f>
        <v>0</v>
      </c>
      <c r="M150" s="199">
        <f>IF(G150&gt;K150,G150-K150,0)</f>
        <v>34350</v>
      </c>
      <c r="N150" s="4"/>
      <c r="O150" s="240" t="s">
        <v>414</v>
      </c>
      <c r="P150" s="6"/>
      <c r="Q150" s="8"/>
      <c r="R150" s="30"/>
      <c r="S150" s="30"/>
      <c r="T150" s="32"/>
      <c r="U150" s="32"/>
      <c r="V150" s="32"/>
      <c r="W150" s="30"/>
      <c r="X150" s="30"/>
      <c r="Y150" s="30"/>
      <c r="Z150" s="30"/>
      <c r="AA150" s="30"/>
      <c r="AB150" s="30"/>
      <c r="AC150" s="30"/>
    </row>
    <row r="151" spans="2:29" s="31" customFormat="1" outlineLevel="1">
      <c r="B151" s="7"/>
      <c r="C151" s="4"/>
      <c r="D151" s="7"/>
      <c r="E151" s="7"/>
      <c r="F151" s="200"/>
      <c r="G151" s="200"/>
      <c r="H151" s="77"/>
      <c r="I151" s="7"/>
      <c r="J151" s="200"/>
      <c r="K151" s="200"/>
      <c r="L151" s="200"/>
      <c r="M151" s="200"/>
      <c r="N151" s="4"/>
      <c r="O151" s="240"/>
      <c r="P151" s="6"/>
      <c r="Q151" s="8"/>
      <c r="R151" s="30"/>
      <c r="S151" s="30"/>
      <c r="T151" s="32"/>
      <c r="U151" s="32"/>
      <c r="V151" s="32"/>
      <c r="W151" s="30"/>
      <c r="X151" s="30"/>
      <c r="Y151" s="30"/>
      <c r="Z151" s="30"/>
      <c r="AA151" s="30"/>
      <c r="AB151" s="30"/>
      <c r="AC151" s="30"/>
    </row>
    <row r="152" spans="2:29" s="31" customFormat="1" ht="157.5" outlineLevel="1">
      <c r="B152" s="64">
        <v>87</v>
      </c>
      <c r="C152" s="1" t="s">
        <v>149</v>
      </c>
      <c r="D152" s="64">
        <v>125</v>
      </c>
      <c r="E152" s="2" t="s">
        <v>17</v>
      </c>
      <c r="F152" s="198">
        <v>5620</v>
      </c>
      <c r="G152" s="199">
        <f>ROUND(D152*F152,0)</f>
        <v>702500</v>
      </c>
      <c r="H152" s="77">
        <v>99.85</v>
      </c>
      <c r="I152" s="64" t="str">
        <f>E152</f>
        <v>sqm</v>
      </c>
      <c r="J152" s="199">
        <f>F152</f>
        <v>5620</v>
      </c>
      <c r="K152" s="199">
        <f>ROUND(H152*J152,0)</f>
        <v>561157</v>
      </c>
      <c r="L152" s="203">
        <f>IF(K152&gt;G152,K152-G152,0)</f>
        <v>0</v>
      </c>
      <c r="M152" s="199">
        <f>IF(G152&gt;K152,G152-K152,0)</f>
        <v>141343</v>
      </c>
      <c r="N152" s="4"/>
      <c r="O152" s="240" t="s">
        <v>414</v>
      </c>
      <c r="P152" s="6"/>
      <c r="Q152" s="8"/>
      <c r="R152" s="30"/>
      <c r="S152" s="30"/>
      <c r="T152" s="32"/>
      <c r="U152" s="32"/>
      <c r="V152" s="32"/>
      <c r="W152" s="30"/>
      <c r="X152" s="30"/>
      <c r="Y152" s="30"/>
      <c r="Z152" s="30"/>
      <c r="AA152" s="30"/>
      <c r="AB152" s="30"/>
      <c r="AC152" s="30"/>
    </row>
    <row r="153" spans="2:29" outlineLevel="1">
      <c r="B153" s="7"/>
      <c r="C153" s="4"/>
      <c r="D153" s="7"/>
      <c r="E153" s="7"/>
      <c r="F153" s="200"/>
      <c r="G153" s="200"/>
      <c r="H153" s="77"/>
      <c r="I153" s="7"/>
      <c r="J153" s="200"/>
      <c r="K153" s="200"/>
      <c r="L153" s="200"/>
      <c r="M153" s="200"/>
      <c r="N153" s="4"/>
      <c r="O153" s="240"/>
      <c r="P153" s="6"/>
      <c r="Q153" s="8"/>
      <c r="R153" s="8"/>
      <c r="S153" s="8"/>
      <c r="T153" s="23"/>
      <c r="U153" s="23"/>
      <c r="V153" s="23"/>
      <c r="W153" s="8"/>
      <c r="X153" s="8"/>
      <c r="Y153" s="8"/>
      <c r="Z153" s="8"/>
      <c r="AA153" s="8"/>
      <c r="AB153" s="8"/>
      <c r="AC153" s="8"/>
    </row>
    <row r="154" spans="2:29" ht="157.5" outlineLevel="1">
      <c r="B154" s="64">
        <v>88</v>
      </c>
      <c r="C154" s="1" t="s">
        <v>268</v>
      </c>
      <c r="D154" s="64">
        <v>65</v>
      </c>
      <c r="E154" s="2" t="s">
        <v>17</v>
      </c>
      <c r="F154" s="198">
        <v>5135</v>
      </c>
      <c r="G154" s="199">
        <f>ROUND(D154*F154,0)</f>
        <v>333775</v>
      </c>
      <c r="H154" s="77">
        <v>48.88</v>
      </c>
      <c r="I154" s="64" t="str">
        <f>E154</f>
        <v>sqm</v>
      </c>
      <c r="J154" s="199">
        <f>F154</f>
        <v>5135</v>
      </c>
      <c r="K154" s="199">
        <f>ROUND(H154*J154,0)</f>
        <v>250999</v>
      </c>
      <c r="L154" s="203">
        <f>IF(K154&gt;G154,K154-G154,0)</f>
        <v>0</v>
      </c>
      <c r="M154" s="199">
        <f>IF(G154&gt;K154,G154-K154,0)</f>
        <v>82776</v>
      </c>
      <c r="N154" s="4"/>
      <c r="O154" s="240" t="s">
        <v>414</v>
      </c>
      <c r="P154" s="6"/>
      <c r="Q154" s="8"/>
      <c r="R154" s="8"/>
      <c r="S154" s="8"/>
      <c r="T154" s="23"/>
      <c r="U154" s="23"/>
      <c r="V154" s="23"/>
      <c r="W154" s="8"/>
      <c r="X154" s="8"/>
      <c r="Y154" s="8"/>
      <c r="Z154" s="8"/>
      <c r="AA154" s="8"/>
      <c r="AB154" s="8"/>
      <c r="AC154" s="8"/>
    </row>
    <row r="155" spans="2:29" outlineLevel="1">
      <c r="B155" s="7"/>
      <c r="C155" s="4"/>
      <c r="D155" s="7"/>
      <c r="E155" s="7"/>
      <c r="F155" s="200"/>
      <c r="G155" s="200"/>
      <c r="H155" s="77"/>
      <c r="I155" s="7"/>
      <c r="J155" s="200"/>
      <c r="K155" s="200"/>
      <c r="L155" s="200"/>
      <c r="M155" s="200"/>
      <c r="N155" s="4"/>
      <c r="O155" s="240"/>
      <c r="P155" s="6"/>
      <c r="Q155" s="8"/>
      <c r="R155" s="8"/>
      <c r="S155" s="8"/>
      <c r="T155" s="23"/>
      <c r="U155" s="23"/>
      <c r="V155" s="23"/>
      <c r="W155" s="8"/>
      <c r="X155" s="8"/>
      <c r="Y155" s="8"/>
      <c r="Z155" s="8"/>
      <c r="AA155" s="8"/>
      <c r="AB155" s="8"/>
      <c r="AC155" s="8"/>
    </row>
    <row r="156" spans="2:29" ht="189" outlineLevel="1">
      <c r="B156" s="64">
        <v>89</v>
      </c>
      <c r="C156" s="1" t="s">
        <v>150</v>
      </c>
      <c r="D156" s="64">
        <v>5</v>
      </c>
      <c r="E156" s="2" t="s">
        <v>66</v>
      </c>
      <c r="F156" s="198">
        <v>46000</v>
      </c>
      <c r="G156" s="199">
        <f>ROUND(D156*F156,0)</f>
        <v>230000</v>
      </c>
      <c r="H156" s="77">
        <v>5</v>
      </c>
      <c r="I156" s="64" t="str">
        <f>E156</f>
        <v>No</v>
      </c>
      <c r="J156" s="199">
        <f>F156</f>
        <v>46000</v>
      </c>
      <c r="K156" s="199">
        <f>ROUND(H156*J156,0)</f>
        <v>230000</v>
      </c>
      <c r="L156" s="203">
        <f>IF(K156&gt;G156,K156-G156,0)</f>
        <v>0</v>
      </c>
      <c r="M156" s="199">
        <f>IF(G156&gt;K156,G156-K156,0)</f>
        <v>0</v>
      </c>
      <c r="N156" s="4"/>
      <c r="O156" s="240" t="s">
        <v>414</v>
      </c>
      <c r="P156" s="6"/>
      <c r="Q156" s="8"/>
      <c r="R156" s="8"/>
      <c r="S156" s="8"/>
      <c r="T156" s="23"/>
      <c r="U156" s="23"/>
      <c r="V156" s="23"/>
      <c r="W156" s="8"/>
      <c r="X156" s="8"/>
      <c r="Y156" s="8"/>
      <c r="Z156" s="8"/>
      <c r="AA156" s="8"/>
      <c r="AB156" s="8"/>
      <c r="AC156" s="8"/>
    </row>
    <row r="157" spans="2:29" outlineLevel="1">
      <c r="B157" s="7"/>
      <c r="C157" s="4"/>
      <c r="D157" s="7"/>
      <c r="E157" s="7"/>
      <c r="F157" s="200"/>
      <c r="G157" s="200"/>
      <c r="H157" s="77"/>
      <c r="I157" s="7"/>
      <c r="J157" s="200"/>
      <c r="K157" s="200"/>
      <c r="L157" s="200"/>
      <c r="M157" s="200"/>
      <c r="N157" s="4"/>
      <c r="O157" s="240"/>
      <c r="P157" s="6"/>
      <c r="Q157" s="8"/>
      <c r="R157" s="8"/>
      <c r="S157" s="8"/>
      <c r="T157" s="23"/>
      <c r="U157" s="23"/>
      <c r="V157" s="23"/>
      <c r="W157" s="8"/>
      <c r="X157" s="8"/>
      <c r="Y157" s="8"/>
      <c r="Z157" s="8"/>
      <c r="AA157" s="8"/>
      <c r="AB157" s="8"/>
      <c r="AC157" s="8"/>
    </row>
    <row r="158" spans="2:29" ht="175.5" customHeight="1" outlineLevel="1">
      <c r="B158" s="64">
        <v>90</v>
      </c>
      <c r="C158" s="1" t="s">
        <v>151</v>
      </c>
      <c r="D158" s="64">
        <v>1</v>
      </c>
      <c r="E158" s="2" t="s">
        <v>66</v>
      </c>
      <c r="F158" s="198">
        <v>28700</v>
      </c>
      <c r="G158" s="199">
        <f>ROUND(D158*F158,0)</f>
        <v>28700</v>
      </c>
      <c r="H158" s="77">
        <v>1</v>
      </c>
      <c r="I158" s="64" t="str">
        <f>E158</f>
        <v>No</v>
      </c>
      <c r="J158" s="199">
        <f>F158</f>
        <v>28700</v>
      </c>
      <c r="K158" s="199">
        <f>ROUND(H158*J158,0)</f>
        <v>28700</v>
      </c>
      <c r="L158" s="203">
        <f>IF(K158&gt;G158,K158-G158,0)</f>
        <v>0</v>
      </c>
      <c r="M158" s="199">
        <f>IF(G158&gt;K158,G158-K158,0)</f>
        <v>0</v>
      </c>
      <c r="N158" s="4"/>
      <c r="O158" s="240" t="s">
        <v>414</v>
      </c>
      <c r="P158" s="6"/>
      <c r="Q158" s="8"/>
      <c r="R158" s="8"/>
      <c r="S158" s="8"/>
      <c r="T158" s="23"/>
      <c r="U158" s="23"/>
      <c r="V158" s="23"/>
      <c r="W158" s="8"/>
      <c r="X158" s="8"/>
      <c r="Y158" s="8"/>
      <c r="Z158" s="8"/>
      <c r="AA158" s="8"/>
      <c r="AB158" s="8"/>
      <c r="AC158" s="8"/>
    </row>
    <row r="159" spans="2:29" outlineLevel="1">
      <c r="B159" s="7"/>
      <c r="C159" s="4"/>
      <c r="D159" s="7"/>
      <c r="E159" s="7"/>
      <c r="F159" s="200"/>
      <c r="G159" s="200"/>
      <c r="H159" s="77">
        <v>2</v>
      </c>
      <c r="I159" s="64" t="s">
        <v>66</v>
      </c>
      <c r="J159" s="198">
        <v>28700</v>
      </c>
      <c r="K159" s="199">
        <f>ROUND(H159*J159,0)</f>
        <v>57400</v>
      </c>
      <c r="L159" s="203">
        <f>IF(K159&gt;G159,K159-G159,0)</f>
        <v>57400</v>
      </c>
      <c r="M159" s="199">
        <f>IF(G159&gt;K159,G159-K159,0)</f>
        <v>0</v>
      </c>
      <c r="N159" s="4"/>
      <c r="O159" s="240" t="s">
        <v>414</v>
      </c>
      <c r="P159" s="6"/>
      <c r="Q159" s="8"/>
      <c r="R159" s="8"/>
      <c r="S159" s="8"/>
      <c r="T159" s="23"/>
      <c r="U159" s="23"/>
      <c r="V159" s="23"/>
      <c r="W159" s="8"/>
      <c r="X159" s="8"/>
      <c r="Y159" s="8"/>
      <c r="Z159" s="8"/>
      <c r="AA159" s="8"/>
      <c r="AB159" s="8"/>
      <c r="AC159" s="8"/>
    </row>
    <row r="160" spans="2:29" ht="189" outlineLevel="1">
      <c r="B160" s="64">
        <v>91</v>
      </c>
      <c r="C160" s="1" t="s">
        <v>152</v>
      </c>
      <c r="D160" s="64">
        <v>1</v>
      </c>
      <c r="E160" s="2" t="s">
        <v>66</v>
      </c>
      <c r="F160" s="198">
        <v>55000</v>
      </c>
      <c r="G160" s="199">
        <f>ROUND(D160*F160,0)</f>
        <v>55000</v>
      </c>
      <c r="H160" s="77">
        <v>1</v>
      </c>
      <c r="I160" s="64" t="str">
        <f>E160</f>
        <v>No</v>
      </c>
      <c r="J160" s="199">
        <f>F160</f>
        <v>55000</v>
      </c>
      <c r="K160" s="199">
        <f>ROUND(H160*J160,0)</f>
        <v>55000</v>
      </c>
      <c r="L160" s="203">
        <f>IF(K160&gt;G160,K160-G160,0)</f>
        <v>0</v>
      </c>
      <c r="M160" s="199">
        <f>IF(G160&gt;K160,G160-K160,0)</f>
        <v>0</v>
      </c>
      <c r="N160" s="4"/>
      <c r="O160" s="240" t="s">
        <v>414</v>
      </c>
      <c r="P160" s="6"/>
      <c r="Q160" s="8"/>
      <c r="R160" s="8"/>
      <c r="S160" s="8"/>
      <c r="T160" s="23"/>
      <c r="U160" s="23"/>
      <c r="V160" s="23"/>
      <c r="W160" s="8"/>
      <c r="X160" s="8"/>
      <c r="Y160" s="8"/>
      <c r="Z160" s="8"/>
      <c r="AA160" s="8"/>
      <c r="AB160" s="8"/>
      <c r="AC160" s="8"/>
    </row>
    <row r="161" spans="2:29" outlineLevel="1">
      <c r="B161" s="7"/>
      <c r="C161" s="4"/>
      <c r="D161" s="7"/>
      <c r="E161" s="7"/>
      <c r="F161" s="200"/>
      <c r="G161" s="200"/>
      <c r="H161" s="77"/>
      <c r="I161" s="7"/>
      <c r="J161" s="200"/>
      <c r="K161" s="200"/>
      <c r="L161" s="200"/>
      <c r="M161" s="200"/>
      <c r="N161" s="4"/>
      <c r="O161" s="240"/>
      <c r="P161" s="6"/>
      <c r="Q161" s="8"/>
      <c r="R161" s="8"/>
      <c r="S161" s="8"/>
      <c r="T161" s="23"/>
      <c r="U161" s="23"/>
      <c r="V161" s="23"/>
      <c r="W161" s="8"/>
      <c r="X161" s="8"/>
      <c r="Y161" s="8"/>
      <c r="Z161" s="8"/>
      <c r="AA161" s="8"/>
      <c r="AB161" s="8"/>
      <c r="AC161" s="8"/>
    </row>
    <row r="162" spans="2:29" ht="31.5" outlineLevel="1">
      <c r="B162" s="64">
        <v>92</v>
      </c>
      <c r="C162" s="1" t="s">
        <v>153</v>
      </c>
      <c r="D162" s="64">
        <v>120</v>
      </c>
      <c r="E162" s="2" t="s">
        <v>60</v>
      </c>
      <c r="F162" s="198">
        <v>585</v>
      </c>
      <c r="G162" s="199">
        <f>ROUND(D162*F162,0)</f>
        <v>70200</v>
      </c>
      <c r="H162" s="77">
        <v>72</v>
      </c>
      <c r="I162" s="64" t="str">
        <f>E162</f>
        <v>Rmt</v>
      </c>
      <c r="J162" s="199">
        <f>F162</f>
        <v>585</v>
      </c>
      <c r="K162" s="199">
        <f>ROUND(H162*J162,0)</f>
        <v>42120</v>
      </c>
      <c r="L162" s="203">
        <f>IF(K162&gt;G162,K162-G162,0)</f>
        <v>0</v>
      </c>
      <c r="M162" s="199">
        <f>IF(G162&gt;K162,G162-K162,0)</f>
        <v>28080</v>
      </c>
      <c r="N162" s="4"/>
      <c r="O162" s="240" t="s">
        <v>414</v>
      </c>
      <c r="P162" s="6"/>
      <c r="Q162" s="8"/>
      <c r="R162" s="8"/>
      <c r="S162" s="8"/>
      <c r="T162" s="23"/>
      <c r="U162" s="23"/>
      <c r="V162" s="23"/>
      <c r="W162" s="8"/>
      <c r="X162" s="8"/>
      <c r="Y162" s="8"/>
      <c r="Z162" s="8"/>
      <c r="AA162" s="8"/>
      <c r="AB162" s="8"/>
      <c r="AC162" s="8"/>
    </row>
    <row r="163" spans="2:29" outlineLevel="1">
      <c r="B163" s="7"/>
      <c r="C163" s="4"/>
      <c r="D163" s="7"/>
      <c r="E163" s="7"/>
      <c r="F163" s="200"/>
      <c r="G163" s="200"/>
      <c r="H163" s="77"/>
      <c r="I163" s="7"/>
      <c r="J163" s="200"/>
      <c r="K163" s="200"/>
      <c r="L163" s="200"/>
      <c r="M163" s="200"/>
      <c r="N163" s="4"/>
      <c r="O163" s="240"/>
      <c r="P163" s="6"/>
      <c r="Q163" s="8"/>
      <c r="R163" s="8"/>
      <c r="S163" s="8"/>
      <c r="T163" s="23"/>
      <c r="U163" s="23"/>
      <c r="V163" s="23"/>
      <c r="W163" s="8"/>
      <c r="X163" s="8"/>
      <c r="Y163" s="8"/>
      <c r="Z163" s="8"/>
      <c r="AA163" s="8"/>
      <c r="AB163" s="8"/>
      <c r="AC163" s="8"/>
    </row>
    <row r="164" spans="2:29" s="36" customFormat="1" ht="94.5" outlineLevel="1">
      <c r="B164" s="64">
        <v>93</v>
      </c>
      <c r="C164" s="1" t="s">
        <v>291</v>
      </c>
      <c r="D164" s="64">
        <v>155</v>
      </c>
      <c r="E164" s="2" t="s">
        <v>62</v>
      </c>
      <c r="F164" s="198">
        <v>4070</v>
      </c>
      <c r="G164" s="199">
        <f>ROUND(D164*F164,0)</f>
        <v>630850</v>
      </c>
      <c r="H164" s="77">
        <v>125.11</v>
      </c>
      <c r="I164" s="64" t="str">
        <f>E164</f>
        <v>Sqm</v>
      </c>
      <c r="J164" s="199">
        <f>F164</f>
        <v>4070</v>
      </c>
      <c r="K164" s="199">
        <f>ROUND(H164*J164,0)</f>
        <v>509198</v>
      </c>
      <c r="L164" s="203">
        <f>IF(K164&gt;G164,K164-G164,0)</f>
        <v>0</v>
      </c>
      <c r="M164" s="199">
        <f>IF(G164&gt;K164,G164-K164,0)</f>
        <v>121652</v>
      </c>
      <c r="N164" s="4"/>
      <c r="O164" s="240" t="s">
        <v>414</v>
      </c>
      <c r="P164" s="6"/>
      <c r="Q164" s="8"/>
      <c r="R164" s="35"/>
      <c r="S164" s="35"/>
      <c r="T164" s="37"/>
      <c r="U164" s="37"/>
      <c r="V164" s="37"/>
      <c r="W164" s="35"/>
      <c r="X164" s="35"/>
      <c r="Y164" s="35"/>
      <c r="Z164" s="35"/>
      <c r="AA164" s="35"/>
      <c r="AB164" s="35"/>
      <c r="AC164" s="35"/>
    </row>
    <row r="165" spans="2:29" outlineLevel="1">
      <c r="B165" s="7"/>
      <c r="C165" s="4"/>
      <c r="D165" s="7"/>
      <c r="E165" s="7"/>
      <c r="F165" s="200"/>
      <c r="G165" s="200"/>
      <c r="H165" s="77"/>
      <c r="I165" s="7"/>
      <c r="J165" s="200"/>
      <c r="K165" s="200"/>
      <c r="L165" s="200"/>
      <c r="M165" s="200"/>
      <c r="N165" s="4"/>
      <c r="O165" s="240"/>
      <c r="P165" s="6"/>
      <c r="Q165" s="8"/>
      <c r="R165" s="8"/>
      <c r="S165" s="8"/>
      <c r="T165" s="23"/>
      <c r="U165" s="23"/>
      <c r="V165" s="23"/>
      <c r="W165" s="8"/>
      <c r="X165" s="8"/>
      <c r="Y165" s="8"/>
      <c r="Z165" s="8"/>
      <c r="AA165" s="8"/>
      <c r="AB165" s="8"/>
      <c r="AC165" s="8"/>
    </row>
    <row r="166" spans="2:29" ht="47.25" outlineLevel="1">
      <c r="B166" s="64">
        <v>94</v>
      </c>
      <c r="C166" s="4" t="s">
        <v>292</v>
      </c>
      <c r="D166" s="64">
        <v>1</v>
      </c>
      <c r="E166" s="2" t="s">
        <v>66</v>
      </c>
      <c r="F166" s="198">
        <v>355000</v>
      </c>
      <c r="G166" s="199">
        <f>ROUND(D166*F166,0)</f>
        <v>355000</v>
      </c>
      <c r="H166" s="77">
        <v>1</v>
      </c>
      <c r="I166" s="64" t="str">
        <f>E166</f>
        <v>No</v>
      </c>
      <c r="J166" s="199">
        <f>F166</f>
        <v>355000</v>
      </c>
      <c r="K166" s="199">
        <f>ROUND(H166*J166,0)</f>
        <v>355000</v>
      </c>
      <c r="L166" s="203">
        <f>IF(K166&gt;G166,K166-G166,0)</f>
        <v>0</v>
      </c>
      <c r="M166" s="199">
        <f>IF(G166&gt;K166,G166-K166,0)</f>
        <v>0</v>
      </c>
      <c r="N166" s="4"/>
      <c r="O166" s="240" t="s">
        <v>414</v>
      </c>
      <c r="P166" s="6"/>
      <c r="Q166" s="8"/>
      <c r="R166" s="8"/>
      <c r="S166" s="8"/>
      <c r="T166" s="23"/>
      <c r="U166" s="23"/>
      <c r="V166" s="23"/>
      <c r="W166" s="8"/>
      <c r="X166" s="8"/>
      <c r="Y166" s="8"/>
      <c r="Z166" s="8"/>
      <c r="AA166" s="8"/>
      <c r="AB166" s="8"/>
      <c r="AC166" s="8"/>
    </row>
    <row r="167" spans="2:29" outlineLevel="1">
      <c r="B167" s="7"/>
      <c r="C167" s="4"/>
      <c r="D167" s="7"/>
      <c r="E167" s="7"/>
      <c r="F167" s="200"/>
      <c r="G167" s="200"/>
      <c r="H167" s="77"/>
      <c r="I167" s="7"/>
      <c r="J167" s="200"/>
      <c r="K167" s="200"/>
      <c r="L167" s="200"/>
      <c r="M167" s="200"/>
      <c r="N167" s="4"/>
      <c r="O167" s="240"/>
      <c r="P167" s="6"/>
      <c r="Q167" s="8"/>
      <c r="R167" s="8"/>
      <c r="S167" s="8"/>
      <c r="T167" s="23"/>
      <c r="U167" s="23"/>
      <c r="V167" s="23"/>
      <c r="W167" s="8"/>
      <c r="X167" s="8"/>
      <c r="Y167" s="8"/>
      <c r="Z167" s="8"/>
      <c r="AA167" s="8"/>
      <c r="AB167" s="8"/>
      <c r="AC167" s="8"/>
    </row>
    <row r="168" spans="2:29" ht="63" outlineLevel="1">
      <c r="B168" s="64">
        <v>95</v>
      </c>
      <c r="C168" s="1" t="s">
        <v>154</v>
      </c>
      <c r="D168" s="64">
        <v>3</v>
      </c>
      <c r="E168" s="2" t="s">
        <v>66</v>
      </c>
      <c r="F168" s="198">
        <v>61000</v>
      </c>
      <c r="G168" s="199">
        <f>ROUND(D168*F168,0)</f>
        <v>183000</v>
      </c>
      <c r="H168" s="77">
        <v>3</v>
      </c>
      <c r="I168" s="64" t="str">
        <f>E168</f>
        <v>No</v>
      </c>
      <c r="J168" s="199">
        <f>F168</f>
        <v>61000</v>
      </c>
      <c r="K168" s="199">
        <f>ROUND(H168*J168,0)</f>
        <v>183000</v>
      </c>
      <c r="L168" s="203">
        <f>IF(K168&gt;G168,K168-G168,0)</f>
        <v>0</v>
      </c>
      <c r="M168" s="199">
        <f>IF(G168&gt;K168,G168-K168,0)</f>
        <v>0</v>
      </c>
      <c r="N168" s="4"/>
      <c r="O168" s="240" t="s">
        <v>414</v>
      </c>
      <c r="P168" s="6"/>
      <c r="Q168" s="8"/>
      <c r="R168" s="8"/>
      <c r="S168" s="8"/>
      <c r="T168" s="23"/>
      <c r="U168" s="23"/>
      <c r="V168" s="23"/>
      <c r="W168" s="8"/>
      <c r="X168" s="8"/>
      <c r="Y168" s="8"/>
      <c r="Z168" s="8"/>
      <c r="AA168" s="8"/>
      <c r="AB168" s="8"/>
      <c r="AC168" s="8"/>
    </row>
    <row r="169" spans="2:29" outlineLevel="1">
      <c r="B169" s="7"/>
      <c r="C169" s="4"/>
      <c r="D169" s="7"/>
      <c r="E169" s="7"/>
      <c r="F169" s="200"/>
      <c r="G169" s="200"/>
      <c r="H169" s="77"/>
      <c r="I169" s="7"/>
      <c r="J169" s="200"/>
      <c r="K169" s="200"/>
      <c r="L169" s="200"/>
      <c r="M169" s="200"/>
      <c r="N169" s="4"/>
      <c r="O169" s="240"/>
      <c r="P169" s="6"/>
      <c r="Q169" s="8"/>
      <c r="R169" s="8"/>
      <c r="S169" s="8"/>
      <c r="T169" s="23"/>
      <c r="U169" s="23"/>
      <c r="V169" s="23"/>
      <c r="W169" s="8"/>
      <c r="X169" s="8"/>
      <c r="Y169" s="8"/>
      <c r="Z169" s="8"/>
      <c r="AA169" s="8"/>
      <c r="AB169" s="8"/>
      <c r="AC169" s="8"/>
    </row>
    <row r="170" spans="2:29" ht="21" customHeight="1">
      <c r="B170" s="7"/>
      <c r="C170" s="92"/>
      <c r="D170" s="7"/>
      <c r="E170" s="7"/>
      <c r="F170" s="200"/>
      <c r="G170" s="200"/>
      <c r="H170" s="77"/>
      <c r="I170" s="7"/>
      <c r="J170" s="218" t="s">
        <v>406</v>
      </c>
      <c r="K170" s="219">
        <f>SUM(K104:K169)</f>
        <v>5592529</v>
      </c>
      <c r="L170" s="219">
        <f>SUM(L104:L169)</f>
        <v>459061</v>
      </c>
      <c r="M170" s="219">
        <f>SUM(M104:M169)</f>
        <v>2298085</v>
      </c>
      <c r="N170" s="4"/>
      <c r="O170" s="240"/>
      <c r="P170" s="6"/>
      <c r="Q170" s="8"/>
      <c r="R170" s="8"/>
      <c r="S170" s="8"/>
      <c r="T170" s="23"/>
      <c r="U170" s="23"/>
      <c r="V170" s="23"/>
      <c r="W170" s="8"/>
      <c r="X170" s="8"/>
      <c r="Y170" s="8"/>
      <c r="Z170" s="8"/>
      <c r="AA170" s="8"/>
      <c r="AB170" s="8"/>
      <c r="AC170" s="8"/>
    </row>
    <row r="171" spans="2:29" ht="19.5">
      <c r="B171" s="64"/>
      <c r="C171" s="191" t="s">
        <v>274</v>
      </c>
      <c r="D171" s="64"/>
      <c r="E171" s="2"/>
      <c r="F171" s="198"/>
      <c r="G171" s="199"/>
      <c r="H171" s="77"/>
      <c r="I171" s="64"/>
      <c r="J171" s="199"/>
      <c r="K171" s="199"/>
      <c r="L171" s="203"/>
      <c r="M171" s="199"/>
      <c r="N171" s="4"/>
      <c r="O171" s="240"/>
      <c r="P171" s="6"/>
      <c r="Q171" s="8"/>
      <c r="R171" s="8"/>
      <c r="S171" s="8"/>
      <c r="T171" s="23"/>
      <c r="U171" s="23"/>
      <c r="V171" s="23"/>
      <c r="W171" s="8"/>
      <c r="X171" s="8"/>
      <c r="Y171" s="8"/>
      <c r="Z171" s="8"/>
      <c r="AA171" s="8"/>
      <c r="AB171" s="8"/>
      <c r="AC171" s="8" t="e">
        <f>#REF!*6</f>
        <v>#REF!</v>
      </c>
    </row>
    <row r="172" spans="2:29" ht="94.5" outlineLevel="1">
      <c r="B172" s="64">
        <v>73</v>
      </c>
      <c r="C172" s="1" t="s">
        <v>293</v>
      </c>
      <c r="D172" s="64">
        <v>5</v>
      </c>
      <c r="E172" s="2" t="s">
        <v>66</v>
      </c>
      <c r="F172" s="198">
        <v>881</v>
      </c>
      <c r="G172" s="199">
        <f>ROUND(D172*F172,0)</f>
        <v>4405</v>
      </c>
      <c r="H172" s="77">
        <v>1</v>
      </c>
      <c r="I172" s="64" t="str">
        <f>E172</f>
        <v>No</v>
      </c>
      <c r="J172" s="199">
        <f>F172</f>
        <v>881</v>
      </c>
      <c r="K172" s="199">
        <f>ROUND(H172*J172,0)</f>
        <v>881</v>
      </c>
      <c r="L172" s="203">
        <f>IF(K172&gt;G172,K172-G172,0)</f>
        <v>0</v>
      </c>
      <c r="M172" s="199">
        <f>IF(G172&gt;K172,G172-K172,0)</f>
        <v>3524</v>
      </c>
      <c r="N172" s="4"/>
      <c r="O172" s="240" t="s">
        <v>415</v>
      </c>
      <c r="P172" s="6"/>
      <c r="Q172" s="8"/>
      <c r="R172" s="8"/>
      <c r="S172" s="8"/>
      <c r="T172" s="23"/>
      <c r="U172" s="23"/>
      <c r="V172" s="23"/>
      <c r="W172" s="8"/>
      <c r="X172" s="8"/>
      <c r="Y172" s="8"/>
      <c r="Z172" s="8"/>
      <c r="AA172" s="8">
        <v>0.63</v>
      </c>
      <c r="AB172" s="8"/>
      <c r="AC172" s="8"/>
    </row>
    <row r="173" spans="2:29" outlineLevel="1">
      <c r="B173" s="7"/>
      <c r="C173" s="4"/>
      <c r="D173" s="7"/>
      <c r="E173" s="7"/>
      <c r="F173" s="200"/>
      <c r="G173" s="200"/>
      <c r="H173" s="77"/>
      <c r="I173" s="7"/>
      <c r="J173" s="200"/>
      <c r="K173" s="200"/>
      <c r="L173" s="200"/>
      <c r="M173" s="200"/>
      <c r="N173" s="4"/>
      <c r="O173" s="240" t="s">
        <v>415</v>
      </c>
      <c r="P173" s="6"/>
      <c r="Q173" s="8"/>
      <c r="R173" s="8"/>
      <c r="S173" s="8"/>
      <c r="T173" s="39"/>
      <c r="U173" s="5"/>
      <c r="V173" s="42"/>
      <c r="W173" s="12"/>
      <c r="X173" s="8"/>
      <c r="Y173" s="8"/>
      <c r="Z173" s="8"/>
      <c r="AA173" s="8"/>
      <c r="AB173" s="8"/>
      <c r="AC173" s="8"/>
    </row>
    <row r="174" spans="2:29" ht="110.25" outlineLevel="1">
      <c r="B174" s="64">
        <v>74</v>
      </c>
      <c r="C174" s="1" t="s">
        <v>136</v>
      </c>
      <c r="D174" s="64">
        <v>75</v>
      </c>
      <c r="E174" s="2" t="s">
        <v>60</v>
      </c>
      <c r="F174" s="198">
        <v>199</v>
      </c>
      <c r="G174" s="199">
        <f>ROUND(D174*F174,0)</f>
        <v>14925</v>
      </c>
      <c r="H174" s="77">
        <v>39.5</v>
      </c>
      <c r="I174" s="64" t="str">
        <f>E174</f>
        <v>Rmt</v>
      </c>
      <c r="J174" s="199">
        <f>F174</f>
        <v>199</v>
      </c>
      <c r="K174" s="199">
        <f>ROUND(H174*J174,0)</f>
        <v>7861</v>
      </c>
      <c r="L174" s="203">
        <f>IF(K174&gt;G174,K174-G174,0)</f>
        <v>0</v>
      </c>
      <c r="M174" s="199">
        <f>IF(G174&gt;K174,G174-K174,0)</f>
        <v>7064</v>
      </c>
      <c r="N174" s="4"/>
      <c r="O174" s="240" t="s">
        <v>415</v>
      </c>
      <c r="P174" s="6"/>
      <c r="Q174" s="8"/>
      <c r="R174" s="8"/>
      <c r="S174" s="8"/>
      <c r="T174" s="39"/>
      <c r="U174" s="5"/>
      <c r="V174" s="42"/>
      <c r="W174" s="12"/>
      <c r="X174" s="8"/>
      <c r="Y174" s="8"/>
      <c r="Z174" s="8"/>
      <c r="AA174" s="8"/>
      <c r="AB174" s="8"/>
      <c r="AC174" s="8"/>
    </row>
    <row r="175" spans="2:29" outlineLevel="1">
      <c r="B175" s="7"/>
      <c r="C175" s="4"/>
      <c r="D175" s="7"/>
      <c r="E175" s="7"/>
      <c r="F175" s="200"/>
      <c r="G175" s="200"/>
      <c r="H175" s="77"/>
      <c r="I175" s="7"/>
      <c r="J175" s="200"/>
      <c r="K175" s="200"/>
      <c r="L175" s="200"/>
      <c r="M175" s="200"/>
      <c r="N175" s="4"/>
      <c r="O175" s="240" t="s">
        <v>415</v>
      </c>
      <c r="P175" s="6"/>
      <c r="Q175" s="8"/>
      <c r="R175" s="8"/>
      <c r="S175" s="8"/>
      <c r="T175" s="39"/>
      <c r="U175" s="5"/>
      <c r="V175" s="42"/>
      <c r="W175" s="12"/>
      <c r="X175" s="8"/>
      <c r="Y175" s="8"/>
      <c r="Z175" s="8"/>
      <c r="AA175" s="8"/>
      <c r="AB175" s="8"/>
      <c r="AC175" s="8"/>
    </row>
    <row r="176" spans="2:29" ht="110.25" outlineLevel="1">
      <c r="B176" s="64">
        <v>75</v>
      </c>
      <c r="C176" s="1" t="s">
        <v>137</v>
      </c>
      <c r="D176" s="64">
        <v>75</v>
      </c>
      <c r="E176" s="2" t="s">
        <v>60</v>
      </c>
      <c r="F176" s="198">
        <v>229</v>
      </c>
      <c r="G176" s="199">
        <f>ROUND(D176*F176,0)</f>
        <v>17175</v>
      </c>
      <c r="H176" s="77">
        <v>0</v>
      </c>
      <c r="I176" s="64" t="str">
        <f>E176</f>
        <v>Rmt</v>
      </c>
      <c r="J176" s="199">
        <f>F176</f>
        <v>229</v>
      </c>
      <c r="K176" s="199">
        <f>ROUND(H176*J176,0)</f>
        <v>0</v>
      </c>
      <c r="L176" s="203">
        <f>IF(K176&gt;G176,K176-G176,0)</f>
        <v>0</v>
      </c>
      <c r="M176" s="199">
        <f>IF(G176&gt;K176,G176-K176,0)</f>
        <v>17175</v>
      </c>
      <c r="N176" s="4"/>
      <c r="O176" s="240" t="s">
        <v>415</v>
      </c>
      <c r="P176" s="6"/>
      <c r="Q176" s="8"/>
      <c r="R176" s="8"/>
      <c r="S176" s="8"/>
      <c r="T176" s="39"/>
      <c r="U176" s="5"/>
      <c r="V176" s="42"/>
      <c r="W176" s="12"/>
      <c r="X176" s="8"/>
      <c r="Y176" s="8"/>
      <c r="Z176" s="8"/>
      <c r="AA176" s="8"/>
      <c r="AB176" s="8"/>
      <c r="AC176" s="8"/>
    </row>
    <row r="177" spans="2:29" outlineLevel="1">
      <c r="B177" s="7"/>
      <c r="C177" s="4"/>
      <c r="D177" s="7"/>
      <c r="E177" s="7"/>
      <c r="F177" s="200"/>
      <c r="G177" s="200"/>
      <c r="H177" s="77"/>
      <c r="I177" s="7"/>
      <c r="J177" s="200"/>
      <c r="K177" s="200"/>
      <c r="L177" s="200"/>
      <c r="M177" s="200"/>
      <c r="N177" s="4"/>
      <c r="O177" s="240" t="s">
        <v>415</v>
      </c>
      <c r="P177" s="6"/>
      <c r="Q177" s="8"/>
      <c r="R177" s="8"/>
      <c r="S177" s="8"/>
      <c r="T177" s="39"/>
      <c r="U177" s="5"/>
      <c r="V177" s="42"/>
      <c r="W177" s="12"/>
      <c r="X177" s="8"/>
      <c r="Y177" s="8"/>
      <c r="Z177" s="8"/>
      <c r="AA177" s="8"/>
      <c r="AB177" s="8"/>
      <c r="AC177" s="8"/>
    </row>
    <row r="178" spans="2:29" ht="126" outlineLevel="1">
      <c r="B178" s="64">
        <v>76</v>
      </c>
      <c r="C178" s="1" t="s">
        <v>138</v>
      </c>
      <c r="D178" s="64">
        <v>90</v>
      </c>
      <c r="E178" s="2" t="s">
        <v>60</v>
      </c>
      <c r="F178" s="198">
        <v>327</v>
      </c>
      <c r="G178" s="199">
        <f>ROUND(D178*F178,0)</f>
        <v>29430</v>
      </c>
      <c r="H178" s="77">
        <v>0</v>
      </c>
      <c r="I178" s="64" t="str">
        <f>E178</f>
        <v>Rmt</v>
      </c>
      <c r="J178" s="199">
        <f>F178</f>
        <v>327</v>
      </c>
      <c r="K178" s="199">
        <f>ROUND(H178*J178,0)</f>
        <v>0</v>
      </c>
      <c r="L178" s="203">
        <f>IF(K178&gt;G178,K178-G178,0)</f>
        <v>0</v>
      </c>
      <c r="M178" s="199">
        <f>IF(G178&gt;K178,G178-K178,0)</f>
        <v>29430</v>
      </c>
      <c r="N178" s="4"/>
      <c r="O178" s="240" t="s">
        <v>415</v>
      </c>
      <c r="P178" s="6"/>
      <c r="Q178" s="8"/>
      <c r="R178" s="8"/>
      <c r="S178" s="8"/>
      <c r="T178" s="39"/>
      <c r="U178" s="5"/>
      <c r="V178" s="42"/>
      <c r="W178" s="12"/>
      <c r="X178" s="8"/>
      <c r="Y178" s="8"/>
      <c r="Z178" s="8"/>
      <c r="AA178" s="8"/>
      <c r="AB178" s="8"/>
      <c r="AC178" s="8"/>
    </row>
    <row r="179" spans="2:29" outlineLevel="1">
      <c r="B179" s="7"/>
      <c r="C179" s="4"/>
      <c r="D179" s="7"/>
      <c r="E179" s="7"/>
      <c r="F179" s="200"/>
      <c r="G179" s="200"/>
      <c r="H179" s="77"/>
      <c r="I179" s="7"/>
      <c r="J179" s="200"/>
      <c r="K179" s="200"/>
      <c r="L179" s="200"/>
      <c r="M179" s="200"/>
      <c r="N179" s="4"/>
      <c r="O179" s="240" t="s">
        <v>415</v>
      </c>
      <c r="P179" s="6"/>
      <c r="Q179" s="8"/>
      <c r="R179" s="8"/>
      <c r="S179" s="8"/>
      <c r="T179" s="39"/>
      <c r="U179" s="5"/>
      <c r="V179" s="42"/>
      <c r="W179" s="12"/>
      <c r="X179" s="8"/>
      <c r="Y179" s="8"/>
      <c r="Z179" s="8"/>
      <c r="AA179" s="8"/>
      <c r="AB179" s="8"/>
      <c r="AC179" s="8"/>
    </row>
    <row r="180" spans="2:29" ht="126" outlineLevel="1">
      <c r="B180" s="64">
        <v>77</v>
      </c>
      <c r="C180" s="1" t="s">
        <v>139</v>
      </c>
      <c r="D180" s="64">
        <v>75</v>
      </c>
      <c r="E180" s="2" t="s">
        <v>60</v>
      </c>
      <c r="F180" s="198">
        <v>444</v>
      </c>
      <c r="G180" s="199">
        <f>ROUND(D180*F180,0)</f>
        <v>33300</v>
      </c>
      <c r="H180" s="77">
        <v>26.63</v>
      </c>
      <c r="I180" s="64" t="str">
        <f>E180</f>
        <v>Rmt</v>
      </c>
      <c r="J180" s="199">
        <f>F180</f>
        <v>444</v>
      </c>
      <c r="K180" s="199">
        <f>ROUND(H180*J180,0)</f>
        <v>11824</v>
      </c>
      <c r="L180" s="203">
        <f>IF(K180&gt;G180,K180-G180,0)</f>
        <v>0</v>
      </c>
      <c r="M180" s="199">
        <f>IF(G180&gt;K180,G180-K180,0)</f>
        <v>21476</v>
      </c>
      <c r="N180" s="4"/>
      <c r="O180" s="240" t="s">
        <v>415</v>
      </c>
      <c r="P180" s="6"/>
      <c r="Q180" s="8"/>
      <c r="R180" s="8"/>
      <c r="S180" s="8"/>
      <c r="T180" s="39"/>
      <c r="U180" s="5"/>
      <c r="V180" s="42"/>
      <c r="W180" s="12"/>
      <c r="X180" s="8"/>
      <c r="Y180" s="8"/>
      <c r="Z180" s="8"/>
      <c r="AA180" s="8"/>
      <c r="AB180" s="8"/>
      <c r="AC180" s="8"/>
    </row>
    <row r="181" spans="2:29" outlineLevel="1">
      <c r="B181" s="7"/>
      <c r="C181" s="4"/>
      <c r="D181" s="7"/>
      <c r="E181" s="7"/>
      <c r="F181" s="200"/>
      <c r="G181" s="200"/>
      <c r="H181" s="77"/>
      <c r="I181" s="7"/>
      <c r="J181" s="200"/>
      <c r="K181" s="200"/>
      <c r="L181" s="200"/>
      <c r="M181" s="200"/>
      <c r="N181" s="4"/>
      <c r="O181" s="240" t="s">
        <v>415</v>
      </c>
      <c r="P181" s="6"/>
      <c r="Q181" s="8"/>
      <c r="R181" s="8"/>
      <c r="S181" s="8"/>
      <c r="T181" s="39"/>
      <c r="U181" s="5"/>
      <c r="V181" s="42"/>
      <c r="W181" s="12"/>
      <c r="X181" s="8"/>
      <c r="Y181" s="8"/>
      <c r="Z181" s="8"/>
      <c r="AA181" s="8"/>
      <c r="AB181" s="8"/>
      <c r="AC181" s="8"/>
    </row>
    <row r="182" spans="2:29" ht="78.75" outlineLevel="1">
      <c r="B182" s="64">
        <v>78</v>
      </c>
      <c r="C182" s="1" t="s">
        <v>140</v>
      </c>
      <c r="D182" s="64">
        <v>5</v>
      </c>
      <c r="E182" s="2" t="s">
        <v>66</v>
      </c>
      <c r="F182" s="198">
        <v>1750</v>
      </c>
      <c r="G182" s="199">
        <f>ROUND(D182*F182,0)</f>
        <v>8750</v>
      </c>
      <c r="H182" s="77">
        <v>0</v>
      </c>
      <c r="I182" s="64" t="str">
        <f>E182</f>
        <v>No</v>
      </c>
      <c r="J182" s="199">
        <f>F182</f>
        <v>1750</v>
      </c>
      <c r="K182" s="199">
        <f>ROUND(H182*J182,0)</f>
        <v>0</v>
      </c>
      <c r="L182" s="203">
        <f>IF(K182&gt;G182,K182-G182,0)</f>
        <v>0</v>
      </c>
      <c r="M182" s="199">
        <f>IF(G182&gt;K182,G182-K182,0)</f>
        <v>8750</v>
      </c>
      <c r="N182" s="4"/>
      <c r="O182" s="240" t="s">
        <v>415</v>
      </c>
      <c r="P182" s="6"/>
      <c r="Q182" s="8"/>
      <c r="R182" s="8"/>
      <c r="S182" s="8"/>
      <c r="T182" s="39"/>
      <c r="U182" s="5"/>
      <c r="V182" s="42"/>
      <c r="W182" s="12"/>
      <c r="X182" s="8"/>
      <c r="Y182" s="8"/>
      <c r="Z182" s="8"/>
      <c r="AA182" s="8"/>
      <c r="AB182" s="8"/>
      <c r="AC182" s="8"/>
    </row>
    <row r="183" spans="2:29" outlineLevel="1">
      <c r="B183" s="7"/>
      <c r="C183" s="4"/>
      <c r="D183" s="7"/>
      <c r="E183" s="7"/>
      <c r="F183" s="200"/>
      <c r="G183" s="200"/>
      <c r="H183" s="77"/>
      <c r="I183" s="7"/>
      <c r="J183" s="200"/>
      <c r="K183" s="200"/>
      <c r="L183" s="200"/>
      <c r="M183" s="200"/>
      <c r="N183" s="4"/>
      <c r="O183" s="240" t="s">
        <v>415</v>
      </c>
      <c r="P183" s="6"/>
      <c r="Q183" s="8"/>
      <c r="R183" s="8"/>
      <c r="S183" s="8"/>
      <c r="T183" s="39"/>
      <c r="U183" s="5"/>
      <c r="V183" s="42"/>
      <c r="W183" s="12"/>
      <c r="X183" s="8"/>
      <c r="Y183" s="8"/>
      <c r="Z183" s="8"/>
      <c r="AA183" s="8"/>
      <c r="AB183" s="8"/>
      <c r="AC183" s="8"/>
    </row>
    <row r="184" spans="2:29" ht="78.75" outlineLevel="1">
      <c r="B184" s="64">
        <v>79</v>
      </c>
      <c r="C184" s="1" t="s">
        <v>141</v>
      </c>
      <c r="D184" s="64">
        <v>10</v>
      </c>
      <c r="E184" s="2" t="s">
        <v>66</v>
      </c>
      <c r="F184" s="198">
        <v>220</v>
      </c>
      <c r="G184" s="199">
        <f>ROUND(D184*F184,0)</f>
        <v>2200</v>
      </c>
      <c r="H184" s="77">
        <v>5</v>
      </c>
      <c r="I184" s="64" t="str">
        <f>E184</f>
        <v>No</v>
      </c>
      <c r="J184" s="199">
        <f>F184</f>
        <v>220</v>
      </c>
      <c r="K184" s="199">
        <f>ROUND(H184*J184,0)</f>
        <v>1100</v>
      </c>
      <c r="L184" s="203">
        <f>IF(K184&gt;G184,K184-G184,0)</f>
        <v>0</v>
      </c>
      <c r="M184" s="199">
        <f>IF(G184&gt;K184,G184-K184,0)</f>
        <v>1100</v>
      </c>
      <c r="N184" s="4"/>
      <c r="O184" s="240" t="s">
        <v>415</v>
      </c>
      <c r="P184" s="6"/>
      <c r="Q184" s="8"/>
      <c r="R184" s="8"/>
      <c r="S184" s="8"/>
      <c r="T184" s="39"/>
      <c r="U184" s="5"/>
      <c r="V184" s="42"/>
      <c r="W184" s="12"/>
      <c r="X184" s="8"/>
      <c r="Y184" s="8"/>
      <c r="Z184" s="8"/>
      <c r="AA184" s="8"/>
      <c r="AB184" s="8"/>
      <c r="AC184" s="8"/>
    </row>
    <row r="185" spans="2:29" outlineLevel="1">
      <c r="B185" s="7"/>
      <c r="C185" s="4"/>
      <c r="D185" s="7"/>
      <c r="E185" s="7"/>
      <c r="F185" s="200"/>
      <c r="G185" s="200"/>
      <c r="H185" s="77"/>
      <c r="I185" s="7"/>
      <c r="J185" s="200"/>
      <c r="K185" s="200"/>
      <c r="L185" s="200"/>
      <c r="M185" s="200"/>
      <c r="N185" s="4"/>
      <c r="O185" s="240" t="s">
        <v>415</v>
      </c>
      <c r="P185" s="6"/>
      <c r="Q185" s="8"/>
      <c r="R185" s="8"/>
      <c r="S185" s="8"/>
      <c r="T185" s="39"/>
      <c r="U185" s="5"/>
      <c r="V185" s="42"/>
      <c r="W185" s="12"/>
      <c r="X185" s="8"/>
      <c r="Y185" s="8"/>
      <c r="Z185" s="8"/>
      <c r="AA185" s="8"/>
      <c r="AB185" s="8"/>
      <c r="AC185" s="8"/>
    </row>
    <row r="186" spans="2:29" ht="189" outlineLevel="1">
      <c r="B186" s="64">
        <v>80</v>
      </c>
      <c r="C186" s="4" t="s">
        <v>142</v>
      </c>
      <c r="D186" s="64">
        <v>5</v>
      </c>
      <c r="E186" s="2" t="s">
        <v>66</v>
      </c>
      <c r="F186" s="198">
        <v>3800</v>
      </c>
      <c r="G186" s="199">
        <f>ROUND(D186*F186,0)</f>
        <v>19000</v>
      </c>
      <c r="H186" s="77">
        <v>4</v>
      </c>
      <c r="I186" s="64" t="str">
        <f>E186</f>
        <v>No</v>
      </c>
      <c r="J186" s="199">
        <f>F186</f>
        <v>3800</v>
      </c>
      <c r="K186" s="199">
        <f>ROUND(H186*J186,0)</f>
        <v>15200</v>
      </c>
      <c r="L186" s="203">
        <f>IF(K186&gt;G186,K186-G186,0)</f>
        <v>0</v>
      </c>
      <c r="M186" s="199">
        <f>IF(G186&gt;K186,G186-K186,0)</f>
        <v>3800</v>
      </c>
      <c r="N186" s="4"/>
      <c r="O186" s="240" t="s">
        <v>415</v>
      </c>
      <c r="P186" s="6"/>
      <c r="Q186" s="8"/>
      <c r="R186" s="8"/>
      <c r="S186" s="8"/>
      <c r="T186" s="39"/>
      <c r="U186" s="5"/>
      <c r="V186" s="42"/>
      <c r="W186" s="12"/>
      <c r="X186" s="8"/>
      <c r="Y186" s="8">
        <v>4.17</v>
      </c>
      <c r="Z186" s="8"/>
      <c r="AA186" s="8"/>
      <c r="AB186" s="8"/>
      <c r="AC186" s="8"/>
    </row>
    <row r="187" spans="2:29" outlineLevel="1">
      <c r="B187" s="7"/>
      <c r="C187" s="4"/>
      <c r="D187" s="7"/>
      <c r="E187" s="7"/>
      <c r="F187" s="200"/>
      <c r="G187" s="200"/>
      <c r="H187" s="77"/>
      <c r="I187" s="7"/>
      <c r="J187" s="200"/>
      <c r="K187" s="200"/>
      <c r="L187" s="200"/>
      <c r="M187" s="200"/>
      <c r="N187" s="4"/>
      <c r="O187" s="240" t="s">
        <v>415</v>
      </c>
      <c r="P187" s="6"/>
      <c r="Q187" s="8"/>
      <c r="R187" s="8"/>
      <c r="S187" s="8"/>
      <c r="T187" s="39"/>
      <c r="U187" s="5"/>
      <c r="V187" s="42"/>
      <c r="W187" s="12"/>
      <c r="X187" s="8"/>
      <c r="Y187" s="8"/>
      <c r="Z187" s="8"/>
      <c r="AA187" s="8"/>
      <c r="AB187" s="8"/>
      <c r="AC187" s="8"/>
    </row>
    <row r="188" spans="2:29" ht="126" outlineLevel="1">
      <c r="B188" s="64">
        <v>81</v>
      </c>
      <c r="C188" s="1" t="s">
        <v>143</v>
      </c>
      <c r="D188" s="64">
        <v>5</v>
      </c>
      <c r="E188" s="2" t="s">
        <v>66</v>
      </c>
      <c r="F188" s="198">
        <v>7590</v>
      </c>
      <c r="G188" s="199">
        <f>ROUND(D188*F188,0)</f>
        <v>37950</v>
      </c>
      <c r="H188" s="77">
        <v>4</v>
      </c>
      <c r="I188" s="64" t="str">
        <f>E188</f>
        <v>No</v>
      </c>
      <c r="J188" s="199">
        <f>F188</f>
        <v>7590</v>
      </c>
      <c r="K188" s="199">
        <f>ROUND(H188*J188,0)</f>
        <v>30360</v>
      </c>
      <c r="L188" s="203">
        <f>IF(K188&gt;G188,K188-G188,0)</f>
        <v>0</v>
      </c>
      <c r="M188" s="199">
        <f>IF(G188&gt;K188,G188-K188,0)</f>
        <v>7590</v>
      </c>
      <c r="N188" s="4"/>
      <c r="O188" s="240" t="s">
        <v>415</v>
      </c>
      <c r="P188" s="6"/>
      <c r="Q188" s="8"/>
      <c r="R188" s="8"/>
      <c r="S188" s="8"/>
      <c r="T188" s="39"/>
      <c r="U188" s="5"/>
      <c r="V188" s="42"/>
      <c r="W188" s="12"/>
      <c r="X188" s="8"/>
      <c r="Y188" s="8"/>
      <c r="Z188" s="8"/>
      <c r="AA188" s="8"/>
      <c r="AB188" s="8"/>
      <c r="AC188" s="8"/>
    </row>
    <row r="189" spans="2:29" s="29" customFormat="1" outlineLevel="1">
      <c r="B189" s="7"/>
      <c r="C189" s="4"/>
      <c r="D189" s="7"/>
      <c r="E189" s="7"/>
      <c r="F189" s="200"/>
      <c r="G189" s="200"/>
      <c r="H189" s="77"/>
      <c r="I189" s="7"/>
      <c r="J189" s="200"/>
      <c r="K189" s="200"/>
      <c r="L189" s="200"/>
      <c r="M189" s="200"/>
      <c r="N189" s="4"/>
      <c r="O189" s="240" t="s">
        <v>415</v>
      </c>
      <c r="P189" s="6"/>
      <c r="Q189" s="8"/>
      <c r="R189" s="18"/>
      <c r="S189" s="18"/>
      <c r="T189" s="45"/>
      <c r="U189" s="46"/>
      <c r="V189" s="47"/>
      <c r="W189" s="62"/>
      <c r="X189" s="18"/>
      <c r="Y189" s="18"/>
      <c r="Z189" s="18"/>
      <c r="AA189" s="18"/>
      <c r="AB189" s="18"/>
      <c r="AC189" s="18"/>
    </row>
    <row r="190" spans="2:29" s="29" customFormat="1" ht="78.75" outlineLevel="1">
      <c r="B190" s="64">
        <v>82</v>
      </c>
      <c r="C190" s="1" t="s">
        <v>144</v>
      </c>
      <c r="D190" s="64">
        <v>5</v>
      </c>
      <c r="E190" s="2" t="s">
        <v>66</v>
      </c>
      <c r="F190" s="198">
        <v>4580</v>
      </c>
      <c r="G190" s="199">
        <f>ROUND(D190*F190,0)</f>
        <v>22900</v>
      </c>
      <c r="H190" s="77">
        <v>4</v>
      </c>
      <c r="I190" s="64" t="str">
        <f>E190</f>
        <v>No</v>
      </c>
      <c r="J190" s="199">
        <f>F190</f>
        <v>4580</v>
      </c>
      <c r="K190" s="199">
        <f>ROUND(H190*J190,0)</f>
        <v>18320</v>
      </c>
      <c r="L190" s="203">
        <f>IF(K190&gt;G190,K190-G190,0)</f>
        <v>0</v>
      </c>
      <c r="M190" s="199">
        <f>IF(G190&gt;K190,G190-K190,0)</f>
        <v>4580</v>
      </c>
      <c r="N190" s="4"/>
      <c r="O190" s="240" t="s">
        <v>415</v>
      </c>
      <c r="P190" s="6"/>
      <c r="Q190" s="8"/>
      <c r="R190" s="18"/>
      <c r="S190" s="18"/>
      <c r="T190" s="45"/>
      <c r="U190" s="46"/>
      <c r="V190" s="47"/>
      <c r="W190" s="62"/>
      <c r="X190" s="18"/>
      <c r="Y190" s="18"/>
      <c r="Z190" s="18"/>
      <c r="AA190" s="18"/>
      <c r="AB190" s="18"/>
      <c r="AC190" s="18"/>
    </row>
    <row r="191" spans="2:29" ht="34.5" customHeight="1" outlineLevel="1">
      <c r="B191" s="7"/>
      <c r="C191" s="4"/>
      <c r="D191" s="7"/>
      <c r="E191" s="7"/>
      <c r="F191" s="200"/>
      <c r="G191" s="200"/>
      <c r="H191" s="77"/>
      <c r="I191" s="7"/>
      <c r="J191" s="200"/>
      <c r="K191" s="200"/>
      <c r="L191" s="200"/>
      <c r="M191" s="200"/>
      <c r="N191" s="4"/>
      <c r="O191" s="240" t="s">
        <v>415</v>
      </c>
      <c r="P191" s="6"/>
      <c r="Q191" s="8"/>
      <c r="R191" s="8"/>
      <c r="S191" s="8"/>
      <c r="T191" s="39"/>
      <c r="U191" s="5"/>
      <c r="V191" s="42"/>
      <c r="W191" s="12"/>
      <c r="X191" s="8"/>
      <c r="Y191" s="8"/>
      <c r="Z191" s="8"/>
      <c r="AA191" s="8"/>
      <c r="AB191" s="8"/>
      <c r="AC191" s="8"/>
    </row>
    <row r="192" spans="2:29" ht="47.25" outlineLevel="1">
      <c r="B192" s="64">
        <v>83</v>
      </c>
      <c r="C192" s="1" t="s">
        <v>145</v>
      </c>
      <c r="D192" s="64">
        <v>5</v>
      </c>
      <c r="E192" s="2" t="s">
        <v>66</v>
      </c>
      <c r="F192" s="198">
        <v>872</v>
      </c>
      <c r="G192" s="199">
        <f>ROUND(D192*F192,0)</f>
        <v>4360</v>
      </c>
      <c r="H192" s="77">
        <v>4</v>
      </c>
      <c r="I192" s="64" t="str">
        <f>E192</f>
        <v>No</v>
      </c>
      <c r="J192" s="199">
        <f>F192</f>
        <v>872</v>
      </c>
      <c r="K192" s="199">
        <f>ROUND(H192*J192,0)</f>
        <v>3488</v>
      </c>
      <c r="L192" s="203">
        <f>IF(K192&gt;G192,K192-G192,0)</f>
        <v>0</v>
      </c>
      <c r="M192" s="199">
        <f>IF(G192&gt;K192,G192-K192,0)</f>
        <v>872</v>
      </c>
      <c r="N192" s="4"/>
      <c r="O192" s="240" t="s">
        <v>415</v>
      </c>
      <c r="P192" s="6"/>
      <c r="Q192" s="8"/>
      <c r="R192" s="8"/>
      <c r="S192" s="8"/>
      <c r="T192" s="39"/>
      <c r="U192" s="5"/>
      <c r="V192" s="42"/>
      <c r="W192" s="12"/>
      <c r="X192" s="8"/>
      <c r="Y192" s="8"/>
      <c r="Z192" s="8"/>
      <c r="AA192" s="8"/>
      <c r="AB192" s="8"/>
      <c r="AC192" s="8"/>
    </row>
    <row r="193" spans="2:29" outlineLevel="1">
      <c r="B193" s="7"/>
      <c r="C193" s="4"/>
      <c r="D193" s="7"/>
      <c r="E193" s="7"/>
      <c r="F193" s="200"/>
      <c r="G193" s="200"/>
      <c r="H193" s="77"/>
      <c r="I193" s="7"/>
      <c r="J193" s="200"/>
      <c r="K193" s="200"/>
      <c r="L193" s="200"/>
      <c r="M193" s="200"/>
      <c r="N193" s="4"/>
      <c r="O193" s="240" t="s">
        <v>415</v>
      </c>
      <c r="P193" s="6"/>
      <c r="Q193" s="8"/>
      <c r="R193" s="8"/>
      <c r="S193" s="8"/>
      <c r="T193" s="39"/>
      <c r="U193" s="5"/>
      <c r="V193" s="42"/>
      <c r="W193" s="12"/>
      <c r="X193" s="8"/>
      <c r="Y193" s="8"/>
      <c r="Z193" s="8"/>
      <c r="AA193" s="8"/>
      <c r="AB193" s="8"/>
      <c r="AC193" s="8"/>
    </row>
    <row r="194" spans="2:29" ht="63" outlineLevel="1">
      <c r="B194" s="64">
        <v>84</v>
      </c>
      <c r="C194" s="1" t="s">
        <v>146</v>
      </c>
      <c r="D194" s="64">
        <v>5</v>
      </c>
      <c r="E194" s="2" t="s">
        <v>66</v>
      </c>
      <c r="F194" s="198">
        <v>727</v>
      </c>
      <c r="G194" s="199">
        <f>ROUND(D194*F194,0)</f>
        <v>3635</v>
      </c>
      <c r="H194" s="77">
        <v>4</v>
      </c>
      <c r="I194" s="64" t="str">
        <f>E194</f>
        <v>No</v>
      </c>
      <c r="J194" s="199">
        <f>F194</f>
        <v>727</v>
      </c>
      <c r="K194" s="199">
        <f>ROUND(H194*J194,0)</f>
        <v>2908</v>
      </c>
      <c r="L194" s="203">
        <f>IF(K194&gt;G194,K194-G194,0)</f>
        <v>0</v>
      </c>
      <c r="M194" s="199">
        <f>IF(G194&gt;K194,G194-K194,0)</f>
        <v>727</v>
      </c>
      <c r="N194" s="4"/>
      <c r="O194" s="240" t="s">
        <v>415</v>
      </c>
      <c r="P194" s="6"/>
      <c r="Q194" s="8"/>
      <c r="R194" s="8"/>
      <c r="S194" s="8"/>
      <c r="T194" s="39"/>
      <c r="U194" s="5"/>
      <c r="V194" s="42"/>
      <c r="W194" s="12"/>
      <c r="X194" s="8"/>
      <c r="Y194" s="8"/>
      <c r="Z194" s="8"/>
      <c r="AA194" s="8"/>
      <c r="AB194" s="8"/>
      <c r="AC194" s="8"/>
    </row>
    <row r="195" spans="2:29" outlineLevel="1">
      <c r="B195" s="7"/>
      <c r="C195" s="4"/>
      <c r="D195" s="7"/>
      <c r="E195" s="7"/>
      <c r="F195" s="200"/>
      <c r="G195" s="200"/>
      <c r="H195" s="77"/>
      <c r="I195" s="7"/>
      <c r="J195" s="200"/>
      <c r="K195" s="200"/>
      <c r="L195" s="200"/>
      <c r="M195" s="200"/>
      <c r="N195" s="4"/>
      <c r="O195" s="240" t="s">
        <v>415</v>
      </c>
    </row>
    <row r="196" spans="2:29" ht="27" customHeight="1" outlineLevel="1">
      <c r="B196" s="64">
        <v>85</v>
      </c>
      <c r="C196" s="1" t="s">
        <v>147</v>
      </c>
      <c r="D196" s="64">
        <v>5</v>
      </c>
      <c r="E196" s="2" t="s">
        <v>66</v>
      </c>
      <c r="F196" s="198">
        <v>872</v>
      </c>
      <c r="G196" s="199">
        <f>ROUND(D196*F196,0)</f>
        <v>4360</v>
      </c>
      <c r="H196" s="77">
        <v>4</v>
      </c>
      <c r="I196" s="64" t="str">
        <f>E196</f>
        <v>No</v>
      </c>
      <c r="J196" s="199">
        <f>F196</f>
        <v>872</v>
      </c>
      <c r="K196" s="199">
        <f>ROUND(H196*J196,0)</f>
        <v>3488</v>
      </c>
      <c r="L196" s="203">
        <f>IF(K196&gt;G196,K196-G196,0)</f>
        <v>0</v>
      </c>
      <c r="M196" s="199">
        <f>IF(G196&gt;K196,G196-K196,0)</f>
        <v>872</v>
      </c>
      <c r="N196" s="4"/>
      <c r="O196" s="240" t="s">
        <v>415</v>
      </c>
      <c r="P196" s="6"/>
      <c r="Q196" s="8"/>
      <c r="R196" s="8"/>
      <c r="S196" s="8"/>
      <c r="T196" s="39"/>
      <c r="U196" s="5"/>
      <c r="V196" s="42"/>
      <c r="W196" s="12"/>
      <c r="X196" s="8"/>
      <c r="Y196" s="8"/>
      <c r="Z196" s="8"/>
      <c r="AA196" s="8"/>
      <c r="AB196" s="8"/>
      <c r="AC196" s="8"/>
    </row>
    <row r="197" spans="2:29" outlineLevel="1">
      <c r="B197" s="7"/>
      <c r="C197" s="4"/>
      <c r="D197" s="7"/>
      <c r="E197" s="7"/>
      <c r="F197" s="200"/>
      <c r="G197" s="200"/>
      <c r="H197" s="77"/>
      <c r="I197" s="7"/>
      <c r="J197" s="200"/>
      <c r="K197" s="200"/>
      <c r="L197" s="200"/>
      <c r="M197" s="200"/>
      <c r="N197" s="4"/>
      <c r="O197" s="240" t="s">
        <v>415</v>
      </c>
      <c r="P197" s="6"/>
      <c r="Q197" s="8"/>
      <c r="R197" s="8"/>
      <c r="S197" s="8"/>
      <c r="T197" s="39"/>
      <c r="U197" s="5"/>
      <c r="V197" s="42"/>
      <c r="W197" s="12"/>
      <c r="X197" s="8"/>
      <c r="Y197" s="8"/>
      <c r="Z197" s="8"/>
      <c r="AA197" s="8"/>
      <c r="AB197" s="8"/>
      <c r="AC197" s="8"/>
    </row>
    <row r="198" spans="2:29" ht="63" outlineLevel="1">
      <c r="B198" s="64">
        <v>86</v>
      </c>
      <c r="C198" s="1" t="s">
        <v>148</v>
      </c>
      <c r="D198" s="64">
        <v>5</v>
      </c>
      <c r="E198" s="2" t="s">
        <v>66</v>
      </c>
      <c r="F198" s="198">
        <v>418</v>
      </c>
      <c r="G198" s="199">
        <f>ROUND(D198*F198,0)</f>
        <v>2090</v>
      </c>
      <c r="H198" s="77">
        <v>4</v>
      </c>
      <c r="I198" s="64" t="str">
        <f>E198</f>
        <v>No</v>
      </c>
      <c r="J198" s="199">
        <f>F198</f>
        <v>418</v>
      </c>
      <c r="K198" s="199">
        <f>ROUND(H198*J198,0)</f>
        <v>1672</v>
      </c>
      <c r="L198" s="203">
        <f>IF(K198&gt;G198,K198-G198,0)</f>
        <v>0</v>
      </c>
      <c r="M198" s="199">
        <f>IF(G198&gt;K198,G198-K198,0)</f>
        <v>418</v>
      </c>
      <c r="N198" s="4"/>
      <c r="O198" s="240" t="s">
        <v>415</v>
      </c>
      <c r="P198" s="6"/>
      <c r="Q198" s="8"/>
      <c r="R198" s="8"/>
      <c r="S198" s="8"/>
      <c r="T198" s="39"/>
      <c r="U198" s="5"/>
      <c r="V198" s="42"/>
      <c r="W198" s="12"/>
      <c r="X198" s="8"/>
      <c r="Y198" s="8"/>
      <c r="Z198" s="8"/>
      <c r="AA198" s="8"/>
      <c r="AB198" s="8"/>
      <c r="AC198" s="8"/>
    </row>
    <row r="199" spans="2:29" outlineLevel="1">
      <c r="B199" s="64"/>
      <c r="C199" s="1"/>
      <c r="D199" s="64"/>
      <c r="E199" s="2"/>
      <c r="F199" s="198"/>
      <c r="G199" s="199"/>
      <c r="H199" s="77"/>
      <c r="I199" s="64"/>
      <c r="J199" s="199"/>
      <c r="K199" s="199"/>
      <c r="L199" s="203"/>
      <c r="M199" s="199"/>
      <c r="N199" s="4"/>
      <c r="O199" s="240" t="s">
        <v>415</v>
      </c>
      <c r="P199" s="6"/>
      <c r="Q199" s="8"/>
      <c r="R199" s="8"/>
      <c r="S199" s="8"/>
      <c r="T199" s="39"/>
      <c r="U199" s="5"/>
      <c r="V199" s="42"/>
      <c r="W199" s="12"/>
      <c r="X199" s="8"/>
      <c r="Y199" s="8"/>
      <c r="Z199" s="8"/>
      <c r="AA199" s="8"/>
      <c r="AB199" s="8"/>
      <c r="AC199" s="8"/>
    </row>
    <row r="200" spans="2:29">
      <c r="B200" s="7"/>
      <c r="C200" s="4"/>
      <c r="D200" s="7"/>
      <c r="E200" s="7"/>
      <c r="F200" s="200"/>
      <c r="G200" s="200"/>
      <c r="H200" s="77"/>
      <c r="I200" s="7"/>
      <c r="J200" s="218" t="s">
        <v>406</v>
      </c>
      <c r="K200" s="219">
        <f>SUM(K172:K199)</f>
        <v>97102</v>
      </c>
      <c r="L200" s="219">
        <f>SUM(L172:L199)</f>
        <v>0</v>
      </c>
      <c r="M200" s="219">
        <f>SUM(M172:M199)</f>
        <v>107378</v>
      </c>
      <c r="N200" s="4"/>
      <c r="O200" s="240"/>
      <c r="P200" s="6"/>
      <c r="Q200" s="8"/>
      <c r="R200" s="8"/>
      <c r="S200" s="8"/>
      <c r="T200" s="39"/>
      <c r="U200" s="5"/>
      <c r="V200" s="42"/>
      <c r="W200" s="12"/>
      <c r="X200" s="8"/>
      <c r="Y200" s="8"/>
      <c r="Z200" s="8"/>
      <c r="AA200" s="8"/>
      <c r="AB200" s="8"/>
      <c r="AC200" s="8"/>
    </row>
    <row r="201" spans="2:29" ht="19.5">
      <c r="B201" s="64"/>
      <c r="C201" s="191" t="s">
        <v>276</v>
      </c>
      <c r="D201" s="64"/>
      <c r="E201" s="2"/>
      <c r="F201" s="198"/>
      <c r="G201" s="199"/>
      <c r="H201" s="77"/>
      <c r="I201" s="64"/>
      <c r="J201" s="199"/>
      <c r="K201" s="199"/>
      <c r="L201" s="203"/>
      <c r="M201" s="199"/>
      <c r="N201" s="4"/>
      <c r="O201" s="240"/>
      <c r="P201" s="6"/>
      <c r="Q201" s="8"/>
      <c r="R201" s="8"/>
      <c r="S201" s="8"/>
      <c r="T201" s="23"/>
      <c r="U201" s="23"/>
      <c r="V201" s="23"/>
      <c r="W201" s="12"/>
      <c r="X201" s="8"/>
      <c r="Y201" s="8"/>
      <c r="Z201" s="8"/>
      <c r="AA201" s="8"/>
      <c r="AB201" s="8"/>
      <c r="AC201" s="8"/>
    </row>
    <row r="202" spans="2:29" ht="78.75" outlineLevel="1">
      <c r="B202" s="64">
        <v>96</v>
      </c>
      <c r="C202" s="4" t="s">
        <v>155</v>
      </c>
      <c r="D202" s="64">
        <v>200</v>
      </c>
      <c r="E202" s="2" t="s">
        <v>60</v>
      </c>
      <c r="F202" s="198">
        <v>116</v>
      </c>
      <c r="G202" s="199">
        <f>ROUND(D202*F202,0)</f>
        <v>23200</v>
      </c>
      <c r="H202" s="77">
        <v>200</v>
      </c>
      <c r="I202" s="64" t="str">
        <f>E202</f>
        <v>Rmt</v>
      </c>
      <c r="J202" s="199">
        <f>F202</f>
        <v>116</v>
      </c>
      <c r="K202" s="199">
        <f t="shared" ref="K202:K210" si="4">ROUND(H202*J202,0)</f>
        <v>23200</v>
      </c>
      <c r="L202" s="203">
        <f t="shared" ref="L202:L210" si="5">IF(K202&gt;G202,K202-G202,0)</f>
        <v>0</v>
      </c>
      <c r="M202" s="199">
        <f t="shared" ref="M202:M210" si="6">IF(G202&gt;K202,G202-K202,0)</f>
        <v>0</v>
      </c>
      <c r="N202" s="4"/>
      <c r="O202" s="240" t="s">
        <v>413</v>
      </c>
      <c r="P202" s="6"/>
      <c r="Q202" s="8"/>
      <c r="R202" s="8"/>
      <c r="S202" s="8"/>
      <c r="T202" s="23"/>
      <c r="U202" s="23"/>
      <c r="V202" s="23"/>
      <c r="W202" s="12"/>
      <c r="X202" s="8"/>
      <c r="Y202" s="8"/>
      <c r="Z202" s="8"/>
      <c r="AA202" s="8"/>
      <c r="AB202" s="8"/>
      <c r="AC202" s="8"/>
    </row>
    <row r="203" spans="2:29" outlineLevel="1">
      <c r="B203" s="7"/>
      <c r="C203" s="72" t="s">
        <v>294</v>
      </c>
      <c r="D203" s="7"/>
      <c r="E203" s="7"/>
      <c r="F203" s="200"/>
      <c r="G203" s="200"/>
      <c r="H203" s="77">
        <v>215.5</v>
      </c>
      <c r="I203" s="7" t="s">
        <v>60</v>
      </c>
      <c r="J203" s="198">
        <v>116</v>
      </c>
      <c r="K203" s="199">
        <f t="shared" si="4"/>
        <v>24998</v>
      </c>
      <c r="L203" s="203">
        <f t="shared" si="5"/>
        <v>24998</v>
      </c>
      <c r="M203" s="199">
        <f t="shared" si="6"/>
        <v>0</v>
      </c>
      <c r="N203" s="4"/>
      <c r="O203" s="240" t="s">
        <v>413</v>
      </c>
      <c r="P203" s="6"/>
      <c r="Q203" s="8"/>
      <c r="R203" s="8"/>
      <c r="S203" s="8"/>
      <c r="T203" s="23"/>
      <c r="U203" s="23"/>
      <c r="V203" s="23"/>
      <c r="W203" s="12"/>
      <c r="X203" s="8"/>
      <c r="Y203" s="8"/>
      <c r="Z203" s="8"/>
      <c r="AA203" s="8"/>
      <c r="AB203" s="8"/>
      <c r="AC203" s="8"/>
    </row>
    <row r="204" spans="2:29" ht="78.75" outlineLevel="1">
      <c r="B204" s="64">
        <v>97</v>
      </c>
      <c r="C204" s="4" t="s">
        <v>156</v>
      </c>
      <c r="D204" s="64">
        <v>500</v>
      </c>
      <c r="E204" s="2" t="s">
        <v>60</v>
      </c>
      <c r="F204" s="198">
        <v>107</v>
      </c>
      <c r="G204" s="199">
        <f>ROUND(D204*F204,0)</f>
        <v>53500</v>
      </c>
      <c r="H204" s="77">
        <v>500</v>
      </c>
      <c r="I204" s="64" t="str">
        <f>E204</f>
        <v>Rmt</v>
      </c>
      <c r="J204" s="199">
        <f>F204</f>
        <v>107</v>
      </c>
      <c r="K204" s="199">
        <f t="shared" si="4"/>
        <v>53500</v>
      </c>
      <c r="L204" s="203">
        <f t="shared" si="5"/>
        <v>0</v>
      </c>
      <c r="M204" s="199">
        <f t="shared" si="6"/>
        <v>0</v>
      </c>
      <c r="N204" s="4"/>
      <c r="O204" s="240" t="s">
        <v>413</v>
      </c>
      <c r="P204" s="6"/>
      <c r="Q204" s="8"/>
      <c r="R204" s="8"/>
      <c r="S204" s="8"/>
      <c r="T204" s="23"/>
      <c r="U204" s="23"/>
      <c r="V204" s="23"/>
      <c r="W204" s="12"/>
      <c r="X204" s="8"/>
      <c r="Y204" s="8"/>
      <c r="Z204" s="8"/>
      <c r="AA204" s="8"/>
      <c r="AB204" s="8"/>
      <c r="AC204" s="8"/>
    </row>
    <row r="205" spans="2:29" outlineLevel="1">
      <c r="B205" s="7"/>
      <c r="C205" s="72" t="s">
        <v>294</v>
      </c>
      <c r="D205" s="7"/>
      <c r="E205" s="7"/>
      <c r="F205" s="200"/>
      <c r="G205" s="200"/>
      <c r="H205" s="77">
        <v>928.4</v>
      </c>
      <c r="I205" s="7" t="s">
        <v>60</v>
      </c>
      <c r="J205" s="198">
        <v>107</v>
      </c>
      <c r="K205" s="199">
        <f t="shared" si="4"/>
        <v>99339</v>
      </c>
      <c r="L205" s="203">
        <f t="shared" si="5"/>
        <v>99339</v>
      </c>
      <c r="M205" s="199">
        <f t="shared" si="6"/>
        <v>0</v>
      </c>
      <c r="N205" s="4"/>
      <c r="O205" s="240" t="s">
        <v>413</v>
      </c>
      <c r="P205" s="6"/>
      <c r="Q205" s="8"/>
      <c r="R205" s="8"/>
      <c r="S205" s="8"/>
      <c r="T205" s="23"/>
      <c r="U205" s="23"/>
      <c r="V205" s="23"/>
      <c r="W205" s="12"/>
      <c r="X205" s="8"/>
      <c r="Y205" s="8"/>
      <c r="Z205" s="8"/>
      <c r="AA205" s="8"/>
      <c r="AB205" s="8"/>
      <c r="AC205" s="8"/>
    </row>
    <row r="206" spans="2:29" ht="126" outlineLevel="1">
      <c r="B206" s="64">
        <v>98</v>
      </c>
      <c r="C206" s="4" t="s">
        <v>157</v>
      </c>
      <c r="D206" s="64">
        <v>110</v>
      </c>
      <c r="E206" s="2" t="s">
        <v>158</v>
      </c>
      <c r="F206" s="198">
        <v>945</v>
      </c>
      <c r="G206" s="199">
        <f>ROUND(D206*F206,0)</f>
        <v>103950</v>
      </c>
      <c r="H206" s="77">
        <v>110</v>
      </c>
      <c r="I206" s="64" t="str">
        <f>E206</f>
        <v>Pts</v>
      </c>
      <c r="J206" s="199">
        <f>F206</f>
        <v>945</v>
      </c>
      <c r="K206" s="199">
        <f t="shared" si="4"/>
        <v>103950</v>
      </c>
      <c r="L206" s="203">
        <f t="shared" si="5"/>
        <v>0</v>
      </c>
      <c r="M206" s="199">
        <f t="shared" si="6"/>
        <v>0</v>
      </c>
      <c r="N206" s="4"/>
      <c r="O206" s="240" t="s">
        <v>413</v>
      </c>
      <c r="P206" s="6"/>
      <c r="Q206" s="8"/>
      <c r="R206" s="8"/>
      <c r="S206" s="8"/>
      <c r="T206" s="23"/>
      <c r="U206" s="23"/>
      <c r="V206" s="23"/>
      <c r="W206" s="12"/>
      <c r="X206" s="8"/>
      <c r="Y206" s="8"/>
      <c r="Z206" s="8"/>
      <c r="AA206" s="8"/>
      <c r="AB206" s="8"/>
      <c r="AC206" s="8"/>
    </row>
    <row r="207" spans="2:29" outlineLevel="1">
      <c r="B207" s="7"/>
      <c r="C207" s="72" t="s">
        <v>294</v>
      </c>
      <c r="D207" s="7"/>
      <c r="E207" s="7"/>
      <c r="F207" s="200"/>
      <c r="G207" s="200"/>
      <c r="H207" s="77">
        <v>36</v>
      </c>
      <c r="I207" s="7" t="s">
        <v>158</v>
      </c>
      <c r="J207" s="198">
        <v>945</v>
      </c>
      <c r="K207" s="199">
        <f t="shared" si="4"/>
        <v>34020</v>
      </c>
      <c r="L207" s="203">
        <f t="shared" si="5"/>
        <v>34020</v>
      </c>
      <c r="M207" s="199">
        <f t="shared" si="6"/>
        <v>0</v>
      </c>
      <c r="N207" s="4"/>
      <c r="O207" s="240" t="s">
        <v>413</v>
      </c>
      <c r="P207" s="6"/>
      <c r="Q207" s="8"/>
      <c r="R207" s="8"/>
      <c r="S207" s="8"/>
      <c r="T207" s="23"/>
      <c r="U207" s="23"/>
      <c r="V207" s="23"/>
      <c r="W207" s="12"/>
      <c r="X207" s="8"/>
      <c r="Y207" s="8"/>
      <c r="Z207" s="8"/>
      <c r="AA207" s="8"/>
      <c r="AB207" s="8"/>
      <c r="AC207" s="8"/>
    </row>
    <row r="208" spans="2:29" ht="110.25" outlineLevel="1">
      <c r="B208" s="64">
        <v>99</v>
      </c>
      <c r="C208" s="1" t="s">
        <v>159</v>
      </c>
      <c r="D208" s="64">
        <v>12</v>
      </c>
      <c r="E208" s="2" t="s">
        <v>66</v>
      </c>
      <c r="F208" s="198">
        <v>675</v>
      </c>
      <c r="G208" s="199">
        <f>ROUND(D208*F208,0)</f>
        <v>8100</v>
      </c>
      <c r="H208" s="77">
        <v>12</v>
      </c>
      <c r="I208" s="64" t="str">
        <f>E208</f>
        <v>No</v>
      </c>
      <c r="J208" s="199">
        <f>F208</f>
        <v>675</v>
      </c>
      <c r="K208" s="199">
        <f t="shared" si="4"/>
        <v>8100</v>
      </c>
      <c r="L208" s="203">
        <f t="shared" si="5"/>
        <v>0</v>
      </c>
      <c r="M208" s="199">
        <f t="shared" si="6"/>
        <v>0</v>
      </c>
      <c r="N208" s="4"/>
      <c r="O208" s="240" t="s">
        <v>413</v>
      </c>
      <c r="P208" s="6"/>
      <c r="Q208" s="8"/>
      <c r="R208" s="12"/>
      <c r="S208" s="12"/>
      <c r="T208" s="11"/>
      <c r="U208" s="11"/>
      <c r="V208" s="11"/>
      <c r="W208" s="12"/>
      <c r="X208" s="8"/>
      <c r="Y208" s="8"/>
      <c r="Z208" s="8"/>
      <c r="AA208" s="8"/>
      <c r="AB208" s="8"/>
      <c r="AC208" s="8"/>
    </row>
    <row r="209" spans="2:29" outlineLevel="1">
      <c r="B209" s="7"/>
      <c r="C209" s="72" t="s">
        <v>294</v>
      </c>
      <c r="D209" s="7"/>
      <c r="E209" s="7"/>
      <c r="F209" s="200"/>
      <c r="G209" s="200"/>
      <c r="H209" s="77">
        <v>18</v>
      </c>
      <c r="I209" s="7" t="s">
        <v>66</v>
      </c>
      <c r="J209" s="198">
        <v>675</v>
      </c>
      <c r="K209" s="199">
        <f t="shared" si="4"/>
        <v>12150</v>
      </c>
      <c r="L209" s="203">
        <f t="shared" si="5"/>
        <v>12150</v>
      </c>
      <c r="M209" s="199">
        <f t="shared" si="6"/>
        <v>0</v>
      </c>
      <c r="N209" s="4"/>
      <c r="O209" s="240" t="s">
        <v>413</v>
      </c>
      <c r="P209" s="6"/>
      <c r="Q209" s="8"/>
      <c r="R209" s="12"/>
      <c r="S209" s="12"/>
      <c r="T209" s="11"/>
      <c r="U209" s="11"/>
      <c r="V209" s="11"/>
      <c r="W209" s="12"/>
      <c r="X209" s="8"/>
      <c r="Y209" s="8"/>
      <c r="Z209" s="8"/>
      <c r="AA209" s="8"/>
      <c r="AB209" s="8"/>
      <c r="AC209" s="8"/>
    </row>
    <row r="210" spans="2:29" ht="94.5" outlineLevel="1">
      <c r="B210" s="64">
        <v>100</v>
      </c>
      <c r="C210" s="4" t="s">
        <v>160</v>
      </c>
      <c r="D210" s="64">
        <v>40</v>
      </c>
      <c r="E210" s="2" t="s">
        <v>66</v>
      </c>
      <c r="F210" s="198">
        <v>1040</v>
      </c>
      <c r="G210" s="199">
        <f>ROUND(D210*F210,0)</f>
        <v>41600</v>
      </c>
      <c r="H210" s="77">
        <v>14</v>
      </c>
      <c r="I210" s="64" t="str">
        <f>E210</f>
        <v>No</v>
      </c>
      <c r="J210" s="199">
        <f>F210</f>
        <v>1040</v>
      </c>
      <c r="K210" s="199">
        <f t="shared" si="4"/>
        <v>14560</v>
      </c>
      <c r="L210" s="203">
        <f t="shared" si="5"/>
        <v>0</v>
      </c>
      <c r="M210" s="199">
        <f t="shared" si="6"/>
        <v>27040</v>
      </c>
      <c r="N210" s="4"/>
      <c r="O210" s="240" t="s">
        <v>413</v>
      </c>
      <c r="P210" s="6"/>
      <c r="Q210" s="8"/>
      <c r="R210" s="12"/>
      <c r="S210" s="12"/>
      <c r="T210" s="11"/>
      <c r="U210" s="11"/>
      <c r="V210" s="11"/>
      <c r="W210" s="12"/>
      <c r="X210" s="8"/>
      <c r="Y210" s="8"/>
      <c r="Z210" s="8"/>
      <c r="AA210" s="8"/>
      <c r="AB210" s="8"/>
      <c r="AC210" s="8"/>
    </row>
    <row r="211" spans="2:29" outlineLevel="1">
      <c r="B211" s="7"/>
      <c r="C211" s="4"/>
      <c r="D211" s="7"/>
      <c r="E211" s="7"/>
      <c r="F211" s="200"/>
      <c r="G211" s="200"/>
      <c r="H211" s="77"/>
      <c r="I211" s="7"/>
      <c r="J211" s="200"/>
      <c r="K211" s="200"/>
      <c r="L211" s="200"/>
      <c r="M211" s="200"/>
      <c r="N211" s="4"/>
      <c r="O211" s="240" t="s">
        <v>413</v>
      </c>
      <c r="P211" s="6"/>
      <c r="Q211" s="8"/>
      <c r="R211" s="12"/>
      <c r="S211" s="12"/>
      <c r="T211" s="11"/>
      <c r="U211" s="11"/>
      <c r="V211" s="11"/>
      <c r="W211" s="12"/>
      <c r="X211" s="8"/>
      <c r="Y211" s="8"/>
      <c r="Z211" s="8"/>
      <c r="AA211" s="8"/>
      <c r="AB211" s="8"/>
      <c r="AC211" s="8"/>
    </row>
    <row r="212" spans="2:29" ht="94.5" outlineLevel="1">
      <c r="B212" s="64">
        <v>101</v>
      </c>
      <c r="C212" s="1" t="s">
        <v>161</v>
      </c>
      <c r="D212" s="64">
        <v>60</v>
      </c>
      <c r="E212" s="2" t="s">
        <v>66</v>
      </c>
      <c r="F212" s="198">
        <v>1755</v>
      </c>
      <c r="G212" s="199">
        <f>ROUND(D212*F212,0)</f>
        <v>105300</v>
      </c>
      <c r="H212" s="77">
        <f>34+19</f>
        <v>53</v>
      </c>
      <c r="I212" s="64" t="str">
        <f>E212</f>
        <v>No</v>
      </c>
      <c r="J212" s="199">
        <f>F212</f>
        <v>1755</v>
      </c>
      <c r="K212" s="199">
        <f>ROUND(H212*J212,0)</f>
        <v>93015</v>
      </c>
      <c r="L212" s="203">
        <f>IF(K212&gt;G212,K212-G212,0)</f>
        <v>0</v>
      </c>
      <c r="M212" s="199">
        <f>IF(G212&gt;K212,G212-K212,0)</f>
        <v>12285</v>
      </c>
      <c r="N212" s="4"/>
      <c r="O212" s="240" t="s">
        <v>413</v>
      </c>
      <c r="P212" s="6"/>
      <c r="Q212" s="8"/>
      <c r="R212" s="12"/>
      <c r="S212" s="12"/>
      <c r="T212" s="11"/>
      <c r="U212" s="11"/>
      <c r="V212" s="11"/>
      <c r="W212" s="12"/>
      <c r="X212" s="8"/>
      <c r="Y212" s="8"/>
      <c r="Z212" s="8"/>
      <c r="AA212" s="8"/>
      <c r="AB212" s="8"/>
      <c r="AC212" s="8"/>
    </row>
    <row r="213" spans="2:29" outlineLevel="1">
      <c r="B213" s="7"/>
      <c r="C213" s="4"/>
      <c r="D213" s="7"/>
      <c r="E213" s="7"/>
      <c r="F213" s="200"/>
      <c r="G213" s="200"/>
      <c r="H213" s="77"/>
      <c r="I213" s="7"/>
      <c r="J213" s="200"/>
      <c r="K213" s="200"/>
      <c r="L213" s="200"/>
      <c r="M213" s="200"/>
      <c r="N213" s="4"/>
      <c r="O213" s="240" t="s">
        <v>413</v>
      </c>
      <c r="P213" s="6"/>
      <c r="Q213" s="8"/>
      <c r="R213" s="12"/>
      <c r="S213" s="12"/>
      <c r="T213" s="11"/>
      <c r="U213" s="11"/>
      <c r="V213" s="11"/>
      <c r="W213" s="12"/>
      <c r="X213" s="8"/>
      <c r="Y213" s="8"/>
      <c r="Z213" s="8"/>
      <c r="AA213" s="8"/>
      <c r="AB213" s="8"/>
      <c r="AC213" s="8"/>
    </row>
    <row r="214" spans="2:29" ht="94.5" outlineLevel="1">
      <c r="B214" s="64">
        <v>102</v>
      </c>
      <c r="C214" s="1" t="s">
        <v>162</v>
      </c>
      <c r="D214" s="64">
        <v>10</v>
      </c>
      <c r="E214" s="2" t="s">
        <v>66</v>
      </c>
      <c r="F214" s="198">
        <v>3092</v>
      </c>
      <c r="G214" s="199">
        <f>ROUND(D214*F214,0)</f>
        <v>30920</v>
      </c>
      <c r="H214" s="77">
        <v>0</v>
      </c>
      <c r="I214" s="64" t="str">
        <f>E214</f>
        <v>No</v>
      </c>
      <c r="J214" s="199">
        <f>F214</f>
        <v>3092</v>
      </c>
      <c r="K214" s="199">
        <f>ROUND(H214*J214,0)</f>
        <v>0</v>
      </c>
      <c r="L214" s="203">
        <f>IF(K214&gt;G214,K214-G214,0)</f>
        <v>0</v>
      </c>
      <c r="M214" s="199">
        <f>IF(G214&gt;K214,G214-K214,0)</f>
        <v>30920</v>
      </c>
      <c r="N214" s="4"/>
      <c r="O214" s="240" t="s">
        <v>413</v>
      </c>
      <c r="P214" s="6"/>
      <c r="Q214" s="8"/>
      <c r="R214" s="12"/>
      <c r="S214" s="12"/>
      <c r="T214" s="11"/>
      <c r="U214" s="11"/>
      <c r="V214" s="11"/>
      <c r="W214" s="12"/>
      <c r="X214" s="8"/>
      <c r="Y214" s="8"/>
      <c r="Z214" s="8"/>
      <c r="AA214" s="8"/>
      <c r="AB214" s="8"/>
      <c r="AC214" s="8"/>
    </row>
    <row r="215" spans="2:29" outlineLevel="1">
      <c r="B215" s="7"/>
      <c r="C215" s="4"/>
      <c r="D215" s="7"/>
      <c r="E215" s="7"/>
      <c r="F215" s="200"/>
      <c r="G215" s="200"/>
      <c r="H215" s="77"/>
      <c r="I215" s="7"/>
      <c r="J215" s="200"/>
      <c r="K215" s="200"/>
      <c r="L215" s="200"/>
      <c r="M215" s="200"/>
      <c r="N215" s="4"/>
      <c r="O215" s="240" t="s">
        <v>413</v>
      </c>
      <c r="P215" s="6"/>
      <c r="Q215" s="8"/>
      <c r="R215" s="12"/>
      <c r="S215" s="12"/>
      <c r="T215" s="11"/>
      <c r="U215" s="11"/>
      <c r="V215" s="11"/>
      <c r="W215" s="12"/>
      <c r="X215" s="8"/>
      <c r="Y215" s="8"/>
      <c r="Z215" s="8"/>
      <c r="AA215" s="8"/>
      <c r="AB215" s="8"/>
      <c r="AC215" s="8"/>
    </row>
    <row r="216" spans="2:29" ht="63" outlineLevel="1">
      <c r="B216" s="64">
        <v>103</v>
      </c>
      <c r="C216" s="1" t="s">
        <v>163</v>
      </c>
      <c r="D216" s="64">
        <v>350</v>
      </c>
      <c r="E216" s="2" t="s">
        <v>60</v>
      </c>
      <c r="F216" s="198">
        <v>40</v>
      </c>
      <c r="G216" s="199">
        <f>ROUND(D216*F216,0)</f>
        <v>14000</v>
      </c>
      <c r="H216" s="77">
        <v>0</v>
      </c>
      <c r="I216" s="64" t="str">
        <f>E216</f>
        <v>Rmt</v>
      </c>
      <c r="J216" s="199">
        <f>F216</f>
        <v>40</v>
      </c>
      <c r="K216" s="199">
        <f>ROUND(H216*J216,0)</f>
        <v>0</v>
      </c>
      <c r="L216" s="203">
        <f>IF(K216&gt;G216,K216-G216,0)</f>
        <v>0</v>
      </c>
      <c r="M216" s="199">
        <f>IF(G216&gt;K216,G216-K216,0)</f>
        <v>14000</v>
      </c>
      <c r="N216" s="4"/>
      <c r="O216" s="240" t="s">
        <v>413</v>
      </c>
      <c r="P216" s="6"/>
      <c r="Q216" s="8"/>
      <c r="R216" s="12"/>
      <c r="S216" s="12"/>
      <c r="T216" s="11"/>
      <c r="U216" s="11"/>
      <c r="V216" s="11"/>
      <c r="W216" s="12"/>
      <c r="X216" s="8"/>
      <c r="Y216" s="8"/>
      <c r="Z216" s="8"/>
      <c r="AA216" s="8"/>
      <c r="AB216" s="8"/>
      <c r="AC216" s="8"/>
    </row>
    <row r="217" spans="2:29" outlineLevel="1">
      <c r="B217" s="7"/>
      <c r="C217" s="4"/>
      <c r="D217" s="7"/>
      <c r="E217" s="7"/>
      <c r="F217" s="200"/>
      <c r="G217" s="200"/>
      <c r="H217" s="77"/>
      <c r="I217" s="7"/>
      <c r="J217" s="200"/>
      <c r="K217" s="200"/>
      <c r="L217" s="200"/>
      <c r="M217" s="200"/>
      <c r="N217" s="4"/>
      <c r="O217" s="240" t="s">
        <v>413</v>
      </c>
      <c r="P217" s="6"/>
      <c r="Q217" s="8"/>
      <c r="R217" s="12"/>
      <c r="S217" s="12"/>
      <c r="T217" s="11"/>
      <c r="U217" s="11"/>
      <c r="V217" s="11"/>
      <c r="W217" s="12"/>
      <c r="X217" s="8"/>
      <c r="Y217" s="8"/>
      <c r="Z217" s="8"/>
      <c r="AA217" s="8"/>
      <c r="AB217" s="8"/>
      <c r="AC217" s="8"/>
    </row>
    <row r="218" spans="2:29" ht="94.5" outlineLevel="1">
      <c r="B218" s="64">
        <v>104</v>
      </c>
      <c r="C218" s="1" t="s">
        <v>164</v>
      </c>
      <c r="D218" s="64">
        <v>600</v>
      </c>
      <c r="E218" s="2" t="s">
        <v>60</v>
      </c>
      <c r="F218" s="198">
        <v>177</v>
      </c>
      <c r="G218" s="199">
        <f>ROUND(D218*F218,0)</f>
        <v>106200</v>
      </c>
      <c r="H218" s="77">
        <v>600</v>
      </c>
      <c r="I218" s="64" t="str">
        <f>E218</f>
        <v>Rmt</v>
      </c>
      <c r="J218" s="199">
        <f>F218</f>
        <v>177</v>
      </c>
      <c r="K218" s="199">
        <f t="shared" ref="K218:K226" si="7">ROUND(H218*J218,0)</f>
        <v>106200</v>
      </c>
      <c r="L218" s="203">
        <f t="shared" ref="L218:L226" si="8">IF(K218&gt;G218,K218-G218,0)</f>
        <v>0</v>
      </c>
      <c r="M218" s="199">
        <f t="shared" ref="M218:M226" si="9">IF(G218&gt;K218,G218-K218,0)</f>
        <v>0</v>
      </c>
      <c r="N218" s="4"/>
      <c r="O218" s="240" t="s">
        <v>413</v>
      </c>
      <c r="P218" s="6"/>
      <c r="Q218" s="8"/>
      <c r="R218" s="12"/>
      <c r="S218" s="12"/>
      <c r="T218" s="11"/>
      <c r="U218" s="11"/>
      <c r="V218" s="11"/>
      <c r="W218" s="12"/>
      <c r="X218" s="8"/>
      <c r="Y218" s="8"/>
      <c r="Z218" s="8"/>
      <c r="AA218" s="8"/>
      <c r="AB218" s="8"/>
      <c r="AC218" s="8"/>
    </row>
    <row r="219" spans="2:29" outlineLevel="1">
      <c r="B219" s="7"/>
      <c r="C219" s="72" t="s">
        <v>294</v>
      </c>
      <c r="D219" s="7"/>
      <c r="E219" s="7"/>
      <c r="F219" s="200"/>
      <c r="G219" s="200"/>
      <c r="H219" s="77">
        <v>37.1</v>
      </c>
      <c r="I219" s="7" t="s">
        <v>60</v>
      </c>
      <c r="J219" s="198">
        <v>177</v>
      </c>
      <c r="K219" s="199">
        <f t="shared" si="7"/>
        <v>6567</v>
      </c>
      <c r="L219" s="203">
        <f t="shared" si="8"/>
        <v>6567</v>
      </c>
      <c r="M219" s="199">
        <f t="shared" si="9"/>
        <v>0</v>
      </c>
      <c r="N219" s="4"/>
      <c r="O219" s="240" t="s">
        <v>413</v>
      </c>
      <c r="P219" s="6"/>
      <c r="Q219" s="8"/>
      <c r="R219" s="12"/>
      <c r="S219" s="12"/>
      <c r="T219" s="11"/>
      <c r="U219" s="11"/>
      <c r="V219" s="11"/>
      <c r="W219" s="12"/>
      <c r="X219" s="8"/>
      <c r="Y219" s="8"/>
      <c r="Z219" s="8"/>
      <c r="AA219" s="8"/>
      <c r="AB219" s="8"/>
      <c r="AC219" s="8"/>
    </row>
    <row r="220" spans="2:29" ht="78.75" outlineLevel="1">
      <c r="B220" s="64">
        <v>105</v>
      </c>
      <c r="C220" s="1" t="s">
        <v>165</v>
      </c>
      <c r="D220" s="64">
        <v>1200</v>
      </c>
      <c r="E220" s="2" t="s">
        <v>60</v>
      </c>
      <c r="F220" s="198">
        <v>255</v>
      </c>
      <c r="G220" s="199">
        <f>ROUND(D220*F220,0)</f>
        <v>306000</v>
      </c>
      <c r="H220" s="77">
        <v>1200</v>
      </c>
      <c r="I220" s="64" t="str">
        <f>E220</f>
        <v>Rmt</v>
      </c>
      <c r="J220" s="199">
        <f>F220</f>
        <v>255</v>
      </c>
      <c r="K220" s="199">
        <f t="shared" si="7"/>
        <v>306000</v>
      </c>
      <c r="L220" s="203">
        <f t="shared" si="8"/>
        <v>0</v>
      </c>
      <c r="M220" s="199">
        <f t="shared" si="9"/>
        <v>0</v>
      </c>
      <c r="N220" s="4"/>
      <c r="O220" s="240" t="s">
        <v>413</v>
      </c>
      <c r="P220" s="6"/>
      <c r="Q220" s="8"/>
      <c r="R220" s="12"/>
      <c r="S220" s="12"/>
      <c r="T220" s="11"/>
      <c r="U220" s="11"/>
      <c r="V220" s="11"/>
      <c r="W220" s="12"/>
      <c r="X220" s="8"/>
      <c r="Y220" s="8"/>
      <c r="Z220" s="8"/>
      <c r="AA220" s="8"/>
      <c r="AB220" s="8"/>
      <c r="AC220" s="8"/>
    </row>
    <row r="221" spans="2:29" outlineLevel="1">
      <c r="B221" s="7"/>
      <c r="C221" s="72" t="s">
        <v>294</v>
      </c>
      <c r="D221" s="7"/>
      <c r="E221" s="7"/>
      <c r="F221" s="200"/>
      <c r="G221" s="200"/>
      <c r="H221" s="77">
        <v>149.1</v>
      </c>
      <c r="I221" s="7" t="s">
        <v>60</v>
      </c>
      <c r="J221" s="198">
        <v>255</v>
      </c>
      <c r="K221" s="199">
        <f t="shared" si="7"/>
        <v>38021</v>
      </c>
      <c r="L221" s="203">
        <f t="shared" si="8"/>
        <v>38021</v>
      </c>
      <c r="M221" s="199">
        <f t="shared" si="9"/>
        <v>0</v>
      </c>
      <c r="N221" s="4"/>
      <c r="O221" s="240" t="s">
        <v>413</v>
      </c>
      <c r="P221" s="6"/>
      <c r="Q221" s="8"/>
      <c r="R221" s="12"/>
      <c r="S221" s="12"/>
      <c r="T221" s="11"/>
      <c r="U221" s="11"/>
      <c r="V221" s="11"/>
      <c r="W221" s="12"/>
      <c r="X221" s="8"/>
      <c r="Y221" s="8"/>
      <c r="Z221" s="8"/>
      <c r="AA221" s="8"/>
      <c r="AB221" s="8"/>
      <c r="AC221" s="8"/>
    </row>
    <row r="222" spans="2:29" ht="94.5" outlineLevel="1">
      <c r="B222" s="64">
        <v>106</v>
      </c>
      <c r="C222" s="1" t="s">
        <v>166</v>
      </c>
      <c r="D222" s="64">
        <v>60</v>
      </c>
      <c r="E222" s="2" t="s">
        <v>60</v>
      </c>
      <c r="F222" s="198">
        <v>606</v>
      </c>
      <c r="G222" s="199">
        <f>ROUND(D222*F222,0)</f>
        <v>36360</v>
      </c>
      <c r="H222" s="77">
        <v>60</v>
      </c>
      <c r="I222" s="64" t="str">
        <f>E222</f>
        <v>Rmt</v>
      </c>
      <c r="J222" s="199">
        <f>F222</f>
        <v>606</v>
      </c>
      <c r="K222" s="199">
        <f t="shared" si="7"/>
        <v>36360</v>
      </c>
      <c r="L222" s="203">
        <f t="shared" si="8"/>
        <v>0</v>
      </c>
      <c r="M222" s="199">
        <f t="shared" si="9"/>
        <v>0</v>
      </c>
      <c r="N222" s="4"/>
      <c r="O222" s="240" t="s">
        <v>413</v>
      </c>
      <c r="P222" s="6"/>
      <c r="Q222" s="8"/>
      <c r="R222" s="12"/>
      <c r="S222" s="12">
        <f>333.3-60</f>
        <v>273.3</v>
      </c>
      <c r="T222" s="11"/>
      <c r="U222" s="11"/>
      <c r="V222" s="11"/>
      <c r="W222" s="12"/>
      <c r="X222" s="8"/>
      <c r="Y222" s="8"/>
      <c r="Z222" s="8"/>
      <c r="AA222" s="8"/>
      <c r="AB222" s="8"/>
      <c r="AC222" s="8"/>
    </row>
    <row r="223" spans="2:29" outlineLevel="1">
      <c r="B223" s="7"/>
      <c r="C223" s="72" t="s">
        <v>294</v>
      </c>
      <c r="D223" s="7"/>
      <c r="E223" s="7"/>
      <c r="F223" s="200"/>
      <c r="G223" s="200"/>
      <c r="H223" s="77">
        <v>273.3</v>
      </c>
      <c r="I223" s="7" t="s">
        <v>60</v>
      </c>
      <c r="J223" s="198">
        <v>606</v>
      </c>
      <c r="K223" s="199">
        <f t="shared" si="7"/>
        <v>165620</v>
      </c>
      <c r="L223" s="203">
        <f t="shared" si="8"/>
        <v>165620</v>
      </c>
      <c r="M223" s="199">
        <f t="shared" si="9"/>
        <v>0</v>
      </c>
      <c r="N223" s="4"/>
      <c r="O223" s="240" t="s">
        <v>413</v>
      </c>
      <c r="P223" s="6"/>
      <c r="Q223" s="8"/>
      <c r="R223" s="12"/>
      <c r="S223" s="12"/>
      <c r="T223" s="11"/>
      <c r="U223" s="11"/>
      <c r="V223" s="11"/>
      <c r="W223" s="12"/>
      <c r="X223" s="8"/>
      <c r="Y223" s="8"/>
      <c r="Z223" s="8"/>
      <c r="AA223" s="8"/>
      <c r="AB223" s="8"/>
      <c r="AC223" s="8"/>
    </row>
    <row r="224" spans="2:29" ht="94.5" outlineLevel="1">
      <c r="B224" s="64">
        <v>107</v>
      </c>
      <c r="C224" s="1" t="s">
        <v>167</v>
      </c>
      <c r="D224" s="64">
        <v>40</v>
      </c>
      <c r="E224" s="2" t="s">
        <v>60</v>
      </c>
      <c r="F224" s="198">
        <v>967</v>
      </c>
      <c r="G224" s="199">
        <f>ROUND(D224*F224,0)</f>
        <v>38680</v>
      </c>
      <c r="H224" s="77">
        <v>40</v>
      </c>
      <c r="I224" s="64" t="str">
        <f>E224</f>
        <v>Rmt</v>
      </c>
      <c r="J224" s="199">
        <f>F224</f>
        <v>967</v>
      </c>
      <c r="K224" s="199">
        <f t="shared" si="7"/>
        <v>38680</v>
      </c>
      <c r="L224" s="203">
        <f t="shared" si="8"/>
        <v>0</v>
      </c>
      <c r="M224" s="199">
        <f t="shared" si="9"/>
        <v>0</v>
      </c>
      <c r="N224" s="4"/>
      <c r="O224" s="240" t="s">
        <v>413</v>
      </c>
      <c r="P224" s="6"/>
      <c r="Q224" s="8"/>
      <c r="R224" s="12"/>
      <c r="S224" s="12"/>
      <c r="T224" s="11"/>
      <c r="U224" s="11"/>
      <c r="V224" s="11"/>
      <c r="W224" s="12"/>
      <c r="X224" s="8"/>
      <c r="Y224" s="8"/>
      <c r="Z224" s="8"/>
      <c r="AA224" s="8"/>
      <c r="AB224" s="8"/>
      <c r="AC224" s="8"/>
    </row>
    <row r="225" spans="2:29" outlineLevel="1">
      <c r="B225" s="7"/>
      <c r="C225" s="72" t="s">
        <v>294</v>
      </c>
      <c r="D225" s="7"/>
      <c r="E225" s="7"/>
      <c r="F225" s="200"/>
      <c r="G225" s="200"/>
      <c r="H225" s="77">
        <v>105.1</v>
      </c>
      <c r="I225" s="7" t="s">
        <v>60</v>
      </c>
      <c r="J225" s="198">
        <v>967</v>
      </c>
      <c r="K225" s="199">
        <f t="shared" si="7"/>
        <v>101632</v>
      </c>
      <c r="L225" s="203">
        <f t="shared" si="8"/>
        <v>101632</v>
      </c>
      <c r="M225" s="199">
        <f t="shared" si="9"/>
        <v>0</v>
      </c>
      <c r="N225" s="4"/>
      <c r="O225" s="240" t="s">
        <v>413</v>
      </c>
      <c r="P225" s="6"/>
      <c r="Q225" s="8"/>
      <c r="R225" s="12"/>
      <c r="S225" s="12"/>
      <c r="T225" s="11"/>
      <c r="U225" s="11"/>
      <c r="V225" s="11"/>
      <c r="W225" s="12"/>
      <c r="X225" s="8"/>
      <c r="Y225" s="8"/>
      <c r="Z225" s="8"/>
      <c r="AA225" s="8"/>
      <c r="AB225" s="8"/>
      <c r="AC225" s="8"/>
    </row>
    <row r="226" spans="2:29" ht="78.75" outlineLevel="1">
      <c r="B226" s="64">
        <v>108</v>
      </c>
      <c r="C226" s="1" t="s">
        <v>168</v>
      </c>
      <c r="D226" s="64">
        <v>5</v>
      </c>
      <c r="E226" s="2" t="s">
        <v>66</v>
      </c>
      <c r="F226" s="198">
        <v>2562</v>
      </c>
      <c r="G226" s="199">
        <f>ROUND(D226*F226,0)</f>
        <v>12810</v>
      </c>
      <c r="H226" s="77">
        <v>1</v>
      </c>
      <c r="I226" s="64" t="str">
        <f>E226</f>
        <v>No</v>
      </c>
      <c r="J226" s="199">
        <f>F226</f>
        <v>2562</v>
      </c>
      <c r="K226" s="199">
        <f t="shared" si="7"/>
        <v>2562</v>
      </c>
      <c r="L226" s="203">
        <f t="shared" si="8"/>
        <v>0</v>
      </c>
      <c r="M226" s="199">
        <f t="shared" si="9"/>
        <v>10248</v>
      </c>
      <c r="N226" s="4"/>
      <c r="O226" s="240" t="s">
        <v>413</v>
      </c>
      <c r="P226" s="6"/>
      <c r="Q226" s="8"/>
      <c r="R226" s="12"/>
      <c r="S226" s="12"/>
      <c r="T226" s="11"/>
      <c r="U226" s="11"/>
      <c r="V226" s="11"/>
      <c r="W226" s="12"/>
      <c r="X226" s="8"/>
      <c r="Y226" s="8"/>
      <c r="Z226" s="8"/>
      <c r="AA226" s="8"/>
      <c r="AB226" s="8"/>
      <c r="AC226" s="8"/>
    </row>
    <row r="227" spans="2:29" outlineLevel="1">
      <c r="B227" s="7"/>
      <c r="C227" s="4"/>
      <c r="D227" s="7"/>
      <c r="E227" s="7"/>
      <c r="F227" s="200"/>
      <c r="G227" s="200"/>
      <c r="H227" s="77"/>
      <c r="I227" s="7"/>
      <c r="J227" s="200"/>
      <c r="K227" s="200"/>
      <c r="L227" s="200"/>
      <c r="M227" s="200"/>
      <c r="N227" s="4"/>
      <c r="O227" s="240" t="s">
        <v>413</v>
      </c>
      <c r="P227" s="6"/>
      <c r="Q227" s="8"/>
      <c r="R227" s="12"/>
      <c r="S227" s="12"/>
      <c r="T227" s="11"/>
      <c r="U227" s="11"/>
      <c r="V227" s="11"/>
      <c r="W227" s="12"/>
      <c r="X227" s="8"/>
      <c r="Y227" s="8"/>
      <c r="Z227" s="8"/>
      <c r="AA227" s="8"/>
      <c r="AB227" s="8"/>
      <c r="AC227" s="8"/>
    </row>
    <row r="228" spans="2:29" ht="110.25" outlineLevel="1">
      <c r="B228" s="64">
        <v>109</v>
      </c>
      <c r="C228" s="4" t="s">
        <v>169</v>
      </c>
      <c r="D228" s="64">
        <v>3</v>
      </c>
      <c r="E228" s="2" t="s">
        <v>66</v>
      </c>
      <c r="F228" s="198">
        <v>18325</v>
      </c>
      <c r="G228" s="199">
        <f>ROUND(D228*F228,0)</f>
        <v>54975</v>
      </c>
      <c r="H228" s="77">
        <v>3</v>
      </c>
      <c r="I228" s="64" t="str">
        <f>E228</f>
        <v>No</v>
      </c>
      <c r="J228" s="199">
        <f>F228</f>
        <v>18325</v>
      </c>
      <c r="K228" s="199">
        <f>ROUND(H228*J228,0)</f>
        <v>54975</v>
      </c>
      <c r="L228" s="203">
        <f>IF(K228&gt;G228,K228-G228,0)</f>
        <v>0</v>
      </c>
      <c r="M228" s="199">
        <f>IF(G228&gt;K228,G228-K228,0)</f>
        <v>0</v>
      </c>
      <c r="N228" s="4"/>
      <c r="O228" s="240" t="s">
        <v>413</v>
      </c>
      <c r="P228" s="6"/>
      <c r="Q228" s="8"/>
      <c r="R228" s="12"/>
      <c r="S228" s="12"/>
      <c r="T228" s="11"/>
      <c r="U228" s="11"/>
      <c r="V228" s="11"/>
      <c r="W228" s="12"/>
      <c r="X228" s="8"/>
      <c r="Y228" s="8"/>
      <c r="Z228" s="8"/>
      <c r="AA228" s="8"/>
      <c r="AB228" s="8"/>
      <c r="AC228" s="8"/>
    </row>
    <row r="229" spans="2:29" outlineLevel="1">
      <c r="B229" s="7"/>
      <c r="C229" s="72" t="s">
        <v>294</v>
      </c>
      <c r="D229" s="7"/>
      <c r="E229" s="7"/>
      <c r="F229" s="200"/>
      <c r="G229" s="200"/>
      <c r="H229" s="77">
        <v>5</v>
      </c>
      <c r="I229" s="7" t="s">
        <v>66</v>
      </c>
      <c r="J229" s="198">
        <v>18325</v>
      </c>
      <c r="K229" s="199">
        <f>ROUND(H229*J229,0)</f>
        <v>91625</v>
      </c>
      <c r="L229" s="203">
        <f>IF(K229&gt;G229,K229-G229,0)</f>
        <v>91625</v>
      </c>
      <c r="M229" s="199">
        <f>IF(G229&gt;K229,G229-K229,0)</f>
        <v>0</v>
      </c>
      <c r="N229" s="4"/>
      <c r="O229" s="240" t="s">
        <v>413</v>
      </c>
      <c r="P229" s="6"/>
      <c r="Q229" s="8"/>
      <c r="R229" s="8"/>
      <c r="S229" s="8"/>
      <c r="W229" s="8"/>
      <c r="X229" s="8"/>
      <c r="Y229" s="8"/>
      <c r="Z229" s="8"/>
      <c r="AA229" s="8"/>
      <c r="AB229" s="8"/>
      <c r="AC229" s="8"/>
    </row>
    <row r="230" spans="2:29" ht="110.25" outlineLevel="1">
      <c r="B230" s="64">
        <v>110</v>
      </c>
      <c r="C230" s="1" t="s">
        <v>170</v>
      </c>
      <c r="D230" s="64">
        <v>2</v>
      </c>
      <c r="E230" s="2" t="s">
        <v>66</v>
      </c>
      <c r="F230" s="198">
        <v>28460</v>
      </c>
      <c r="G230" s="199">
        <f>ROUND(D230*F230,0)</f>
        <v>56920</v>
      </c>
      <c r="H230" s="77">
        <v>0</v>
      </c>
      <c r="I230" s="64" t="str">
        <f>E230</f>
        <v>No</v>
      </c>
      <c r="J230" s="199">
        <f>F230</f>
        <v>28460</v>
      </c>
      <c r="K230" s="199">
        <f>ROUND(H230*J230,0)</f>
        <v>0</v>
      </c>
      <c r="L230" s="203">
        <f>IF(K230&gt;G230,K230-G230,0)</f>
        <v>0</v>
      </c>
      <c r="M230" s="199">
        <f>IF(G230&gt;K230,G230-K230,0)</f>
        <v>56920</v>
      </c>
      <c r="N230" s="4"/>
      <c r="O230" s="240" t="s">
        <v>413</v>
      </c>
    </row>
    <row r="231" spans="2:29" outlineLevel="1">
      <c r="B231" s="7"/>
      <c r="C231" s="4"/>
      <c r="D231" s="7"/>
      <c r="E231" s="7"/>
      <c r="F231" s="200"/>
      <c r="G231" s="200"/>
      <c r="H231" s="77"/>
      <c r="I231" s="7"/>
      <c r="J231" s="200"/>
      <c r="K231" s="200"/>
      <c r="L231" s="200"/>
      <c r="M231" s="200"/>
      <c r="N231" s="4"/>
      <c r="O231" s="240" t="s">
        <v>413</v>
      </c>
    </row>
    <row r="232" spans="2:29" ht="110.25" outlineLevel="1">
      <c r="B232" s="64">
        <v>111</v>
      </c>
      <c r="C232" s="1" t="s">
        <v>171</v>
      </c>
      <c r="D232" s="64">
        <v>1</v>
      </c>
      <c r="E232" s="2" t="s">
        <v>66</v>
      </c>
      <c r="F232" s="198">
        <v>64067</v>
      </c>
      <c r="G232" s="199">
        <f>ROUND(D232*F232,0)</f>
        <v>64067</v>
      </c>
      <c r="H232" s="77">
        <v>1</v>
      </c>
      <c r="I232" s="64" t="str">
        <f>E232</f>
        <v>No</v>
      </c>
      <c r="J232" s="199">
        <f>F232</f>
        <v>64067</v>
      </c>
      <c r="K232" s="199">
        <f>ROUND(H232*J232,0)</f>
        <v>64067</v>
      </c>
      <c r="L232" s="203">
        <f>IF(K232&gt;G232,K232-G232,0)</f>
        <v>0</v>
      </c>
      <c r="M232" s="199">
        <f>IF(G232&gt;K232,G232-K232,0)</f>
        <v>0</v>
      </c>
      <c r="N232" s="4"/>
      <c r="O232" s="240" t="s">
        <v>413</v>
      </c>
    </row>
    <row r="233" spans="2:29" outlineLevel="1">
      <c r="B233" s="7"/>
      <c r="C233" s="4"/>
      <c r="D233" s="7"/>
      <c r="E233" s="7"/>
      <c r="F233" s="200"/>
      <c r="G233" s="200"/>
      <c r="H233" s="77"/>
      <c r="I233" s="7"/>
      <c r="J233" s="200"/>
      <c r="K233" s="200"/>
      <c r="L233" s="200"/>
      <c r="M233" s="200"/>
      <c r="N233" s="4"/>
      <c r="O233" s="240" t="s">
        <v>413</v>
      </c>
    </row>
    <row r="234" spans="2:29" ht="110.25" outlineLevel="1">
      <c r="B234" s="64">
        <v>112</v>
      </c>
      <c r="C234" s="1" t="s">
        <v>172</v>
      </c>
      <c r="D234" s="64">
        <v>1</v>
      </c>
      <c r="E234" s="2" t="s">
        <v>66</v>
      </c>
      <c r="F234" s="198">
        <v>28883</v>
      </c>
      <c r="G234" s="199">
        <f>ROUND(D234*F234,0)</f>
        <v>28883</v>
      </c>
      <c r="H234" s="77">
        <v>1</v>
      </c>
      <c r="I234" s="64" t="str">
        <f>E234</f>
        <v>No</v>
      </c>
      <c r="J234" s="199">
        <f>F234</f>
        <v>28883</v>
      </c>
      <c r="K234" s="199">
        <f>ROUND(H234*J234,0)</f>
        <v>28883</v>
      </c>
      <c r="L234" s="203">
        <f>IF(K234&gt;G234,K234-G234,0)</f>
        <v>0</v>
      </c>
      <c r="M234" s="199">
        <f>IF(G234&gt;K234,G234-K234,0)</f>
        <v>0</v>
      </c>
      <c r="N234" s="4"/>
      <c r="O234" s="240" t="s">
        <v>413</v>
      </c>
    </row>
    <row r="235" spans="2:29" outlineLevel="1">
      <c r="B235" s="7"/>
      <c r="C235" s="4"/>
      <c r="D235" s="7"/>
      <c r="E235" s="7"/>
      <c r="F235" s="200"/>
      <c r="G235" s="200"/>
      <c r="H235" s="77"/>
      <c r="I235" s="7"/>
      <c r="J235" s="200"/>
      <c r="K235" s="200"/>
      <c r="L235" s="200"/>
      <c r="M235" s="200"/>
      <c r="N235" s="4"/>
      <c r="O235" s="240" t="s">
        <v>413</v>
      </c>
    </row>
    <row r="236" spans="2:29" ht="47.25" outlineLevel="1">
      <c r="B236" s="64">
        <v>113</v>
      </c>
      <c r="C236" s="1" t="s">
        <v>173</v>
      </c>
      <c r="D236" s="64">
        <v>2</v>
      </c>
      <c r="E236" s="2" t="s">
        <v>66</v>
      </c>
      <c r="F236" s="198">
        <v>3260</v>
      </c>
      <c r="G236" s="199">
        <f>ROUND(D236*F236,0)</f>
        <v>6520</v>
      </c>
      <c r="H236" s="77">
        <v>0</v>
      </c>
      <c r="I236" s="64" t="str">
        <f>E236</f>
        <v>No</v>
      </c>
      <c r="J236" s="199">
        <f>F236</f>
        <v>3260</v>
      </c>
      <c r="K236" s="199">
        <f>ROUND(H236*J236,0)</f>
        <v>0</v>
      </c>
      <c r="L236" s="203">
        <f>IF(K236&gt;G236,K236-G236,0)</f>
        <v>0</v>
      </c>
      <c r="M236" s="199">
        <f>IF(G236&gt;K236,G236-K236,0)</f>
        <v>6520</v>
      </c>
      <c r="N236" s="4"/>
      <c r="O236" s="240" t="s">
        <v>413</v>
      </c>
    </row>
    <row r="237" spans="2:29" outlineLevel="1">
      <c r="B237" s="7"/>
      <c r="C237" s="4"/>
      <c r="D237" s="7"/>
      <c r="E237" s="7"/>
      <c r="F237" s="200"/>
      <c r="G237" s="200"/>
      <c r="H237" s="77"/>
      <c r="I237" s="7"/>
      <c r="J237" s="200"/>
      <c r="K237" s="200"/>
      <c r="L237" s="200"/>
      <c r="M237" s="200"/>
      <c r="N237" s="4"/>
      <c r="O237" s="240" t="s">
        <v>413</v>
      </c>
    </row>
    <row r="238" spans="2:29" ht="157.5" outlineLevel="1">
      <c r="B238" s="64">
        <v>114</v>
      </c>
      <c r="C238" s="1" t="s">
        <v>174</v>
      </c>
      <c r="D238" s="64">
        <v>50</v>
      </c>
      <c r="E238" s="2" t="s">
        <v>66</v>
      </c>
      <c r="F238" s="198">
        <v>2652</v>
      </c>
      <c r="G238" s="199">
        <f>ROUND(D238*F238,0)</f>
        <v>132600</v>
      </c>
      <c r="H238" s="77">
        <v>44</v>
      </c>
      <c r="I238" s="64" t="str">
        <f>E238</f>
        <v>No</v>
      </c>
      <c r="J238" s="199">
        <f>F238</f>
        <v>2652</v>
      </c>
      <c r="K238" s="199">
        <f>ROUND(H238*J238,0)</f>
        <v>116688</v>
      </c>
      <c r="L238" s="203">
        <f>IF(K238&gt;G238,K238-G238,0)</f>
        <v>0</v>
      </c>
      <c r="M238" s="199">
        <f>IF(G238&gt;K238,G238-K238,0)</f>
        <v>15912</v>
      </c>
      <c r="N238" s="4"/>
      <c r="O238" s="240" t="s">
        <v>413</v>
      </c>
    </row>
    <row r="239" spans="2:29" outlineLevel="1">
      <c r="B239" s="7"/>
      <c r="C239" s="4"/>
      <c r="D239" s="7"/>
      <c r="E239" s="7"/>
      <c r="F239" s="200"/>
      <c r="G239" s="200"/>
      <c r="H239" s="77"/>
      <c r="I239" s="7"/>
      <c r="J239" s="200"/>
      <c r="K239" s="200"/>
      <c r="L239" s="200"/>
      <c r="M239" s="200"/>
      <c r="N239" s="4"/>
      <c r="O239" s="240" t="s">
        <v>413</v>
      </c>
    </row>
    <row r="240" spans="2:29" ht="157.5" outlineLevel="1">
      <c r="B240" s="64">
        <v>115</v>
      </c>
      <c r="C240" s="1" t="s">
        <v>175</v>
      </c>
      <c r="D240" s="64">
        <v>30</v>
      </c>
      <c r="E240" s="2" t="s">
        <v>66</v>
      </c>
      <c r="F240" s="198">
        <v>4350</v>
      </c>
      <c r="G240" s="199">
        <f>ROUND(D240*F240,0)</f>
        <v>130500</v>
      </c>
      <c r="H240" s="77">
        <v>30</v>
      </c>
      <c r="I240" s="64" t="str">
        <f>E240</f>
        <v>No</v>
      </c>
      <c r="J240" s="199">
        <f>F240</f>
        <v>4350</v>
      </c>
      <c r="K240" s="199">
        <f>ROUND(H240*J240,0)</f>
        <v>130500</v>
      </c>
      <c r="L240" s="203">
        <f>IF(K240&gt;G240,K240-G240,0)</f>
        <v>0</v>
      </c>
      <c r="M240" s="199">
        <f>IF(G240&gt;K240,G240-K240,0)</f>
        <v>0</v>
      </c>
      <c r="N240" s="4"/>
      <c r="O240" s="240" t="s">
        <v>413</v>
      </c>
    </row>
    <row r="241" spans="2:15" outlineLevel="1">
      <c r="B241" s="7"/>
      <c r="C241" s="72" t="s">
        <v>294</v>
      </c>
      <c r="D241" s="7"/>
      <c r="E241" s="7"/>
      <c r="F241" s="200"/>
      <c r="G241" s="200"/>
      <c r="H241" s="77">
        <v>10</v>
      </c>
      <c r="I241" s="7" t="s">
        <v>66</v>
      </c>
      <c r="J241" s="198">
        <v>4350</v>
      </c>
      <c r="K241" s="199">
        <f>ROUND(H241*J241,0)</f>
        <v>43500</v>
      </c>
      <c r="L241" s="203">
        <f>IF(K241&gt;G241,K241-G241,0)</f>
        <v>43500</v>
      </c>
      <c r="M241" s="199">
        <f>IF(G241&gt;K241,G241-K241,0)</f>
        <v>0</v>
      </c>
      <c r="N241" s="4"/>
      <c r="O241" s="240" t="s">
        <v>413</v>
      </c>
    </row>
    <row r="242" spans="2:15" ht="141.75" outlineLevel="1">
      <c r="B242" s="64">
        <v>116</v>
      </c>
      <c r="C242" s="1" t="s">
        <v>176</v>
      </c>
      <c r="D242" s="64">
        <v>12</v>
      </c>
      <c r="E242" s="2" t="s">
        <v>66</v>
      </c>
      <c r="F242" s="198">
        <v>4762</v>
      </c>
      <c r="G242" s="199">
        <f>ROUND(D242*F242,0)</f>
        <v>57144</v>
      </c>
      <c r="H242" s="77">
        <v>0</v>
      </c>
      <c r="I242" s="64" t="str">
        <f>E242</f>
        <v>No</v>
      </c>
      <c r="J242" s="199">
        <f>F242</f>
        <v>4762</v>
      </c>
      <c r="K242" s="199">
        <f>ROUND(H242*J242,0)</f>
        <v>0</v>
      </c>
      <c r="L242" s="203">
        <f>IF(K242&gt;G242,K242-G242,0)</f>
        <v>0</v>
      </c>
      <c r="M242" s="199">
        <f>IF(G242&gt;K242,G242-K242,0)</f>
        <v>57144</v>
      </c>
      <c r="N242" s="4"/>
      <c r="O242" s="240" t="s">
        <v>413</v>
      </c>
    </row>
    <row r="243" spans="2:15" outlineLevel="1">
      <c r="B243" s="7"/>
      <c r="C243" s="4"/>
      <c r="D243" s="7"/>
      <c r="E243" s="7"/>
      <c r="F243" s="200"/>
      <c r="G243" s="200"/>
      <c r="H243" s="77"/>
      <c r="I243" s="7"/>
      <c r="J243" s="200"/>
      <c r="K243" s="200"/>
      <c r="L243" s="200"/>
      <c r="M243" s="200"/>
      <c r="N243" s="4"/>
      <c r="O243" s="240" t="s">
        <v>413</v>
      </c>
    </row>
    <row r="244" spans="2:15" ht="94.5" outlineLevel="1">
      <c r="B244" s="64">
        <v>117</v>
      </c>
      <c r="C244" s="4" t="s">
        <v>177</v>
      </c>
      <c r="D244" s="64">
        <v>5</v>
      </c>
      <c r="E244" s="2" t="s">
        <v>66</v>
      </c>
      <c r="F244" s="198">
        <v>184</v>
      </c>
      <c r="G244" s="199">
        <f>ROUND(D244*F244,0)</f>
        <v>920</v>
      </c>
      <c r="H244" s="77">
        <v>0</v>
      </c>
      <c r="I244" s="64" t="str">
        <f>E244</f>
        <v>No</v>
      </c>
      <c r="J244" s="199">
        <f>F244</f>
        <v>184</v>
      </c>
      <c r="K244" s="199">
        <f>ROUND(H244*J244,0)</f>
        <v>0</v>
      </c>
      <c r="L244" s="203">
        <f>IF(K244&gt;G244,K244-G244,0)</f>
        <v>0</v>
      </c>
      <c r="M244" s="199">
        <f>IF(G244&gt;K244,G244-K244,0)</f>
        <v>920</v>
      </c>
      <c r="N244" s="4"/>
      <c r="O244" s="240" t="s">
        <v>413</v>
      </c>
    </row>
    <row r="245" spans="2:15" outlineLevel="1">
      <c r="B245" s="7"/>
      <c r="C245" s="4"/>
      <c r="D245" s="7"/>
      <c r="E245" s="7"/>
      <c r="F245" s="200"/>
      <c r="G245" s="200"/>
      <c r="H245" s="77"/>
      <c r="I245" s="7"/>
      <c r="J245" s="200"/>
      <c r="K245" s="200"/>
      <c r="L245" s="200"/>
      <c r="M245" s="200"/>
      <c r="N245" s="4"/>
      <c r="O245" s="240" t="s">
        <v>413</v>
      </c>
    </row>
    <row r="246" spans="2:15" ht="220.5" outlineLevel="1">
      <c r="B246" s="64">
        <v>118</v>
      </c>
      <c r="C246" s="1" t="s">
        <v>178</v>
      </c>
      <c r="D246" s="64">
        <v>12</v>
      </c>
      <c r="E246" s="2" t="s">
        <v>66</v>
      </c>
      <c r="F246" s="198">
        <v>4090</v>
      </c>
      <c r="G246" s="199">
        <f>ROUND(D246*F246,0)</f>
        <v>49080</v>
      </c>
      <c r="H246" s="77">
        <v>0</v>
      </c>
      <c r="I246" s="64" t="str">
        <f>E246</f>
        <v>No</v>
      </c>
      <c r="J246" s="199">
        <f>F246</f>
        <v>4090</v>
      </c>
      <c r="K246" s="199">
        <f>ROUND(H246*J246,0)</f>
        <v>0</v>
      </c>
      <c r="L246" s="203">
        <f>IF(K246&gt;G246,K246-G246,0)</f>
        <v>0</v>
      </c>
      <c r="M246" s="199">
        <f>IF(G246&gt;K246,G246-K246,0)</f>
        <v>49080</v>
      </c>
      <c r="N246" s="4"/>
      <c r="O246" s="240" t="s">
        <v>413</v>
      </c>
    </row>
    <row r="247" spans="2:15" outlineLevel="1">
      <c r="B247" s="7"/>
      <c r="C247" s="4"/>
      <c r="D247" s="7"/>
      <c r="E247" s="7"/>
      <c r="F247" s="200"/>
      <c r="G247" s="200"/>
      <c r="H247" s="77"/>
      <c r="I247" s="7"/>
      <c r="J247" s="200"/>
      <c r="K247" s="200"/>
      <c r="L247" s="200"/>
      <c r="M247" s="200"/>
      <c r="N247" s="4"/>
      <c r="O247" s="240" t="s">
        <v>413</v>
      </c>
    </row>
    <row r="248" spans="2:15" ht="78.75" outlineLevel="1">
      <c r="B248" s="64">
        <v>119</v>
      </c>
      <c r="C248" s="1" t="s">
        <v>179</v>
      </c>
      <c r="D248" s="64">
        <v>12</v>
      </c>
      <c r="E248" s="2" t="s">
        <v>66</v>
      </c>
      <c r="F248" s="198">
        <v>827</v>
      </c>
      <c r="G248" s="199">
        <f>ROUND(D248*F248,0)</f>
        <v>9924</v>
      </c>
      <c r="H248" s="77">
        <v>12</v>
      </c>
      <c r="I248" s="64" t="str">
        <f>E248</f>
        <v>No</v>
      </c>
      <c r="J248" s="199">
        <f>F248</f>
        <v>827</v>
      </c>
      <c r="K248" s="199">
        <f>ROUND(H248*J248,0)</f>
        <v>9924</v>
      </c>
      <c r="L248" s="203">
        <f>IF(K248&gt;G248,K248-G248,0)</f>
        <v>0</v>
      </c>
      <c r="M248" s="199">
        <f>IF(G248&gt;K248,G248-K248,0)</f>
        <v>0</v>
      </c>
      <c r="N248" s="4"/>
      <c r="O248" s="240" t="s">
        <v>413</v>
      </c>
    </row>
    <row r="249" spans="2:15" outlineLevel="1">
      <c r="B249" s="7"/>
      <c r="C249" s="72" t="s">
        <v>294</v>
      </c>
      <c r="D249" s="7"/>
      <c r="E249" s="7"/>
      <c r="F249" s="200"/>
      <c r="G249" s="200"/>
      <c r="H249" s="77">
        <v>2</v>
      </c>
      <c r="I249" s="7" t="s">
        <v>66</v>
      </c>
      <c r="J249" s="198">
        <v>827</v>
      </c>
      <c r="K249" s="199">
        <f>ROUND(H249*J249,0)</f>
        <v>1654</v>
      </c>
      <c r="L249" s="203">
        <f>IF(K249&gt;G249,K249-G249,0)</f>
        <v>1654</v>
      </c>
      <c r="M249" s="199">
        <f>IF(G249&gt;K249,G249-K249,0)</f>
        <v>0</v>
      </c>
      <c r="N249" s="4"/>
      <c r="O249" s="240" t="s">
        <v>413</v>
      </c>
    </row>
    <row r="250" spans="2:15" ht="47.25" outlineLevel="1">
      <c r="B250" s="64">
        <v>120</v>
      </c>
      <c r="C250" s="1" t="s">
        <v>180</v>
      </c>
      <c r="D250" s="64">
        <v>5</v>
      </c>
      <c r="E250" s="2" t="s">
        <v>66</v>
      </c>
      <c r="F250" s="198">
        <v>2203</v>
      </c>
      <c r="G250" s="199">
        <f>ROUND(D250*F250,0)</f>
        <v>11015</v>
      </c>
      <c r="H250" s="77">
        <v>4</v>
      </c>
      <c r="I250" s="64" t="str">
        <f>E250</f>
        <v>No</v>
      </c>
      <c r="J250" s="199">
        <f>F250</f>
        <v>2203</v>
      </c>
      <c r="K250" s="199">
        <f>ROUND(H250*J250,0)</f>
        <v>8812</v>
      </c>
      <c r="L250" s="203">
        <f>IF(K250&gt;G250,K250-G250,0)</f>
        <v>0</v>
      </c>
      <c r="M250" s="199">
        <f>IF(G250&gt;K250,G250-K250,0)</f>
        <v>2203</v>
      </c>
      <c r="N250" s="4"/>
      <c r="O250" s="240" t="s">
        <v>413</v>
      </c>
    </row>
    <row r="251" spans="2:15" outlineLevel="1">
      <c r="B251" s="7"/>
      <c r="C251" s="4"/>
      <c r="D251" s="7"/>
      <c r="E251" s="7"/>
      <c r="F251" s="200"/>
      <c r="G251" s="200"/>
      <c r="H251" s="77"/>
      <c r="I251" s="7"/>
      <c r="J251" s="200"/>
      <c r="K251" s="200"/>
      <c r="L251" s="200"/>
      <c r="M251" s="200"/>
      <c r="N251" s="4"/>
      <c r="O251" s="240" t="s">
        <v>413</v>
      </c>
    </row>
    <row r="252" spans="2:15" ht="78.75" outlineLevel="1">
      <c r="B252" s="64">
        <v>121</v>
      </c>
      <c r="C252" s="1" t="s">
        <v>181</v>
      </c>
      <c r="D252" s="64">
        <v>70</v>
      </c>
      <c r="E252" s="2" t="s">
        <v>60</v>
      </c>
      <c r="F252" s="198">
        <v>429</v>
      </c>
      <c r="G252" s="199">
        <f>ROUND(D252*F252,0)</f>
        <v>30030</v>
      </c>
      <c r="H252" s="77">
        <v>36.200000000000003</v>
      </c>
      <c r="I252" s="64" t="str">
        <f>E252</f>
        <v>Rmt</v>
      </c>
      <c r="J252" s="199">
        <f>F252</f>
        <v>429</v>
      </c>
      <c r="K252" s="199">
        <f>ROUND(H252*J252,0)</f>
        <v>15530</v>
      </c>
      <c r="L252" s="203">
        <f>IF(K252&gt;G252,K252-G252,0)</f>
        <v>0</v>
      </c>
      <c r="M252" s="199">
        <f>IF(G252&gt;K252,G252-K252,0)</f>
        <v>14500</v>
      </c>
      <c r="N252" s="4"/>
      <c r="O252" s="240" t="s">
        <v>413</v>
      </c>
    </row>
    <row r="253" spans="2:15" outlineLevel="1">
      <c r="B253" s="7"/>
      <c r="C253" s="4"/>
      <c r="D253" s="7"/>
      <c r="E253" s="7"/>
      <c r="F253" s="200"/>
      <c r="G253" s="200"/>
      <c r="H253" s="77"/>
      <c r="I253" s="7"/>
      <c r="J253" s="200"/>
      <c r="K253" s="200"/>
      <c r="L253" s="200"/>
      <c r="M253" s="200"/>
      <c r="N253" s="4"/>
      <c r="O253" s="240" t="s">
        <v>413</v>
      </c>
    </row>
    <row r="254" spans="2:15" ht="94.5" outlineLevel="1">
      <c r="B254" s="64">
        <v>122</v>
      </c>
      <c r="C254" s="4" t="s">
        <v>182</v>
      </c>
      <c r="D254" s="64">
        <v>80</v>
      </c>
      <c r="E254" s="2" t="s">
        <v>60</v>
      </c>
      <c r="F254" s="198">
        <v>1310</v>
      </c>
      <c r="G254" s="199">
        <f>ROUND(D254*F254,0)</f>
        <v>104800</v>
      </c>
      <c r="H254" s="77">
        <v>80</v>
      </c>
      <c r="I254" s="64" t="str">
        <f>E254</f>
        <v>Rmt</v>
      </c>
      <c r="J254" s="199">
        <f>F254</f>
        <v>1310</v>
      </c>
      <c r="K254" s="199">
        <f>ROUND(H254*J254,0)</f>
        <v>104800</v>
      </c>
      <c r="L254" s="203">
        <f>IF(K254&gt;G254,K254-G254,0)</f>
        <v>0</v>
      </c>
      <c r="M254" s="199">
        <f>IF(G254&gt;K254,G254-K254,0)</f>
        <v>0</v>
      </c>
      <c r="N254" s="4"/>
      <c r="O254" s="240" t="s">
        <v>413</v>
      </c>
    </row>
    <row r="255" spans="2:15" outlineLevel="1">
      <c r="B255" s="7"/>
      <c r="C255" s="72" t="s">
        <v>294</v>
      </c>
      <c r="D255" s="7"/>
      <c r="E255" s="7"/>
      <c r="F255" s="200"/>
      <c r="G255" s="200"/>
      <c r="H255" s="77">
        <v>5.4</v>
      </c>
      <c r="I255" s="7" t="s">
        <v>60</v>
      </c>
      <c r="J255" s="198">
        <v>1310</v>
      </c>
      <c r="K255" s="199">
        <f>ROUND(H255*J255,0)</f>
        <v>7074</v>
      </c>
      <c r="L255" s="203">
        <f>IF(K255&gt;G255,K255-G255,0)</f>
        <v>7074</v>
      </c>
      <c r="M255" s="199">
        <f>IF(G255&gt;K255,G255-K255,0)</f>
        <v>0</v>
      </c>
      <c r="N255" s="4"/>
      <c r="O255" s="240" t="s">
        <v>413</v>
      </c>
    </row>
    <row r="256" spans="2:15" ht="126" outlineLevel="1">
      <c r="B256" s="64">
        <v>123</v>
      </c>
      <c r="C256" s="1" t="s">
        <v>183</v>
      </c>
      <c r="D256" s="64">
        <v>1</v>
      </c>
      <c r="E256" s="2" t="s">
        <v>66</v>
      </c>
      <c r="F256" s="198">
        <v>305000</v>
      </c>
      <c r="G256" s="199">
        <f>ROUND(D256*F256,0)</f>
        <v>305000</v>
      </c>
      <c r="H256" s="77">
        <v>0</v>
      </c>
      <c r="I256" s="64" t="str">
        <f>E256</f>
        <v>No</v>
      </c>
      <c r="J256" s="199">
        <f>F256</f>
        <v>305000</v>
      </c>
      <c r="K256" s="199">
        <f>ROUND(H256*J256,0)</f>
        <v>0</v>
      </c>
      <c r="L256" s="203">
        <f>IF(K256&gt;G256,K256-G256,0)</f>
        <v>0</v>
      </c>
      <c r="M256" s="199">
        <f>IF(G256&gt;K256,G256-K256,0)</f>
        <v>305000</v>
      </c>
      <c r="N256" s="4"/>
      <c r="O256" s="240" t="s">
        <v>413</v>
      </c>
    </row>
    <row r="257" spans="2:17" outlineLevel="1">
      <c r="B257" s="7"/>
      <c r="C257" s="4"/>
      <c r="D257" s="7"/>
      <c r="E257" s="7"/>
      <c r="F257" s="200"/>
      <c r="G257" s="200"/>
      <c r="H257" s="77"/>
      <c r="I257" s="7"/>
      <c r="J257" s="200"/>
      <c r="K257" s="200"/>
      <c r="L257" s="200"/>
      <c r="M257" s="200"/>
      <c r="N257" s="4"/>
      <c r="O257" s="240" t="s">
        <v>413</v>
      </c>
    </row>
    <row r="258" spans="2:17" ht="31.5" outlineLevel="1">
      <c r="B258" s="64">
        <v>124</v>
      </c>
      <c r="C258" s="1" t="s">
        <v>184</v>
      </c>
      <c r="D258" s="64">
        <v>20</v>
      </c>
      <c r="E258" s="2" t="s">
        <v>66</v>
      </c>
      <c r="F258" s="198">
        <v>20584</v>
      </c>
      <c r="G258" s="199">
        <f>ROUND(D258*F258,0)</f>
        <v>411680</v>
      </c>
      <c r="H258" s="77">
        <v>20</v>
      </c>
      <c r="I258" s="64" t="str">
        <f>E258</f>
        <v>No</v>
      </c>
      <c r="J258" s="199">
        <f>F258</f>
        <v>20584</v>
      </c>
      <c r="K258" s="199">
        <f>ROUND(H258*J258,0)</f>
        <v>411680</v>
      </c>
      <c r="L258" s="203">
        <f>IF(K258&gt;G258,K258-G258,0)</f>
        <v>0</v>
      </c>
      <c r="M258" s="199">
        <f>IF(G258&gt;K258,G258-K258,0)</f>
        <v>0</v>
      </c>
      <c r="N258" s="4"/>
      <c r="O258" s="240" t="s">
        <v>413</v>
      </c>
    </row>
    <row r="259" spans="2:17" outlineLevel="1">
      <c r="B259" s="7"/>
      <c r="C259" s="72" t="s">
        <v>294</v>
      </c>
      <c r="D259" s="7"/>
      <c r="E259" s="7"/>
      <c r="F259" s="200"/>
      <c r="G259" s="200"/>
      <c r="H259" s="77">
        <v>12</v>
      </c>
      <c r="I259" s="7" t="s">
        <v>66</v>
      </c>
      <c r="J259" s="198">
        <v>20584</v>
      </c>
      <c r="K259" s="199">
        <f>ROUND(H259*J259,0)</f>
        <v>247008</v>
      </c>
      <c r="L259" s="203">
        <f>IF(K259&gt;G259,K259-G259,0)</f>
        <v>247008</v>
      </c>
      <c r="M259" s="199">
        <f>IF(G259&gt;K259,G259-K259,0)</f>
        <v>0</v>
      </c>
      <c r="N259" s="4"/>
      <c r="O259" s="240" t="s">
        <v>413</v>
      </c>
    </row>
    <row r="260" spans="2:17" ht="31.5" outlineLevel="1">
      <c r="B260" s="64">
        <v>125</v>
      </c>
      <c r="C260" s="1" t="s">
        <v>185</v>
      </c>
      <c r="D260" s="64">
        <v>1</v>
      </c>
      <c r="E260" s="2" t="s">
        <v>66</v>
      </c>
      <c r="F260" s="198">
        <v>6764</v>
      </c>
      <c r="G260" s="199">
        <f>ROUND(D260*F260,0)</f>
        <v>6764</v>
      </c>
      <c r="H260" s="77">
        <f>D260</f>
        <v>1</v>
      </c>
      <c r="I260" s="64" t="str">
        <f>E260</f>
        <v>No</v>
      </c>
      <c r="J260" s="199">
        <f>F260</f>
        <v>6764</v>
      </c>
      <c r="K260" s="199">
        <f>ROUND(H260*J260,0)</f>
        <v>6764</v>
      </c>
      <c r="L260" s="203">
        <f>IF(K260&gt;G260,K260-G260,0)</f>
        <v>0</v>
      </c>
      <c r="M260" s="199">
        <f>IF(G260&gt;K260,G260-K260,0)</f>
        <v>0</v>
      </c>
      <c r="N260" s="4"/>
      <c r="O260" s="240" t="s">
        <v>413</v>
      </c>
    </row>
    <row r="261" spans="2:17" outlineLevel="1">
      <c r="B261" s="7"/>
      <c r="C261" s="4"/>
      <c r="D261" s="7"/>
      <c r="E261" s="7"/>
      <c r="F261" s="200"/>
      <c r="G261" s="200"/>
      <c r="H261" s="77"/>
      <c r="I261" s="7"/>
      <c r="J261" s="200"/>
      <c r="K261" s="200"/>
      <c r="L261" s="200"/>
      <c r="M261" s="200"/>
      <c r="N261" s="4"/>
      <c r="O261" s="240" t="s">
        <v>413</v>
      </c>
    </row>
    <row r="262" spans="2:17" ht="126" outlineLevel="1">
      <c r="B262" s="64">
        <v>126</v>
      </c>
      <c r="C262" s="4" t="s">
        <v>186</v>
      </c>
      <c r="D262" s="64">
        <v>2</v>
      </c>
      <c r="E262" s="2" t="s">
        <v>66</v>
      </c>
      <c r="F262" s="198">
        <v>8500</v>
      </c>
      <c r="G262" s="199">
        <f>ROUND(D262*F262,0)</f>
        <v>17000</v>
      </c>
      <c r="H262" s="77">
        <f>D262</f>
        <v>2</v>
      </c>
      <c r="I262" s="64" t="str">
        <f>E262</f>
        <v>No</v>
      </c>
      <c r="J262" s="199">
        <f>F262</f>
        <v>8500</v>
      </c>
      <c r="K262" s="199">
        <f>ROUND(H262*J262,0)</f>
        <v>17000</v>
      </c>
      <c r="L262" s="203">
        <f>IF(K262&gt;G262,K262-G262,0)</f>
        <v>0</v>
      </c>
      <c r="M262" s="199">
        <f>IF(G262&gt;K262,G262-K262,0)</f>
        <v>0</v>
      </c>
      <c r="N262" s="4"/>
      <c r="O262" s="240" t="s">
        <v>413</v>
      </c>
    </row>
    <row r="263" spans="2:17" outlineLevel="1">
      <c r="B263" s="7"/>
      <c r="C263" s="4"/>
      <c r="D263" s="7"/>
      <c r="E263" s="7"/>
      <c r="F263" s="200"/>
      <c r="G263" s="200"/>
      <c r="H263" s="77"/>
      <c r="I263" s="7"/>
      <c r="J263" s="200"/>
      <c r="K263" s="200"/>
      <c r="L263" s="200"/>
      <c r="M263" s="200"/>
      <c r="N263" s="4"/>
      <c r="O263" s="240" t="s">
        <v>413</v>
      </c>
    </row>
    <row r="264" spans="2:17" ht="126" outlineLevel="1">
      <c r="B264" s="64">
        <v>127</v>
      </c>
      <c r="C264" s="1" t="s">
        <v>187</v>
      </c>
      <c r="D264" s="64">
        <v>2</v>
      </c>
      <c r="E264" s="2" t="s">
        <v>66</v>
      </c>
      <c r="F264" s="198">
        <v>22283</v>
      </c>
      <c r="G264" s="199">
        <f>ROUND(D264*F264,0)</f>
        <v>44566</v>
      </c>
      <c r="H264" s="77">
        <f>D264</f>
        <v>2</v>
      </c>
      <c r="I264" s="64" t="str">
        <f>E264</f>
        <v>No</v>
      </c>
      <c r="J264" s="199">
        <f>F264</f>
        <v>22283</v>
      </c>
      <c r="K264" s="199">
        <f>ROUND(H264*J264,0)</f>
        <v>44566</v>
      </c>
      <c r="L264" s="203">
        <f>IF(K264&gt;G264,K264-G264,0)</f>
        <v>0</v>
      </c>
      <c r="M264" s="199">
        <f>IF(G264&gt;K264,G264-K264,0)</f>
        <v>0</v>
      </c>
      <c r="N264" s="4"/>
      <c r="O264" s="240" t="s">
        <v>413</v>
      </c>
      <c r="Q264" s="3">
        <f>116.3+52.4</f>
        <v>168.7</v>
      </c>
    </row>
    <row r="265" spans="2:17" outlineLevel="1">
      <c r="B265" s="7"/>
      <c r="C265" s="4"/>
      <c r="D265" s="7"/>
      <c r="E265" s="7"/>
      <c r="F265" s="200"/>
      <c r="G265" s="200"/>
      <c r="H265" s="77"/>
      <c r="I265" s="7"/>
      <c r="J265" s="200"/>
      <c r="K265" s="200"/>
      <c r="L265" s="200"/>
      <c r="M265" s="200"/>
      <c r="N265" s="4"/>
      <c r="O265" s="240" t="s">
        <v>413</v>
      </c>
    </row>
    <row r="266" spans="2:17" ht="47.25" outlineLevel="1">
      <c r="B266" s="64">
        <v>128</v>
      </c>
      <c r="C266" s="1" t="s">
        <v>188</v>
      </c>
      <c r="D266" s="64">
        <v>200</v>
      </c>
      <c r="E266" s="2" t="s">
        <v>60</v>
      </c>
      <c r="F266" s="198">
        <v>329</v>
      </c>
      <c r="G266" s="199">
        <f>ROUND(D266*F266,0)</f>
        <v>65800</v>
      </c>
      <c r="H266" s="77">
        <v>184.9</v>
      </c>
      <c r="I266" s="64" t="str">
        <f>E266</f>
        <v>Rmt</v>
      </c>
      <c r="J266" s="199">
        <f>F266</f>
        <v>329</v>
      </c>
      <c r="K266" s="199">
        <f>ROUND(H266*J266,0)</f>
        <v>60832</v>
      </c>
      <c r="L266" s="203">
        <f>IF(K266&gt;G266,K266-G266,0)</f>
        <v>0</v>
      </c>
      <c r="M266" s="199">
        <f>IF(G266&gt;K266,G266-K266,0)</f>
        <v>4968</v>
      </c>
      <c r="N266" s="4"/>
      <c r="O266" s="240" t="s">
        <v>413</v>
      </c>
    </row>
    <row r="267" spans="2:17" outlineLevel="1">
      <c r="B267" s="7"/>
      <c r="C267" s="4"/>
      <c r="D267" s="7"/>
      <c r="E267" s="7"/>
      <c r="F267" s="200"/>
      <c r="G267" s="200"/>
      <c r="H267" s="77"/>
      <c r="I267" s="7"/>
      <c r="J267" s="200"/>
      <c r="K267" s="200"/>
      <c r="L267" s="200"/>
      <c r="M267" s="200"/>
      <c r="N267" s="4"/>
      <c r="O267" s="240" t="s">
        <v>413</v>
      </c>
    </row>
    <row r="268" spans="2:17" ht="31.5" outlineLevel="1">
      <c r="B268" s="64">
        <v>129</v>
      </c>
      <c r="C268" s="1" t="s">
        <v>189</v>
      </c>
      <c r="D268" s="64">
        <v>100</v>
      </c>
      <c r="E268" s="2" t="s">
        <v>60</v>
      </c>
      <c r="F268" s="198">
        <v>163</v>
      </c>
      <c r="G268" s="199">
        <f>ROUND(D268*F268,0)</f>
        <v>16300</v>
      </c>
      <c r="H268" s="77">
        <v>100</v>
      </c>
      <c r="I268" s="64" t="str">
        <f>E268</f>
        <v>Rmt</v>
      </c>
      <c r="J268" s="199">
        <f>F268</f>
        <v>163</v>
      </c>
      <c r="K268" s="199">
        <f>ROUND(H268*J268,0)</f>
        <v>16300</v>
      </c>
      <c r="L268" s="203">
        <f>IF(K268&gt;G268,K268-G268,0)</f>
        <v>0</v>
      </c>
      <c r="M268" s="199">
        <f>IF(G268&gt;K268,G268-K268,0)</f>
        <v>0</v>
      </c>
      <c r="N268" s="4"/>
      <c r="O268" s="240" t="s">
        <v>413</v>
      </c>
    </row>
    <row r="269" spans="2:17" outlineLevel="1">
      <c r="B269" s="7"/>
      <c r="C269" s="72" t="s">
        <v>294</v>
      </c>
      <c r="D269" s="7"/>
      <c r="E269" s="7"/>
      <c r="F269" s="200"/>
      <c r="G269" s="200"/>
      <c r="H269" s="77">
        <v>68.7</v>
      </c>
      <c r="I269" s="7" t="s">
        <v>60</v>
      </c>
      <c r="J269" s="198">
        <v>163</v>
      </c>
      <c r="K269" s="199">
        <f>ROUND(H269*J269,0)</f>
        <v>11198</v>
      </c>
      <c r="L269" s="203">
        <f>IF(K269&gt;G269,K269-G269,0)</f>
        <v>11198</v>
      </c>
      <c r="M269" s="199">
        <f>IF(G269&gt;K269,G269-K269,0)</f>
        <v>0</v>
      </c>
      <c r="N269" s="4"/>
      <c r="O269" s="240" t="s">
        <v>413</v>
      </c>
    </row>
    <row r="270" spans="2:17" ht="31.5" outlineLevel="1">
      <c r="B270" s="64">
        <v>130</v>
      </c>
      <c r="C270" s="1" t="s">
        <v>190</v>
      </c>
      <c r="D270" s="64">
        <v>200</v>
      </c>
      <c r="E270" s="2" t="s">
        <v>60</v>
      </c>
      <c r="F270" s="198">
        <v>902</v>
      </c>
      <c r="G270" s="199">
        <f>ROUND(D270*F270,0)</f>
        <v>180400</v>
      </c>
      <c r="H270" s="77">
        <v>65.3</v>
      </c>
      <c r="I270" s="64" t="str">
        <f>E270</f>
        <v>Rmt</v>
      </c>
      <c r="J270" s="199">
        <f>F270</f>
        <v>902</v>
      </c>
      <c r="K270" s="199">
        <f>ROUND(H270*J270,0)</f>
        <v>58901</v>
      </c>
      <c r="L270" s="203">
        <f>IF(K270&gt;G270,K270-G270,0)</f>
        <v>0</v>
      </c>
      <c r="M270" s="199">
        <f>IF(G270&gt;K270,G270-K270,0)</f>
        <v>121499</v>
      </c>
      <c r="N270" s="59"/>
      <c r="O270" s="240" t="s">
        <v>413</v>
      </c>
      <c r="P270" s="242"/>
      <c r="Q270" s="14"/>
    </row>
    <row r="271" spans="2:17" outlineLevel="1">
      <c r="B271" s="7"/>
      <c r="C271" s="4"/>
      <c r="D271" s="7"/>
      <c r="E271" s="7"/>
      <c r="F271" s="200"/>
      <c r="G271" s="200"/>
      <c r="H271" s="77"/>
      <c r="I271" s="7"/>
      <c r="J271" s="200"/>
      <c r="K271" s="200"/>
      <c r="L271" s="200"/>
      <c r="M271" s="200"/>
      <c r="N271" s="4"/>
      <c r="O271" s="240" t="s">
        <v>413</v>
      </c>
    </row>
    <row r="272" spans="2:17" ht="31.5" outlineLevel="1">
      <c r="B272" s="64">
        <v>131</v>
      </c>
      <c r="C272" s="1" t="s">
        <v>191</v>
      </c>
      <c r="D272" s="64">
        <v>80</v>
      </c>
      <c r="E272" s="2" t="s">
        <v>60</v>
      </c>
      <c r="F272" s="198">
        <v>83</v>
      </c>
      <c r="G272" s="199">
        <f>ROUND(D272*F272,0)</f>
        <v>6640</v>
      </c>
      <c r="H272" s="77">
        <v>80</v>
      </c>
      <c r="I272" s="64" t="str">
        <f>E272</f>
        <v>Rmt</v>
      </c>
      <c r="J272" s="199">
        <f>F272</f>
        <v>83</v>
      </c>
      <c r="K272" s="199">
        <f>ROUND(H272*J272,0)</f>
        <v>6640</v>
      </c>
      <c r="L272" s="203">
        <f>IF(K272&gt;G272,K272-G272,0)</f>
        <v>0</v>
      </c>
      <c r="M272" s="199">
        <f>IF(G272&gt;K272,G272-K272,0)</f>
        <v>0</v>
      </c>
      <c r="N272" s="4"/>
      <c r="O272" s="240" t="s">
        <v>413</v>
      </c>
    </row>
    <row r="273" spans="2:15" outlineLevel="1">
      <c r="B273" s="7"/>
      <c r="C273" s="72" t="s">
        <v>294</v>
      </c>
      <c r="D273" s="7"/>
      <c r="E273" s="7"/>
      <c r="F273" s="200"/>
      <c r="G273" s="200"/>
      <c r="H273" s="77">
        <v>63</v>
      </c>
      <c r="I273" s="7" t="s">
        <v>60</v>
      </c>
      <c r="J273" s="198">
        <v>83</v>
      </c>
      <c r="K273" s="199">
        <f>ROUND(H273*J273,0)</f>
        <v>5229</v>
      </c>
      <c r="L273" s="203">
        <f>IF(K273&gt;G273,K273-G273,0)</f>
        <v>5229</v>
      </c>
      <c r="M273" s="199">
        <f>IF(G273&gt;K273,G273-K273,0)</f>
        <v>0</v>
      </c>
      <c r="N273" s="4"/>
      <c r="O273" s="240" t="s">
        <v>413</v>
      </c>
    </row>
    <row r="274" spans="2:15" ht="157.5" outlineLevel="1">
      <c r="B274" s="64">
        <v>132</v>
      </c>
      <c r="C274" s="1" t="s">
        <v>192</v>
      </c>
      <c r="D274" s="64">
        <v>120</v>
      </c>
      <c r="E274" s="2" t="s">
        <v>60</v>
      </c>
      <c r="F274" s="198">
        <v>1207</v>
      </c>
      <c r="G274" s="199">
        <f>ROUND(D274*F274,0)</f>
        <v>144840</v>
      </c>
      <c r="H274" s="77">
        <v>83</v>
      </c>
      <c r="I274" s="64" t="str">
        <f>E274</f>
        <v>Rmt</v>
      </c>
      <c r="J274" s="199">
        <f>F274</f>
        <v>1207</v>
      </c>
      <c r="K274" s="199">
        <f>ROUND(H274*J274,0)</f>
        <v>100181</v>
      </c>
      <c r="L274" s="203">
        <f>IF(K274&gt;G274,K274-G274,0)</f>
        <v>0</v>
      </c>
      <c r="M274" s="199">
        <f>IF(G274&gt;K274,G274-K274,0)</f>
        <v>44659</v>
      </c>
      <c r="N274" s="4"/>
      <c r="O274" s="240" t="s">
        <v>413</v>
      </c>
    </row>
    <row r="275" spans="2:15" outlineLevel="1">
      <c r="B275" s="7"/>
      <c r="C275" s="4"/>
      <c r="D275" s="7"/>
      <c r="E275" s="7"/>
      <c r="F275" s="200"/>
      <c r="G275" s="200"/>
      <c r="H275" s="77"/>
      <c r="I275" s="7"/>
      <c r="J275" s="200"/>
      <c r="K275" s="200"/>
      <c r="L275" s="200"/>
      <c r="M275" s="200"/>
      <c r="N275" s="4"/>
      <c r="O275" s="240" t="s">
        <v>413</v>
      </c>
    </row>
    <row r="276" spans="2:15" ht="157.5" outlineLevel="1">
      <c r="B276" s="64">
        <v>133</v>
      </c>
      <c r="C276" s="1" t="s">
        <v>193</v>
      </c>
      <c r="D276" s="64">
        <v>70</v>
      </c>
      <c r="E276" s="2" t="s">
        <v>60</v>
      </c>
      <c r="F276" s="198">
        <v>722</v>
      </c>
      <c r="G276" s="199">
        <f>ROUND(D276*F276,0)</f>
        <v>50540</v>
      </c>
      <c r="H276" s="77">
        <v>40</v>
      </c>
      <c r="I276" s="64" t="str">
        <f>E276</f>
        <v>Rmt</v>
      </c>
      <c r="J276" s="199">
        <f>F276</f>
        <v>722</v>
      </c>
      <c r="K276" s="199">
        <f>ROUND(H276*J276,0)</f>
        <v>28880</v>
      </c>
      <c r="L276" s="203">
        <f>IF(K276&gt;G276,K276-G276,0)</f>
        <v>0</v>
      </c>
      <c r="M276" s="199">
        <f>IF(G276&gt;K276,G276-K276,0)</f>
        <v>21660</v>
      </c>
      <c r="N276" s="4"/>
      <c r="O276" s="240" t="s">
        <v>413</v>
      </c>
    </row>
    <row r="277" spans="2:15" outlineLevel="1">
      <c r="B277" s="7"/>
      <c r="C277" s="4"/>
      <c r="D277" s="7"/>
      <c r="E277" s="7"/>
      <c r="F277" s="200"/>
      <c r="G277" s="200"/>
      <c r="H277" s="77"/>
      <c r="I277" s="7"/>
      <c r="J277" s="200"/>
      <c r="K277" s="200"/>
      <c r="L277" s="200"/>
      <c r="M277" s="200"/>
      <c r="N277" s="4"/>
      <c r="O277" s="240" t="s">
        <v>413</v>
      </c>
    </row>
    <row r="278" spans="2:15" ht="173.25" outlineLevel="1">
      <c r="B278" s="64">
        <v>134</v>
      </c>
      <c r="C278" s="4" t="s">
        <v>194</v>
      </c>
      <c r="D278" s="64">
        <v>100</v>
      </c>
      <c r="E278" s="2" t="s">
        <v>60</v>
      </c>
      <c r="F278" s="198">
        <v>1483</v>
      </c>
      <c r="G278" s="199">
        <f>ROUND(D278*F278,0)</f>
        <v>148300</v>
      </c>
      <c r="H278" s="77">
        <v>60</v>
      </c>
      <c r="I278" s="64" t="str">
        <f>E278</f>
        <v>Rmt</v>
      </c>
      <c r="J278" s="199">
        <f>F278</f>
        <v>1483</v>
      </c>
      <c r="K278" s="199">
        <f>ROUND(H278*J278,0)</f>
        <v>88980</v>
      </c>
      <c r="L278" s="203">
        <f>IF(K278&gt;G278,K278-G278,0)</f>
        <v>0</v>
      </c>
      <c r="M278" s="199">
        <f>IF(G278&gt;K278,G278-K278,0)</f>
        <v>59320</v>
      </c>
      <c r="N278" s="4"/>
      <c r="O278" s="240" t="s">
        <v>413</v>
      </c>
    </row>
    <row r="279" spans="2:15" outlineLevel="1">
      <c r="B279" s="7"/>
      <c r="C279" s="4"/>
      <c r="D279" s="7"/>
      <c r="E279" s="7"/>
      <c r="F279" s="200"/>
      <c r="G279" s="200"/>
      <c r="H279" s="77"/>
      <c r="I279" s="7"/>
      <c r="J279" s="200"/>
      <c r="K279" s="200"/>
      <c r="L279" s="200"/>
      <c r="M279" s="200"/>
      <c r="N279" s="4"/>
      <c r="O279" s="240" t="s">
        <v>413</v>
      </c>
    </row>
    <row r="280" spans="2:15" ht="173.25" outlineLevel="1">
      <c r="B280" s="64">
        <v>135</v>
      </c>
      <c r="C280" s="4" t="s">
        <v>195</v>
      </c>
      <c r="D280" s="64">
        <v>120</v>
      </c>
      <c r="E280" s="2" t="s">
        <v>60</v>
      </c>
      <c r="F280" s="198">
        <v>484</v>
      </c>
      <c r="G280" s="199">
        <f>ROUND(D280*F280,0)</f>
        <v>58080</v>
      </c>
      <c r="H280" s="77">
        <v>53</v>
      </c>
      <c r="I280" s="64" t="str">
        <f>E280</f>
        <v>Rmt</v>
      </c>
      <c r="J280" s="199">
        <f>F280</f>
        <v>484</v>
      </c>
      <c r="K280" s="199">
        <f>ROUND(H280*J280,0)</f>
        <v>25652</v>
      </c>
      <c r="L280" s="203">
        <f>IF(K280&gt;G280,K280-G280,0)</f>
        <v>0</v>
      </c>
      <c r="M280" s="199">
        <f>IF(G280&gt;K280,G280-K280,0)</f>
        <v>32428</v>
      </c>
      <c r="N280" s="4"/>
      <c r="O280" s="240" t="s">
        <v>413</v>
      </c>
    </row>
    <row r="281" spans="2:15" outlineLevel="1">
      <c r="B281" s="7"/>
      <c r="C281" s="4"/>
      <c r="D281" s="7"/>
      <c r="E281" s="7"/>
      <c r="F281" s="200"/>
      <c r="G281" s="200"/>
      <c r="H281" s="77"/>
      <c r="I281" s="7"/>
      <c r="J281" s="200"/>
      <c r="K281" s="200"/>
      <c r="L281" s="200"/>
      <c r="M281" s="200"/>
      <c r="N281" s="4"/>
      <c r="O281" s="240" t="s">
        <v>413</v>
      </c>
    </row>
    <row r="282" spans="2:15" ht="141.75" outlineLevel="1">
      <c r="B282" s="64">
        <v>136</v>
      </c>
      <c r="C282" s="1" t="s">
        <v>196</v>
      </c>
      <c r="D282" s="64">
        <v>80</v>
      </c>
      <c r="E282" s="2" t="s">
        <v>60</v>
      </c>
      <c r="F282" s="198">
        <v>356</v>
      </c>
      <c r="G282" s="199">
        <f>ROUND(D282*F282,0)</f>
        <v>28480</v>
      </c>
      <c r="H282" s="77">
        <v>80</v>
      </c>
      <c r="I282" s="64" t="str">
        <f>E282</f>
        <v>Rmt</v>
      </c>
      <c r="J282" s="199">
        <f>F282</f>
        <v>356</v>
      </c>
      <c r="K282" s="199">
        <f>ROUND(H282*J282,0)</f>
        <v>28480</v>
      </c>
      <c r="L282" s="203">
        <f>IF(K282&gt;G282,K282-G282,0)</f>
        <v>0</v>
      </c>
      <c r="M282" s="199">
        <f>IF(G282&gt;K282,G282-K282,0)</f>
        <v>0</v>
      </c>
      <c r="N282" s="4"/>
      <c r="O282" s="240" t="s">
        <v>413</v>
      </c>
    </row>
    <row r="283" spans="2:15" outlineLevel="1">
      <c r="B283" s="7"/>
      <c r="C283" s="72" t="s">
        <v>294</v>
      </c>
      <c r="D283" s="7"/>
      <c r="E283" s="7"/>
      <c r="F283" s="200"/>
      <c r="G283" s="200"/>
      <c r="H283" s="77">
        <v>45</v>
      </c>
      <c r="I283" s="7" t="s">
        <v>60</v>
      </c>
      <c r="J283" s="198">
        <v>356</v>
      </c>
      <c r="K283" s="199">
        <f>ROUND(H283*J283,0)</f>
        <v>16020</v>
      </c>
      <c r="L283" s="203">
        <f>IF(K283&gt;G283,K283-G283,0)</f>
        <v>16020</v>
      </c>
      <c r="M283" s="199">
        <f>IF(G283&gt;K283,G283-K283,0)</f>
        <v>0</v>
      </c>
      <c r="N283" s="4"/>
      <c r="O283" s="240" t="s">
        <v>413</v>
      </c>
    </row>
    <row r="284" spans="2:15" ht="267.75" outlineLevel="1">
      <c r="B284" s="64">
        <v>137</v>
      </c>
      <c r="C284" s="4" t="s">
        <v>197</v>
      </c>
      <c r="D284" s="64">
        <v>1</v>
      </c>
      <c r="E284" s="2" t="s">
        <v>66</v>
      </c>
      <c r="F284" s="198">
        <v>355000</v>
      </c>
      <c r="G284" s="199">
        <f>ROUND(D284*F284,0)</f>
        <v>355000</v>
      </c>
      <c r="H284" s="77">
        <f>D284</f>
        <v>1</v>
      </c>
      <c r="I284" s="64" t="str">
        <f>E284</f>
        <v>No</v>
      </c>
      <c r="J284" s="199">
        <f>F284</f>
        <v>355000</v>
      </c>
      <c r="K284" s="199">
        <f>ROUND(H284*J284,0)</f>
        <v>355000</v>
      </c>
      <c r="L284" s="203">
        <f>IF(K284&gt;G284,K284-G284,0)</f>
        <v>0</v>
      </c>
      <c r="M284" s="199">
        <f>IF(G284&gt;K284,G284-K284,0)</f>
        <v>0</v>
      </c>
      <c r="N284" s="4"/>
      <c r="O284" s="240" t="s">
        <v>413</v>
      </c>
    </row>
    <row r="285" spans="2:15" outlineLevel="1">
      <c r="B285" s="7"/>
      <c r="C285" s="4"/>
      <c r="D285" s="7"/>
      <c r="E285" s="7"/>
      <c r="F285" s="200"/>
      <c r="G285" s="200"/>
      <c r="H285" s="77"/>
      <c r="I285" s="7"/>
      <c r="J285" s="200"/>
      <c r="K285" s="200"/>
      <c r="L285" s="200"/>
      <c r="M285" s="200"/>
      <c r="N285" s="4"/>
      <c r="O285" s="240" t="s">
        <v>413</v>
      </c>
    </row>
    <row r="286" spans="2:15" ht="267.75" outlineLevel="1">
      <c r="B286" s="64">
        <v>138</v>
      </c>
      <c r="C286" s="1" t="s">
        <v>198</v>
      </c>
      <c r="D286" s="64">
        <v>1</v>
      </c>
      <c r="E286" s="2" t="s">
        <v>66</v>
      </c>
      <c r="F286" s="198">
        <v>270000</v>
      </c>
      <c r="G286" s="199">
        <f>ROUND(D286*F286,0)</f>
        <v>270000</v>
      </c>
      <c r="H286" s="77">
        <f>D286</f>
        <v>1</v>
      </c>
      <c r="I286" s="64" t="str">
        <f>E286</f>
        <v>No</v>
      </c>
      <c r="J286" s="199">
        <f>F286</f>
        <v>270000</v>
      </c>
      <c r="K286" s="199">
        <f>ROUND(H286*J286,0)</f>
        <v>270000</v>
      </c>
      <c r="L286" s="203">
        <f>IF(K286&gt;G286,K286-G286,0)</f>
        <v>0</v>
      </c>
      <c r="M286" s="199">
        <f>IF(G286&gt;K286,G286-K286,0)</f>
        <v>0</v>
      </c>
      <c r="N286" s="4"/>
      <c r="O286" s="240" t="s">
        <v>413</v>
      </c>
    </row>
    <row r="287" spans="2:15" outlineLevel="1">
      <c r="B287" s="7"/>
      <c r="C287" s="4"/>
      <c r="D287" s="7"/>
      <c r="E287" s="7"/>
      <c r="F287" s="200"/>
      <c r="G287" s="200"/>
      <c r="H287" s="77"/>
      <c r="I287" s="7"/>
      <c r="J287" s="200"/>
      <c r="K287" s="200"/>
      <c r="L287" s="200"/>
      <c r="M287" s="200"/>
      <c r="N287" s="4"/>
      <c r="O287" s="240" t="s">
        <v>413</v>
      </c>
    </row>
    <row r="288" spans="2:15" ht="63" outlineLevel="1">
      <c r="B288" s="64">
        <v>139</v>
      </c>
      <c r="C288" s="1" t="s">
        <v>199</v>
      </c>
      <c r="D288" s="64">
        <v>3</v>
      </c>
      <c r="E288" s="2" t="s">
        <v>66</v>
      </c>
      <c r="F288" s="198">
        <v>1540</v>
      </c>
      <c r="G288" s="199">
        <f>ROUND(D288*F288,0)</f>
        <v>4620</v>
      </c>
      <c r="H288" s="77">
        <f>D288</f>
        <v>3</v>
      </c>
      <c r="I288" s="64" t="str">
        <f>E288</f>
        <v>No</v>
      </c>
      <c r="J288" s="199">
        <f>F288</f>
        <v>1540</v>
      </c>
      <c r="K288" s="199">
        <f>ROUND(H288*J288,0)</f>
        <v>4620</v>
      </c>
      <c r="L288" s="203">
        <f>IF(K288&gt;G288,K288-G288,0)</f>
        <v>0</v>
      </c>
      <c r="M288" s="199">
        <f>IF(G288&gt;K288,G288-K288,0)</f>
        <v>0</v>
      </c>
      <c r="N288" s="4"/>
      <c r="O288" s="240" t="s">
        <v>413</v>
      </c>
    </row>
    <row r="289" spans="2:15" outlineLevel="1">
      <c r="B289" s="7"/>
      <c r="C289" s="4"/>
      <c r="D289" s="7"/>
      <c r="E289" s="7"/>
      <c r="F289" s="200"/>
      <c r="G289" s="200"/>
      <c r="H289" s="77"/>
      <c r="I289" s="7"/>
      <c r="J289" s="200"/>
      <c r="K289" s="200"/>
      <c r="L289" s="200"/>
      <c r="M289" s="200"/>
      <c r="N289" s="4"/>
      <c r="O289" s="240" t="s">
        <v>413</v>
      </c>
    </row>
    <row r="290" spans="2:15" ht="21" customHeight="1">
      <c r="B290" s="7"/>
      <c r="C290" s="4"/>
      <c r="D290" s="7"/>
      <c r="E290" s="7"/>
      <c r="F290" s="200"/>
      <c r="G290" s="200"/>
      <c r="H290" s="77"/>
      <c r="I290" s="7"/>
      <c r="J290" s="218" t="s">
        <v>406</v>
      </c>
      <c r="K290" s="219">
        <f>SUM(K202:K289)</f>
        <v>3750437</v>
      </c>
      <c r="L290" s="219">
        <f>SUM(L202:L289)</f>
        <v>905655</v>
      </c>
      <c r="M290" s="219">
        <f>SUM(M202:M289)</f>
        <v>887226</v>
      </c>
      <c r="N290" s="4"/>
    </row>
    <row r="291" spans="2:15" ht="24" customHeight="1">
      <c r="B291" s="7"/>
      <c r="C291" s="192" t="s">
        <v>395</v>
      </c>
      <c r="D291" s="7"/>
      <c r="E291" s="7"/>
      <c r="F291" s="200"/>
      <c r="G291" s="200"/>
      <c r="H291" s="77"/>
      <c r="I291" s="7"/>
      <c r="J291" s="200"/>
      <c r="K291" s="200"/>
      <c r="L291" s="200"/>
      <c r="M291" s="200"/>
      <c r="N291" s="4"/>
    </row>
    <row r="292" spans="2:15" ht="63" outlineLevel="1">
      <c r="B292" s="64">
        <v>140</v>
      </c>
      <c r="C292" s="1" t="s">
        <v>200</v>
      </c>
      <c r="D292" s="64">
        <v>1</v>
      </c>
      <c r="E292" s="2" t="s">
        <v>201</v>
      </c>
      <c r="F292" s="198">
        <v>383000</v>
      </c>
      <c r="G292" s="199">
        <f>ROUND(D292*F292,0)</f>
        <v>383000</v>
      </c>
      <c r="H292" s="77">
        <f>D292</f>
        <v>1</v>
      </c>
      <c r="I292" s="64" t="str">
        <f>E292</f>
        <v>Job</v>
      </c>
      <c r="J292" s="199">
        <f>F292</f>
        <v>383000</v>
      </c>
      <c r="K292" s="199">
        <f>ROUND(H292*J292,0)</f>
        <v>383000</v>
      </c>
      <c r="L292" s="203">
        <f>IF(K292&gt;G292,K292-G292,0)</f>
        <v>0</v>
      </c>
      <c r="M292" s="199">
        <f>IF(G292&gt;K292,G292-K292,0)</f>
        <v>0</v>
      </c>
      <c r="N292" s="4"/>
      <c r="O292" s="22" t="s">
        <v>416</v>
      </c>
    </row>
    <row r="293" spans="2:15" outlineLevel="1">
      <c r="B293" s="7"/>
      <c r="C293" s="4"/>
      <c r="D293" s="7"/>
      <c r="E293" s="7"/>
      <c r="F293" s="200"/>
      <c r="G293" s="200"/>
      <c r="H293" s="77"/>
      <c r="I293" s="7"/>
      <c r="J293" s="200"/>
      <c r="K293" s="200"/>
      <c r="L293" s="200"/>
      <c r="M293" s="200"/>
      <c r="N293" s="4"/>
      <c r="O293" s="22" t="s">
        <v>416</v>
      </c>
    </row>
    <row r="294" spans="2:15" ht="63" outlineLevel="1">
      <c r="B294" s="64">
        <v>141</v>
      </c>
      <c r="C294" s="1" t="s">
        <v>202</v>
      </c>
      <c r="D294" s="64">
        <v>1</v>
      </c>
      <c r="E294" s="2" t="s">
        <v>201</v>
      </c>
      <c r="F294" s="198">
        <v>124000</v>
      </c>
      <c r="G294" s="199">
        <f>ROUND(D294*F294,0)</f>
        <v>124000</v>
      </c>
      <c r="H294" s="77">
        <f>D294</f>
        <v>1</v>
      </c>
      <c r="I294" s="64" t="str">
        <f>E294</f>
        <v>Job</v>
      </c>
      <c r="J294" s="199">
        <f>F294</f>
        <v>124000</v>
      </c>
      <c r="K294" s="199">
        <f>ROUND(H294*J294,0)</f>
        <v>124000</v>
      </c>
      <c r="L294" s="203">
        <f>IF(K294&gt;G294,K294-G294,0)</f>
        <v>0</v>
      </c>
      <c r="M294" s="199">
        <f>IF(G294&gt;K294,G294-K294,0)</f>
        <v>0</v>
      </c>
      <c r="N294" s="4"/>
      <c r="O294" s="22" t="s">
        <v>416</v>
      </c>
    </row>
    <row r="295" spans="2:15" outlineLevel="1">
      <c r="B295" s="7"/>
      <c r="C295" s="4"/>
      <c r="D295" s="7"/>
      <c r="E295" s="7"/>
      <c r="F295" s="200"/>
      <c r="G295" s="200"/>
      <c r="H295" s="77"/>
      <c r="I295" s="7"/>
      <c r="J295" s="200"/>
      <c r="K295" s="200"/>
      <c r="L295" s="200"/>
      <c r="M295" s="200"/>
      <c r="N295" s="4"/>
      <c r="O295" s="22" t="s">
        <v>416</v>
      </c>
    </row>
    <row r="296" spans="2:15" ht="47.25" outlineLevel="1">
      <c r="B296" s="64">
        <v>143</v>
      </c>
      <c r="C296" s="1" t="s">
        <v>204</v>
      </c>
      <c r="D296" s="64">
        <v>1</v>
      </c>
      <c r="E296" s="2" t="s">
        <v>201</v>
      </c>
      <c r="F296" s="198">
        <v>182000</v>
      </c>
      <c r="G296" s="199">
        <f>ROUND(D296*F296,0)</f>
        <v>182000</v>
      </c>
      <c r="H296" s="77">
        <f>D296</f>
        <v>1</v>
      </c>
      <c r="I296" s="64" t="str">
        <f>E296</f>
        <v>Job</v>
      </c>
      <c r="J296" s="199">
        <f>F296</f>
        <v>182000</v>
      </c>
      <c r="K296" s="199">
        <f>ROUND(H296*J296,0)</f>
        <v>182000</v>
      </c>
      <c r="L296" s="203">
        <f>IF(K296&gt;G296,K296-G296,0)</f>
        <v>0</v>
      </c>
      <c r="M296" s="199">
        <f>IF(G296&gt;K296,G296-K296,0)</f>
        <v>0</v>
      </c>
      <c r="N296" s="4"/>
      <c r="O296" s="22" t="s">
        <v>416</v>
      </c>
    </row>
    <row r="297" spans="2:15" outlineLevel="1">
      <c r="B297" s="7"/>
      <c r="C297" s="4"/>
      <c r="D297" s="7"/>
      <c r="E297" s="7"/>
      <c r="F297" s="200"/>
      <c r="G297" s="200"/>
      <c r="H297" s="77"/>
      <c r="I297" s="7"/>
      <c r="J297" s="200"/>
      <c r="K297" s="200"/>
      <c r="L297" s="200"/>
      <c r="M297" s="200"/>
      <c r="N297" s="4"/>
      <c r="O297" s="22" t="s">
        <v>416</v>
      </c>
    </row>
    <row r="298" spans="2:15" ht="31.5" outlineLevel="1">
      <c r="B298" s="64">
        <v>144</v>
      </c>
      <c r="C298" s="1" t="s">
        <v>205</v>
      </c>
      <c r="D298" s="64">
        <v>1</v>
      </c>
      <c r="E298" s="2" t="s">
        <v>201</v>
      </c>
      <c r="F298" s="198">
        <v>138000</v>
      </c>
      <c r="G298" s="199">
        <f>ROUND(D298*F298,0)</f>
        <v>138000</v>
      </c>
      <c r="H298" s="77">
        <f>D298</f>
        <v>1</v>
      </c>
      <c r="I298" s="64" t="str">
        <f>E298</f>
        <v>Job</v>
      </c>
      <c r="J298" s="199">
        <f>F298</f>
        <v>138000</v>
      </c>
      <c r="K298" s="199">
        <f>ROUND(H298*J298,0)</f>
        <v>138000</v>
      </c>
      <c r="L298" s="203">
        <f>IF(K298&gt;G298,K298-G298,0)</f>
        <v>0</v>
      </c>
      <c r="M298" s="199">
        <f>IF(G298&gt;K298,G298-K298,0)</f>
        <v>0</v>
      </c>
      <c r="N298" s="4"/>
      <c r="O298" s="22" t="s">
        <v>416</v>
      </c>
    </row>
    <row r="299" spans="2:15" outlineLevel="1">
      <c r="B299" s="64"/>
      <c r="C299" s="1"/>
      <c r="D299" s="64"/>
      <c r="E299" s="2"/>
      <c r="F299" s="198"/>
      <c r="G299" s="199"/>
      <c r="H299" s="77"/>
      <c r="I299" s="64"/>
      <c r="J299" s="199"/>
      <c r="K299" s="199"/>
      <c r="L299" s="203"/>
      <c r="M299" s="199"/>
      <c r="N299" s="4"/>
      <c r="O299" s="22" t="s">
        <v>416</v>
      </c>
    </row>
    <row r="300" spans="2:15" ht="24.6" customHeight="1">
      <c r="B300" s="64"/>
      <c r="C300" s="1"/>
      <c r="D300" s="64"/>
      <c r="E300" s="2"/>
      <c r="F300" s="198"/>
      <c r="G300" s="199"/>
      <c r="H300" s="77"/>
      <c r="I300" s="64"/>
      <c r="J300" s="220" t="s">
        <v>406</v>
      </c>
      <c r="K300" s="220">
        <f>SUM(K292:K299)</f>
        <v>827000</v>
      </c>
      <c r="L300" s="220">
        <f>SUM(L292:L299)</f>
        <v>0</v>
      </c>
      <c r="M300" s="220">
        <f>SUM(M292:M299)</f>
        <v>0</v>
      </c>
      <c r="N300" s="4"/>
    </row>
    <row r="301" spans="2:15" ht="19.5">
      <c r="B301" s="7"/>
      <c r="C301" s="192" t="s">
        <v>396</v>
      </c>
      <c r="D301" s="7"/>
      <c r="E301" s="7"/>
      <c r="F301" s="200"/>
      <c r="G301" s="200"/>
      <c r="H301" s="77"/>
      <c r="I301" s="7"/>
      <c r="J301" s="200"/>
      <c r="K301" s="200"/>
      <c r="L301" s="200"/>
      <c r="M301" s="200"/>
      <c r="N301" s="4"/>
    </row>
    <row r="302" spans="2:15" ht="78.75" outlineLevel="1">
      <c r="B302" s="64">
        <v>142</v>
      </c>
      <c r="C302" s="1" t="s">
        <v>203</v>
      </c>
      <c r="D302" s="64">
        <v>1</v>
      </c>
      <c r="E302" s="2" t="s">
        <v>201</v>
      </c>
      <c r="F302" s="198">
        <v>510000</v>
      </c>
      <c r="G302" s="199">
        <f>ROUND(D302*F302,0)</f>
        <v>510000</v>
      </c>
      <c r="H302" s="77">
        <f>D302</f>
        <v>1</v>
      </c>
      <c r="I302" s="64" t="str">
        <f>E302</f>
        <v>Job</v>
      </c>
      <c r="J302" s="199">
        <f>F302</f>
        <v>510000</v>
      </c>
      <c r="K302" s="199">
        <f>ROUND(H302*J302,0)</f>
        <v>510000</v>
      </c>
      <c r="L302" s="203">
        <f>IF(K302&gt;G302,K302-G302,0)</f>
        <v>0</v>
      </c>
      <c r="M302" s="199">
        <f>IF(G302&gt;K302,G302-K302,0)</f>
        <v>0</v>
      </c>
      <c r="N302" s="4"/>
      <c r="O302" s="22" t="s">
        <v>417</v>
      </c>
    </row>
    <row r="303" spans="2:15" ht="19.5" outlineLevel="1">
      <c r="B303" s="7"/>
      <c r="C303" s="192"/>
      <c r="D303" s="7"/>
      <c r="E303" s="7"/>
      <c r="F303" s="200"/>
      <c r="G303" s="200"/>
      <c r="H303" s="77"/>
      <c r="I303" s="7"/>
      <c r="J303" s="200"/>
      <c r="K303" s="200"/>
      <c r="L303" s="200"/>
      <c r="M303" s="200"/>
      <c r="N303" s="4"/>
      <c r="O303" s="22" t="s">
        <v>417</v>
      </c>
    </row>
    <row r="304" spans="2:15" ht="31.5" outlineLevel="1">
      <c r="B304" s="64">
        <v>145</v>
      </c>
      <c r="C304" s="1" t="s">
        <v>206</v>
      </c>
      <c r="D304" s="64">
        <v>5</v>
      </c>
      <c r="E304" s="2" t="s">
        <v>66</v>
      </c>
      <c r="F304" s="198">
        <v>11225</v>
      </c>
      <c r="G304" s="199">
        <f>ROUND(D304*F304,0)</f>
        <v>56125</v>
      </c>
      <c r="H304" s="77">
        <f>D304</f>
        <v>5</v>
      </c>
      <c r="I304" s="64" t="str">
        <f>E304</f>
        <v>No</v>
      </c>
      <c r="J304" s="199">
        <f>F304</f>
        <v>11225</v>
      </c>
      <c r="K304" s="199">
        <f>ROUND(H304*J304,0)</f>
        <v>56125</v>
      </c>
      <c r="L304" s="203">
        <f>IF(K304&gt;G304,K304-G304,0)</f>
        <v>0</v>
      </c>
      <c r="M304" s="199">
        <f>IF(G304&gt;K304,G304-K304,0)</f>
        <v>0</v>
      </c>
      <c r="N304" s="4"/>
      <c r="O304" s="22" t="s">
        <v>417</v>
      </c>
    </row>
    <row r="305" spans="2:17" outlineLevel="1">
      <c r="B305" s="7"/>
      <c r="C305" s="4"/>
      <c r="D305" s="7"/>
      <c r="E305" s="7"/>
      <c r="F305" s="200"/>
      <c r="G305" s="200"/>
      <c r="H305" s="77"/>
      <c r="I305" s="7"/>
      <c r="J305" s="200"/>
      <c r="K305" s="200"/>
      <c r="L305" s="200"/>
      <c r="M305" s="200"/>
      <c r="N305" s="4"/>
      <c r="O305" s="22" t="s">
        <v>417</v>
      </c>
    </row>
    <row r="306" spans="2:17" ht="31.5" outlineLevel="1">
      <c r="B306" s="64">
        <v>146</v>
      </c>
      <c r="C306" s="1" t="s">
        <v>207</v>
      </c>
      <c r="D306" s="64">
        <v>5</v>
      </c>
      <c r="E306" s="2" t="s">
        <v>66</v>
      </c>
      <c r="F306" s="198">
        <v>7686</v>
      </c>
      <c r="G306" s="199">
        <f>ROUND(D306*F306,0)</f>
        <v>38430</v>
      </c>
      <c r="H306" s="77">
        <f>D306</f>
        <v>5</v>
      </c>
      <c r="I306" s="64" t="str">
        <f>E306</f>
        <v>No</v>
      </c>
      <c r="J306" s="199">
        <f>F306</f>
        <v>7686</v>
      </c>
      <c r="K306" s="199">
        <f>ROUND(H306*J306,0)</f>
        <v>38430</v>
      </c>
      <c r="L306" s="203">
        <f>IF(K306&gt;G306,K306-G306,0)</f>
        <v>0</v>
      </c>
      <c r="M306" s="199">
        <f>IF(G306&gt;K306,G306-K306,0)</f>
        <v>0</v>
      </c>
      <c r="N306" s="4"/>
      <c r="O306" s="22" t="s">
        <v>417</v>
      </c>
    </row>
    <row r="307" spans="2:17" outlineLevel="1">
      <c r="B307" s="7"/>
      <c r="C307" s="4"/>
      <c r="D307" s="7"/>
      <c r="E307" s="7"/>
      <c r="F307" s="200"/>
      <c r="G307" s="200"/>
      <c r="H307" s="77"/>
      <c r="I307" s="7"/>
      <c r="J307" s="200"/>
      <c r="K307" s="200"/>
      <c r="L307" s="200"/>
      <c r="M307" s="200"/>
      <c r="N307" s="4"/>
      <c r="O307" s="22" t="s">
        <v>417</v>
      </c>
    </row>
    <row r="308" spans="2:17" ht="31.5" outlineLevel="1">
      <c r="B308" s="64">
        <v>147</v>
      </c>
      <c r="C308" s="1" t="s">
        <v>208</v>
      </c>
      <c r="D308" s="64">
        <v>5</v>
      </c>
      <c r="E308" s="2" t="s">
        <v>66</v>
      </c>
      <c r="F308" s="198">
        <v>15065</v>
      </c>
      <c r="G308" s="199">
        <f>ROUND(D308*F308,0)</f>
        <v>75325</v>
      </c>
      <c r="H308" s="77">
        <f>D308</f>
        <v>5</v>
      </c>
      <c r="I308" s="64" t="str">
        <f>E308</f>
        <v>No</v>
      </c>
      <c r="J308" s="199">
        <f>F308</f>
        <v>15065</v>
      </c>
      <c r="K308" s="199">
        <f>ROUND(H308*J308,0)</f>
        <v>75325</v>
      </c>
      <c r="L308" s="203">
        <f>IF(K308&gt;G308,K308-G308,0)</f>
        <v>0</v>
      </c>
      <c r="M308" s="199">
        <f>IF(G308&gt;K308,G308-K308,0)</f>
        <v>0</v>
      </c>
      <c r="N308" s="4"/>
      <c r="O308" s="22" t="s">
        <v>417</v>
      </c>
    </row>
    <row r="309" spans="2:17" outlineLevel="1">
      <c r="B309" s="7"/>
      <c r="C309" s="4"/>
      <c r="D309" s="7"/>
      <c r="E309" s="7"/>
      <c r="F309" s="200"/>
      <c r="G309" s="200"/>
      <c r="H309" s="77"/>
      <c r="I309" s="7"/>
      <c r="J309" s="200"/>
      <c r="K309" s="200"/>
      <c r="L309" s="200"/>
      <c r="M309" s="200"/>
      <c r="N309" s="4"/>
      <c r="O309" s="22" t="s">
        <v>417</v>
      </c>
    </row>
    <row r="310" spans="2:17" outlineLevel="1">
      <c r="B310" s="64">
        <v>148</v>
      </c>
      <c r="C310" s="1" t="s">
        <v>209</v>
      </c>
      <c r="D310" s="64">
        <v>1</v>
      </c>
      <c r="E310" s="2" t="s">
        <v>201</v>
      </c>
      <c r="F310" s="198">
        <v>56000</v>
      </c>
      <c r="G310" s="199">
        <f>ROUND(D310*F310,0)</f>
        <v>56000</v>
      </c>
      <c r="H310" s="70">
        <v>1</v>
      </c>
      <c r="I310" s="64" t="str">
        <f>E310</f>
        <v>Job</v>
      </c>
      <c r="J310" s="199">
        <f>F310</f>
        <v>56000</v>
      </c>
      <c r="K310" s="199">
        <f>ROUND(H310*J310,0)</f>
        <v>56000</v>
      </c>
      <c r="L310" s="203">
        <f>IF(K310&gt;G310,K310-G310,0)</f>
        <v>0</v>
      </c>
      <c r="M310" s="199">
        <f>IF(G310&gt;K310,G310-K310,0)</f>
        <v>0</v>
      </c>
      <c r="N310" s="4"/>
      <c r="O310" s="22" t="s">
        <v>417</v>
      </c>
    </row>
    <row r="311" spans="2:17" outlineLevel="1">
      <c r="B311" s="7"/>
      <c r="C311" s="4"/>
      <c r="D311" s="7"/>
      <c r="E311" s="7"/>
      <c r="F311" s="200"/>
      <c r="G311" s="200"/>
      <c r="H311" s="77"/>
      <c r="I311" s="7"/>
      <c r="J311" s="200"/>
      <c r="K311" s="200"/>
      <c r="L311" s="200"/>
      <c r="M311" s="200"/>
      <c r="N311" s="4"/>
      <c r="O311" s="22" t="s">
        <v>417</v>
      </c>
    </row>
    <row r="312" spans="2:17" ht="21.6" customHeight="1">
      <c r="B312" s="7"/>
      <c r="C312" s="4"/>
      <c r="D312" s="7"/>
      <c r="E312" s="7"/>
      <c r="F312" s="200"/>
      <c r="G312" s="200"/>
      <c r="H312" s="77"/>
      <c r="I312" s="7"/>
      <c r="J312" s="218" t="s">
        <v>406</v>
      </c>
      <c r="K312" s="219">
        <f>SUM(K302:K311)</f>
        <v>735880</v>
      </c>
      <c r="L312" s="219">
        <f>SUM(L302:L311)</f>
        <v>0</v>
      </c>
      <c r="M312" s="219">
        <f>SUM(M302:M311)</f>
        <v>0</v>
      </c>
      <c r="N312" s="4"/>
    </row>
    <row r="313" spans="2:17" ht="22.15" customHeight="1">
      <c r="B313" s="7"/>
      <c r="C313" s="192" t="s">
        <v>397</v>
      </c>
      <c r="D313" s="7"/>
      <c r="E313" s="7"/>
      <c r="F313" s="200"/>
      <c r="G313" s="200"/>
      <c r="H313" s="77"/>
      <c r="I313" s="7"/>
      <c r="J313" s="200"/>
      <c r="K313" s="200"/>
      <c r="L313" s="200"/>
      <c r="M313" s="200"/>
      <c r="N313" s="4"/>
    </row>
    <row r="314" spans="2:17" ht="157.5" outlineLevel="1">
      <c r="B314" s="64">
        <v>149</v>
      </c>
      <c r="C314" s="1" t="s">
        <v>210</v>
      </c>
      <c r="D314" s="64">
        <v>1</v>
      </c>
      <c r="E314" s="2" t="s">
        <v>66</v>
      </c>
      <c r="F314" s="198">
        <v>48000</v>
      </c>
      <c r="G314" s="199">
        <f>ROUND(D314*F314,0)</f>
        <v>48000</v>
      </c>
      <c r="H314" s="70">
        <v>1</v>
      </c>
      <c r="I314" s="64" t="str">
        <f>E314</f>
        <v>No</v>
      </c>
      <c r="J314" s="199">
        <f>F314</f>
        <v>48000</v>
      </c>
      <c r="K314" s="199">
        <f>ROUND(H314*J314,0)</f>
        <v>48000</v>
      </c>
      <c r="L314" s="203">
        <f>IF(K314&gt;G314,K314-G314,0)</f>
        <v>0</v>
      </c>
      <c r="M314" s="199">
        <f>IF(G314&gt;K314,G314-K314,0)</f>
        <v>0</v>
      </c>
      <c r="N314" s="4"/>
      <c r="O314" s="22" t="s">
        <v>418</v>
      </c>
    </row>
    <row r="315" spans="2:17" outlineLevel="1">
      <c r="B315" s="7"/>
      <c r="C315" s="72" t="s">
        <v>294</v>
      </c>
      <c r="D315" s="7"/>
      <c r="E315" s="7"/>
      <c r="F315" s="200"/>
      <c r="G315" s="200"/>
      <c r="H315" s="77">
        <v>1</v>
      </c>
      <c r="I315" s="7" t="s">
        <v>66</v>
      </c>
      <c r="J315" s="198">
        <v>48000</v>
      </c>
      <c r="K315" s="199">
        <f>ROUND(H315*J315,0)</f>
        <v>48000</v>
      </c>
      <c r="L315" s="203">
        <f>IF(K315&gt;G315,K315-G315,0)</f>
        <v>48000</v>
      </c>
      <c r="M315" s="199">
        <f>IF(G315&gt;K315,G315-K315,0)</f>
        <v>0</v>
      </c>
      <c r="N315" s="4"/>
      <c r="O315" s="22" t="s">
        <v>418</v>
      </c>
    </row>
    <row r="316" spans="2:17" ht="157.5" outlineLevel="1">
      <c r="B316" s="64">
        <v>150</v>
      </c>
      <c r="C316" s="4" t="s">
        <v>211</v>
      </c>
      <c r="D316" s="64">
        <v>1</v>
      </c>
      <c r="E316" s="2" t="s">
        <v>66</v>
      </c>
      <c r="F316" s="198">
        <v>40000</v>
      </c>
      <c r="G316" s="199">
        <f>ROUND(D316*F316,0)</f>
        <v>40000</v>
      </c>
      <c r="H316" s="70">
        <v>0</v>
      </c>
      <c r="I316" s="64" t="str">
        <f>E316</f>
        <v>No</v>
      </c>
      <c r="J316" s="199">
        <f>F316</f>
        <v>40000</v>
      </c>
      <c r="K316" s="199">
        <f>ROUND(H316*J316,0)</f>
        <v>0</v>
      </c>
      <c r="L316" s="203">
        <f>IF(K316&gt;G316,K316-G316,0)</f>
        <v>0</v>
      </c>
      <c r="M316" s="199">
        <f>IF(G316&gt;K316,G316-K316,0)</f>
        <v>40000</v>
      </c>
      <c r="N316" s="4"/>
      <c r="O316" s="22" t="s">
        <v>418</v>
      </c>
    </row>
    <row r="317" spans="2:17" outlineLevel="1">
      <c r="B317" s="7"/>
      <c r="C317" s="4"/>
      <c r="D317" s="7"/>
      <c r="E317" s="7"/>
      <c r="F317" s="200"/>
      <c r="G317" s="200"/>
      <c r="H317" s="77"/>
      <c r="I317" s="7"/>
      <c r="J317" s="200"/>
      <c r="K317" s="200"/>
      <c r="L317" s="200"/>
      <c r="M317" s="200"/>
      <c r="N317" s="4"/>
      <c r="O317" s="22" t="s">
        <v>418</v>
      </c>
    </row>
    <row r="318" spans="2:17" ht="315" outlineLevel="1">
      <c r="B318" s="94">
        <v>151</v>
      </c>
      <c r="C318" s="93" t="s">
        <v>212</v>
      </c>
      <c r="D318" s="94">
        <v>1</v>
      </c>
      <c r="E318" s="95" t="s">
        <v>66</v>
      </c>
      <c r="F318" s="204">
        <v>590000</v>
      </c>
      <c r="G318" s="205">
        <f>ROUND(D318*F318,0)</f>
        <v>590000</v>
      </c>
      <c r="H318" s="98">
        <v>1</v>
      </c>
      <c r="I318" s="94" t="str">
        <f>E318</f>
        <v>No</v>
      </c>
      <c r="J318" s="205">
        <f>F318</f>
        <v>590000</v>
      </c>
      <c r="K318" s="205">
        <f>ROUND(H318*J318,0)</f>
        <v>590000</v>
      </c>
      <c r="L318" s="214">
        <f>IF(K318&gt;G318,K318-G318,0)</f>
        <v>0</v>
      </c>
      <c r="M318" s="205">
        <f>IF(G318&gt;K318,G318-K318,0)</f>
        <v>0</v>
      </c>
      <c r="N318" s="93"/>
      <c r="O318" s="22" t="s">
        <v>418</v>
      </c>
      <c r="P318" s="243"/>
      <c r="Q318" s="36"/>
    </row>
    <row r="319" spans="2:17" outlineLevel="1">
      <c r="B319" s="7"/>
      <c r="C319" s="4"/>
      <c r="D319" s="7"/>
      <c r="E319" s="7"/>
      <c r="F319" s="200"/>
      <c r="G319" s="200"/>
      <c r="H319" s="77"/>
      <c r="I319" s="7"/>
      <c r="J319" s="200"/>
      <c r="K319" s="200"/>
      <c r="L319" s="200"/>
      <c r="M319" s="200"/>
      <c r="N319" s="4"/>
      <c r="O319" s="22" t="s">
        <v>418</v>
      </c>
    </row>
    <row r="320" spans="2:17" ht="141.75" outlineLevel="1">
      <c r="B320" s="64">
        <v>152</v>
      </c>
      <c r="C320" s="1" t="s">
        <v>213</v>
      </c>
      <c r="D320" s="64">
        <v>6</v>
      </c>
      <c r="E320" s="2" t="s">
        <v>66</v>
      </c>
      <c r="F320" s="198">
        <v>42000</v>
      </c>
      <c r="G320" s="199">
        <f>ROUND(D320*F320,0)</f>
        <v>252000</v>
      </c>
      <c r="H320" s="70">
        <v>6</v>
      </c>
      <c r="I320" s="64" t="str">
        <f>E320</f>
        <v>No</v>
      </c>
      <c r="J320" s="199">
        <f>F320</f>
        <v>42000</v>
      </c>
      <c r="K320" s="199">
        <f>ROUND(H320*J320,0)</f>
        <v>252000</v>
      </c>
      <c r="L320" s="203">
        <f>IF(K320&gt;G320,K320-G320,0)</f>
        <v>0</v>
      </c>
      <c r="M320" s="199">
        <f>IF(G320&gt;K320,G320-K320,0)</f>
        <v>0</v>
      </c>
      <c r="N320" s="7" t="s">
        <v>278</v>
      </c>
      <c r="O320" s="22" t="s">
        <v>418</v>
      </c>
    </row>
    <row r="321" spans="2:15" outlineLevel="1">
      <c r="B321" s="7"/>
      <c r="C321" s="4"/>
      <c r="D321" s="7"/>
      <c r="E321" s="7"/>
      <c r="F321" s="200"/>
      <c r="G321" s="200"/>
      <c r="H321" s="77"/>
      <c r="I321" s="7"/>
      <c r="J321" s="200"/>
      <c r="K321" s="200"/>
      <c r="L321" s="200"/>
      <c r="M321" s="200"/>
      <c r="N321" s="4"/>
      <c r="O321" s="22" t="s">
        <v>418</v>
      </c>
    </row>
    <row r="322" spans="2:15" ht="189" outlineLevel="1">
      <c r="B322" s="64">
        <v>153</v>
      </c>
      <c r="C322" s="4" t="s">
        <v>0</v>
      </c>
      <c r="D322" s="64">
        <v>1</v>
      </c>
      <c r="E322" s="2" t="s">
        <v>66</v>
      </c>
      <c r="F322" s="198">
        <v>182000</v>
      </c>
      <c r="G322" s="199">
        <f>ROUND(D322*F322,0)</f>
        <v>182000</v>
      </c>
      <c r="H322" s="70">
        <v>1</v>
      </c>
      <c r="I322" s="64" t="str">
        <f>E322</f>
        <v>No</v>
      </c>
      <c r="J322" s="199">
        <f>F322</f>
        <v>182000</v>
      </c>
      <c r="K322" s="199">
        <f>ROUND(H322*J322,0)</f>
        <v>182000</v>
      </c>
      <c r="L322" s="203">
        <f>IF(K322&gt;G322,K322-G322,0)</f>
        <v>0</v>
      </c>
      <c r="M322" s="199">
        <f>IF(G322&gt;K322,G322-K322,0)</f>
        <v>0</v>
      </c>
      <c r="N322" s="4"/>
      <c r="O322" s="22" t="s">
        <v>418</v>
      </c>
    </row>
    <row r="323" spans="2:15" outlineLevel="1">
      <c r="B323" s="7"/>
      <c r="C323" s="72" t="s">
        <v>294</v>
      </c>
      <c r="D323" s="7"/>
      <c r="E323" s="7"/>
      <c r="F323" s="200"/>
      <c r="G323" s="200"/>
      <c r="H323" s="77">
        <v>1</v>
      </c>
      <c r="I323" s="7" t="s">
        <v>66</v>
      </c>
      <c r="J323" s="198">
        <v>182000</v>
      </c>
      <c r="K323" s="199">
        <f>ROUND(H323*J323,0)</f>
        <v>182000</v>
      </c>
      <c r="L323" s="203">
        <f>IF(K323&gt;G323,K323-G323,0)</f>
        <v>182000</v>
      </c>
      <c r="M323" s="199">
        <f>IF(G323&gt;K323,G323-K323,0)</f>
        <v>0</v>
      </c>
      <c r="N323" s="4"/>
      <c r="O323" s="22" t="s">
        <v>418</v>
      </c>
    </row>
    <row r="324" spans="2:15" ht="173.25" outlineLevel="1">
      <c r="B324" s="64">
        <v>154</v>
      </c>
      <c r="C324" s="1" t="s">
        <v>214</v>
      </c>
      <c r="D324" s="64">
        <v>1</v>
      </c>
      <c r="E324" s="2" t="s">
        <v>66</v>
      </c>
      <c r="F324" s="198">
        <v>205000</v>
      </c>
      <c r="G324" s="199">
        <f>ROUND(D324*F324,0)</f>
        <v>205000</v>
      </c>
      <c r="H324" s="70">
        <v>1</v>
      </c>
      <c r="I324" s="64" t="str">
        <f>E324</f>
        <v>No</v>
      </c>
      <c r="J324" s="199">
        <f>F324</f>
        <v>205000</v>
      </c>
      <c r="K324" s="199">
        <f>ROUND(H324*J324,0)</f>
        <v>205000</v>
      </c>
      <c r="L324" s="203">
        <f>IF(K324&gt;G324,K324-G324,0)</f>
        <v>0</v>
      </c>
      <c r="M324" s="199">
        <f>IF(G324&gt;K324,G324-K324,0)</f>
        <v>0</v>
      </c>
      <c r="N324" s="4"/>
      <c r="O324" s="22" t="s">
        <v>418</v>
      </c>
    </row>
    <row r="325" spans="2:15" outlineLevel="1">
      <c r="B325" s="7"/>
      <c r="C325" s="4"/>
      <c r="D325" s="7"/>
      <c r="E325" s="7"/>
      <c r="F325" s="200"/>
      <c r="G325" s="200"/>
      <c r="H325" s="77"/>
      <c r="I325" s="7"/>
      <c r="J325" s="200"/>
      <c r="K325" s="200"/>
      <c r="L325" s="200"/>
      <c r="M325" s="200"/>
      <c r="N325" s="4"/>
      <c r="O325" s="22" t="s">
        <v>418</v>
      </c>
    </row>
    <row r="326" spans="2:15" ht="157.5" outlineLevel="1">
      <c r="B326" s="64">
        <v>155</v>
      </c>
      <c r="C326" s="4" t="s">
        <v>1</v>
      </c>
      <c r="D326" s="64">
        <v>20</v>
      </c>
      <c r="E326" s="2" t="s">
        <v>60</v>
      </c>
      <c r="F326" s="198">
        <v>1020</v>
      </c>
      <c r="G326" s="199">
        <f>ROUND(D326*F326,0)</f>
        <v>20400</v>
      </c>
      <c r="H326" s="70">
        <v>10</v>
      </c>
      <c r="I326" s="64" t="str">
        <f>E326</f>
        <v>Rmt</v>
      </c>
      <c r="J326" s="199">
        <f>F326</f>
        <v>1020</v>
      </c>
      <c r="K326" s="199">
        <f>ROUND(H326*J326,0)</f>
        <v>10200</v>
      </c>
      <c r="L326" s="203">
        <f>IF(K326&gt;G326,K326-G326,0)</f>
        <v>0</v>
      </c>
      <c r="M326" s="199">
        <f>IF(G326&gt;K326,G326-K326,0)</f>
        <v>10200</v>
      </c>
      <c r="N326" s="4"/>
      <c r="O326" s="22" t="s">
        <v>418</v>
      </c>
    </row>
    <row r="327" spans="2:15" outlineLevel="1">
      <c r="B327" s="7"/>
      <c r="C327" s="4"/>
      <c r="D327" s="7"/>
      <c r="E327" s="7"/>
      <c r="F327" s="200"/>
      <c r="G327" s="200"/>
      <c r="H327" s="77"/>
      <c r="I327" s="7"/>
      <c r="J327" s="200"/>
      <c r="K327" s="200"/>
      <c r="L327" s="200"/>
      <c r="M327" s="200"/>
      <c r="N327" s="4"/>
      <c r="O327" s="22" t="s">
        <v>418</v>
      </c>
    </row>
    <row r="328" spans="2:15" ht="157.5" outlineLevel="1">
      <c r="B328" s="64">
        <v>156</v>
      </c>
      <c r="C328" s="4" t="s">
        <v>2</v>
      </c>
      <c r="D328" s="64">
        <v>20</v>
      </c>
      <c r="E328" s="2" t="s">
        <v>60</v>
      </c>
      <c r="F328" s="198">
        <v>1190</v>
      </c>
      <c r="G328" s="199">
        <f>ROUND(D328*F328,0)</f>
        <v>23800</v>
      </c>
      <c r="H328" s="70">
        <v>12</v>
      </c>
      <c r="I328" s="64" t="str">
        <f>E328</f>
        <v>Rmt</v>
      </c>
      <c r="J328" s="199">
        <f>F328</f>
        <v>1190</v>
      </c>
      <c r="K328" s="199">
        <f>ROUND(H328*J328,0)</f>
        <v>14280</v>
      </c>
      <c r="L328" s="203">
        <f>IF(K328&gt;G328,K328-G328,0)</f>
        <v>0</v>
      </c>
      <c r="M328" s="199">
        <f>IF(G328&gt;K328,G328-K328,0)</f>
        <v>9520</v>
      </c>
      <c r="N328" s="4"/>
      <c r="O328" s="22" t="s">
        <v>418</v>
      </c>
    </row>
    <row r="329" spans="2:15" outlineLevel="1">
      <c r="B329" s="7"/>
      <c r="C329" s="4"/>
      <c r="D329" s="7"/>
      <c r="E329" s="7"/>
      <c r="F329" s="200"/>
      <c r="G329" s="200"/>
      <c r="H329" s="77"/>
      <c r="I329" s="7"/>
      <c r="J329" s="200"/>
      <c r="K329" s="200"/>
      <c r="L329" s="200"/>
      <c r="M329" s="200"/>
      <c r="N329" s="4"/>
      <c r="O329" s="22" t="s">
        <v>418</v>
      </c>
    </row>
    <row r="330" spans="2:15" ht="47.25" outlineLevel="1">
      <c r="B330" s="64">
        <v>157</v>
      </c>
      <c r="C330" s="4" t="s">
        <v>3</v>
      </c>
      <c r="D330" s="64">
        <v>50</v>
      </c>
      <c r="E330" s="2" t="s">
        <v>60</v>
      </c>
      <c r="F330" s="198">
        <v>670</v>
      </c>
      <c r="G330" s="199">
        <f>ROUND(D330*F330,0)</f>
        <v>33500</v>
      </c>
      <c r="H330" s="70">
        <v>0</v>
      </c>
      <c r="I330" s="64" t="str">
        <f>E330</f>
        <v>Rmt</v>
      </c>
      <c r="J330" s="199">
        <f>F330</f>
        <v>670</v>
      </c>
      <c r="K330" s="199">
        <f>ROUND(H330*J330,0)</f>
        <v>0</v>
      </c>
      <c r="L330" s="203">
        <f>IF(K330&gt;G330,K330-G330,0)</f>
        <v>0</v>
      </c>
      <c r="M330" s="199">
        <f>IF(G330&gt;K330,G330-K330,0)</f>
        <v>33500</v>
      </c>
      <c r="N330" s="4"/>
      <c r="O330" s="22" t="s">
        <v>418</v>
      </c>
    </row>
    <row r="331" spans="2:15" outlineLevel="1">
      <c r="B331" s="7"/>
      <c r="C331" s="4"/>
      <c r="D331" s="7"/>
      <c r="E331" s="7"/>
      <c r="F331" s="200"/>
      <c r="G331" s="200"/>
      <c r="H331" s="77"/>
      <c r="I331" s="7"/>
      <c r="J331" s="200"/>
      <c r="K331" s="200"/>
      <c r="L331" s="200"/>
      <c r="M331" s="200"/>
      <c r="N331" s="4"/>
      <c r="O331" s="22" t="s">
        <v>418</v>
      </c>
    </row>
    <row r="332" spans="2:15" ht="47.25" outlineLevel="1">
      <c r="B332" s="64">
        <v>158</v>
      </c>
      <c r="C332" s="4" t="s">
        <v>4</v>
      </c>
      <c r="D332" s="64">
        <v>50</v>
      </c>
      <c r="E332" s="2" t="s">
        <v>60</v>
      </c>
      <c r="F332" s="198">
        <v>515</v>
      </c>
      <c r="G332" s="199">
        <f>ROUND(D332*F332,0)</f>
        <v>25750</v>
      </c>
      <c r="H332" s="70">
        <v>12</v>
      </c>
      <c r="I332" s="64" t="str">
        <f>E332</f>
        <v>Rmt</v>
      </c>
      <c r="J332" s="199">
        <f>F332</f>
        <v>515</v>
      </c>
      <c r="K332" s="199">
        <f>ROUND(H332*J332,0)</f>
        <v>6180</v>
      </c>
      <c r="L332" s="203">
        <f>IF(K332&gt;G332,K332-G332,0)</f>
        <v>0</v>
      </c>
      <c r="M332" s="199">
        <f>IF(G332&gt;K332,G332-K332,0)</f>
        <v>19570</v>
      </c>
      <c r="N332" s="4"/>
      <c r="O332" s="22" t="s">
        <v>418</v>
      </c>
    </row>
    <row r="333" spans="2:15" outlineLevel="1">
      <c r="B333" s="7"/>
      <c r="C333" s="4"/>
      <c r="D333" s="7"/>
      <c r="E333" s="7"/>
      <c r="F333" s="200"/>
      <c r="G333" s="200"/>
      <c r="H333" s="77"/>
      <c r="I333" s="7"/>
      <c r="J333" s="200"/>
      <c r="K333" s="200"/>
      <c r="L333" s="200"/>
      <c r="M333" s="200"/>
      <c r="N333" s="4"/>
      <c r="O333" s="22" t="s">
        <v>418</v>
      </c>
    </row>
    <row r="334" spans="2:15" ht="141.75" outlineLevel="1">
      <c r="B334" s="64">
        <v>159</v>
      </c>
      <c r="C334" s="4" t="s">
        <v>5</v>
      </c>
      <c r="D334" s="64">
        <v>30</v>
      </c>
      <c r="E334" s="2" t="s">
        <v>62</v>
      </c>
      <c r="F334" s="198">
        <v>2600</v>
      </c>
      <c r="G334" s="199">
        <f>ROUND(D334*F334,0)</f>
        <v>78000</v>
      </c>
      <c r="H334" s="70">
        <v>0</v>
      </c>
      <c r="I334" s="64" t="str">
        <f>E334</f>
        <v>Sqm</v>
      </c>
      <c r="J334" s="199">
        <f>F334</f>
        <v>2600</v>
      </c>
      <c r="K334" s="199">
        <f>ROUND(H334*J334,0)</f>
        <v>0</v>
      </c>
      <c r="L334" s="203">
        <f>IF(K334&gt;G334,K334-G334,0)</f>
        <v>0</v>
      </c>
      <c r="M334" s="199">
        <f>IF(G334&gt;K334,G334-K334,0)</f>
        <v>78000</v>
      </c>
      <c r="N334" s="4"/>
      <c r="O334" s="22" t="s">
        <v>418</v>
      </c>
    </row>
    <row r="335" spans="2:15" outlineLevel="1">
      <c r="B335" s="7"/>
      <c r="C335" s="4"/>
      <c r="D335" s="7"/>
      <c r="E335" s="7"/>
      <c r="F335" s="200"/>
      <c r="G335" s="200"/>
      <c r="H335" s="77"/>
      <c r="I335" s="7"/>
      <c r="J335" s="200"/>
      <c r="K335" s="200"/>
      <c r="L335" s="200"/>
      <c r="M335" s="200"/>
      <c r="N335" s="4"/>
      <c r="O335" s="22" t="s">
        <v>418</v>
      </c>
    </row>
    <row r="336" spans="2:15" ht="141.75" outlineLevel="1">
      <c r="B336" s="64">
        <v>160</v>
      </c>
      <c r="C336" s="4" t="s">
        <v>6</v>
      </c>
      <c r="D336" s="64">
        <v>250</v>
      </c>
      <c r="E336" s="2" t="s">
        <v>62</v>
      </c>
      <c r="F336" s="198">
        <v>2325</v>
      </c>
      <c r="G336" s="199">
        <f>ROUND(D336*F336,0)</f>
        <v>581250</v>
      </c>
      <c r="H336" s="70">
        <v>230.19</v>
      </c>
      <c r="I336" s="64" t="str">
        <f>E336</f>
        <v>Sqm</v>
      </c>
      <c r="J336" s="199">
        <f>F336</f>
        <v>2325</v>
      </c>
      <c r="K336" s="199">
        <f>ROUND(H336*J336,0)</f>
        <v>535192</v>
      </c>
      <c r="L336" s="203">
        <f>IF(K336&gt;G336,K336-G336,0)</f>
        <v>0</v>
      </c>
      <c r="M336" s="199">
        <f>IF(G336&gt;K336,G336-K336,0)</f>
        <v>46058</v>
      </c>
      <c r="N336" s="4"/>
      <c r="O336" s="22" t="s">
        <v>418</v>
      </c>
    </row>
    <row r="337" spans="2:15" outlineLevel="1">
      <c r="B337" s="7"/>
      <c r="C337" s="4"/>
      <c r="D337" s="7"/>
      <c r="E337" s="7"/>
      <c r="F337" s="200"/>
      <c r="G337" s="200"/>
      <c r="H337" s="77"/>
      <c r="I337" s="7"/>
      <c r="J337" s="200"/>
      <c r="K337" s="200"/>
      <c r="L337" s="200"/>
      <c r="M337" s="200"/>
      <c r="N337" s="4"/>
      <c r="O337" s="22" t="s">
        <v>418</v>
      </c>
    </row>
    <row r="338" spans="2:15" ht="31.5" outlineLevel="1">
      <c r="B338" s="64">
        <v>161</v>
      </c>
      <c r="C338" s="1" t="s">
        <v>215</v>
      </c>
      <c r="D338" s="64">
        <v>2</v>
      </c>
      <c r="E338" s="2" t="s">
        <v>62</v>
      </c>
      <c r="F338" s="198">
        <v>15800</v>
      </c>
      <c r="G338" s="199">
        <f>ROUND(D338*F338,0)</f>
        <v>31600</v>
      </c>
      <c r="H338" s="70">
        <v>1.24</v>
      </c>
      <c r="I338" s="64" t="str">
        <f>E338</f>
        <v>Sqm</v>
      </c>
      <c r="J338" s="199">
        <f>F338</f>
        <v>15800</v>
      </c>
      <c r="K338" s="199">
        <f>ROUND(H338*J338,0)</f>
        <v>19592</v>
      </c>
      <c r="L338" s="203">
        <f>IF(K338&gt;G338,K338-G338,0)</f>
        <v>0</v>
      </c>
      <c r="M338" s="199">
        <f>IF(G338&gt;K338,G338-K338,0)</f>
        <v>12008</v>
      </c>
      <c r="N338" s="4"/>
      <c r="O338" s="22" t="s">
        <v>418</v>
      </c>
    </row>
    <row r="339" spans="2:15" outlineLevel="1">
      <c r="B339" s="7"/>
      <c r="C339" s="4"/>
      <c r="D339" s="7"/>
      <c r="E339" s="7"/>
      <c r="F339" s="200"/>
      <c r="G339" s="200"/>
      <c r="H339" s="77"/>
      <c r="I339" s="7"/>
      <c r="J339" s="200"/>
      <c r="K339" s="200"/>
      <c r="L339" s="200"/>
      <c r="M339" s="200"/>
      <c r="N339" s="4"/>
      <c r="O339" s="22" t="s">
        <v>418</v>
      </c>
    </row>
    <row r="340" spans="2:15" ht="31.5" outlineLevel="1">
      <c r="B340" s="64">
        <v>162</v>
      </c>
      <c r="C340" s="1" t="s">
        <v>216</v>
      </c>
      <c r="D340" s="64">
        <v>2</v>
      </c>
      <c r="E340" s="2" t="s">
        <v>62</v>
      </c>
      <c r="F340" s="198">
        <v>25900</v>
      </c>
      <c r="G340" s="199">
        <f>ROUND(D340*F340,0)</f>
        <v>51800</v>
      </c>
      <c r="H340" s="70">
        <v>0.84</v>
      </c>
      <c r="I340" s="64" t="str">
        <f>E340</f>
        <v>Sqm</v>
      </c>
      <c r="J340" s="199">
        <f>F340</f>
        <v>25900</v>
      </c>
      <c r="K340" s="199">
        <f>ROUND(H340*J340,0)</f>
        <v>21756</v>
      </c>
      <c r="L340" s="203">
        <f>IF(K340&gt;G340,K340-G340,0)</f>
        <v>0</v>
      </c>
      <c r="M340" s="199">
        <f>IF(G340&gt;K340,G340-K340,0)</f>
        <v>30044</v>
      </c>
      <c r="N340" s="4"/>
      <c r="O340" s="22" t="s">
        <v>418</v>
      </c>
    </row>
    <row r="341" spans="2:15" outlineLevel="1">
      <c r="B341" s="7"/>
      <c r="C341" s="4"/>
      <c r="D341" s="7"/>
      <c r="E341" s="7"/>
      <c r="F341" s="200"/>
      <c r="G341" s="200"/>
      <c r="H341" s="77"/>
      <c r="I341" s="7"/>
      <c r="J341" s="200"/>
      <c r="K341" s="200"/>
      <c r="L341" s="200"/>
      <c r="M341" s="200"/>
      <c r="N341" s="4"/>
      <c r="O341" s="22" t="s">
        <v>418</v>
      </c>
    </row>
    <row r="342" spans="2:15" ht="31.5" outlineLevel="1">
      <c r="B342" s="64">
        <v>163</v>
      </c>
      <c r="C342" s="1" t="s">
        <v>217</v>
      </c>
      <c r="D342" s="64">
        <v>2</v>
      </c>
      <c r="E342" s="2" t="s">
        <v>62</v>
      </c>
      <c r="F342" s="198">
        <v>26300</v>
      </c>
      <c r="G342" s="199">
        <f>ROUND(D342*F342,0)</f>
        <v>52600</v>
      </c>
      <c r="H342" s="80">
        <v>2</v>
      </c>
      <c r="I342" s="64" t="str">
        <f>E342</f>
        <v>Sqm</v>
      </c>
      <c r="J342" s="199">
        <f>F342</f>
        <v>26300</v>
      </c>
      <c r="K342" s="199">
        <f>ROUND(H342*J342,0)</f>
        <v>52600</v>
      </c>
      <c r="L342" s="203">
        <f>IF(K342&gt;G342,K342-G342,0)</f>
        <v>0</v>
      </c>
      <c r="M342" s="199">
        <f>IF(G342&gt;K342,G342-K342,0)</f>
        <v>0</v>
      </c>
      <c r="N342" s="4"/>
      <c r="O342" s="22" t="s">
        <v>418</v>
      </c>
    </row>
    <row r="343" spans="2:15" outlineLevel="1">
      <c r="B343" s="7"/>
      <c r="C343" s="72" t="s">
        <v>294</v>
      </c>
      <c r="D343" s="7"/>
      <c r="E343" s="7"/>
      <c r="F343" s="200"/>
      <c r="G343" s="200"/>
      <c r="H343" s="77">
        <v>1.29</v>
      </c>
      <c r="I343" s="7" t="s">
        <v>62</v>
      </c>
      <c r="J343" s="198">
        <v>26300</v>
      </c>
      <c r="K343" s="199">
        <f>ROUND(H343*J343,0)</f>
        <v>33927</v>
      </c>
      <c r="L343" s="203">
        <f>IF(K343&gt;G343,K343-G343,0)</f>
        <v>33927</v>
      </c>
      <c r="M343" s="199">
        <f>IF(G343&gt;K343,G343-K343,0)</f>
        <v>0</v>
      </c>
      <c r="N343" s="4"/>
      <c r="O343" s="22" t="s">
        <v>418</v>
      </c>
    </row>
    <row r="344" spans="2:15" ht="31.5" outlineLevel="1">
      <c r="B344" s="64">
        <v>164</v>
      </c>
      <c r="C344" s="1" t="s">
        <v>218</v>
      </c>
      <c r="D344" s="64">
        <v>1</v>
      </c>
      <c r="E344" s="2" t="s">
        <v>62</v>
      </c>
      <c r="F344" s="198">
        <v>8125</v>
      </c>
      <c r="G344" s="199">
        <f>ROUND(D344*F344,0)</f>
        <v>8125</v>
      </c>
      <c r="H344" s="80">
        <v>1</v>
      </c>
      <c r="I344" s="64" t="str">
        <f>E344</f>
        <v>Sqm</v>
      </c>
      <c r="J344" s="199">
        <f>F344</f>
        <v>8125</v>
      </c>
      <c r="K344" s="199">
        <f>ROUND(H344*J344,0)</f>
        <v>8125</v>
      </c>
      <c r="L344" s="203">
        <f>IF(K344&gt;G344,K344-G344,0)</f>
        <v>0</v>
      </c>
      <c r="M344" s="199">
        <f>IF(G344&gt;K344,G344-K344,0)</f>
        <v>0</v>
      </c>
      <c r="N344" s="4"/>
      <c r="O344" s="22" t="s">
        <v>418</v>
      </c>
    </row>
    <row r="345" spans="2:15" outlineLevel="1">
      <c r="B345" s="7"/>
      <c r="C345" s="72" t="s">
        <v>294</v>
      </c>
      <c r="D345" s="7"/>
      <c r="E345" s="7"/>
      <c r="F345" s="200"/>
      <c r="G345" s="200"/>
      <c r="H345" s="77">
        <v>0.25</v>
      </c>
      <c r="I345" s="7" t="s">
        <v>62</v>
      </c>
      <c r="J345" s="198">
        <v>8125</v>
      </c>
      <c r="K345" s="199">
        <f>ROUND(H345*J345,0)</f>
        <v>2031</v>
      </c>
      <c r="L345" s="203">
        <f>IF(K345&gt;G345,K345-G345,0)</f>
        <v>2031</v>
      </c>
      <c r="M345" s="199">
        <f>IF(G345&gt;K345,G345-K345,0)</f>
        <v>0</v>
      </c>
      <c r="N345" s="4"/>
      <c r="O345" s="22" t="s">
        <v>418</v>
      </c>
    </row>
    <row r="346" spans="2:15" ht="31.5" outlineLevel="1">
      <c r="B346" s="64">
        <v>165</v>
      </c>
      <c r="C346" s="1" t="s">
        <v>219</v>
      </c>
      <c r="D346" s="64">
        <v>1</v>
      </c>
      <c r="E346" s="2" t="s">
        <v>62</v>
      </c>
      <c r="F346" s="198">
        <v>7550</v>
      </c>
      <c r="G346" s="199">
        <f>ROUND(D346*F346,0)</f>
        <v>7550</v>
      </c>
      <c r="H346" s="70">
        <v>0.72</v>
      </c>
      <c r="I346" s="64" t="str">
        <f>E346</f>
        <v>Sqm</v>
      </c>
      <c r="J346" s="199">
        <f>F346</f>
        <v>7550</v>
      </c>
      <c r="K346" s="199">
        <f>ROUND(H346*J346,0)</f>
        <v>5436</v>
      </c>
      <c r="L346" s="203">
        <f>IF(K346&gt;G346,K346-G346,0)</f>
        <v>0</v>
      </c>
      <c r="M346" s="199">
        <f>IF(G346&gt;K346,G346-K346,0)</f>
        <v>2114</v>
      </c>
      <c r="N346" s="4"/>
      <c r="O346" s="22" t="s">
        <v>418</v>
      </c>
    </row>
    <row r="347" spans="2:15" outlineLevel="1">
      <c r="B347" s="7"/>
      <c r="C347" s="4"/>
      <c r="D347" s="7"/>
      <c r="E347" s="7"/>
      <c r="F347" s="200"/>
      <c r="G347" s="200"/>
      <c r="H347" s="77"/>
      <c r="I347" s="7"/>
      <c r="J347" s="200"/>
      <c r="K347" s="200"/>
      <c r="L347" s="200"/>
      <c r="M347" s="200"/>
      <c r="N347" s="4"/>
      <c r="O347" s="22" t="s">
        <v>418</v>
      </c>
    </row>
    <row r="348" spans="2:15" ht="47.25" outlineLevel="1">
      <c r="B348" s="64">
        <v>166</v>
      </c>
      <c r="C348" s="1" t="s">
        <v>286</v>
      </c>
      <c r="D348" s="64">
        <v>2</v>
      </c>
      <c r="E348" s="2" t="s">
        <v>66</v>
      </c>
      <c r="F348" s="198">
        <v>10500</v>
      </c>
      <c r="G348" s="199">
        <f>ROUND(D348*F348,0)</f>
        <v>21000</v>
      </c>
      <c r="H348" s="70">
        <v>2</v>
      </c>
      <c r="I348" s="64" t="str">
        <f>E348</f>
        <v>No</v>
      </c>
      <c r="J348" s="199">
        <f>F348</f>
        <v>10500</v>
      </c>
      <c r="K348" s="199">
        <f>ROUND(H348*J348,0)</f>
        <v>21000</v>
      </c>
      <c r="L348" s="203">
        <f>IF(K348&gt;G348,K348-G348,0)</f>
        <v>0</v>
      </c>
      <c r="M348" s="199">
        <f>IF(G348&gt;K348,G348-K348,0)</f>
        <v>0</v>
      </c>
      <c r="N348" s="4"/>
      <c r="O348" s="22" t="s">
        <v>418</v>
      </c>
    </row>
    <row r="349" spans="2:15" outlineLevel="1">
      <c r="B349" s="7"/>
      <c r="C349" s="72" t="s">
        <v>294</v>
      </c>
      <c r="D349" s="7"/>
      <c r="E349" s="7"/>
      <c r="F349" s="200"/>
      <c r="G349" s="200"/>
      <c r="H349" s="77">
        <v>1</v>
      </c>
      <c r="I349" s="7" t="s">
        <v>66</v>
      </c>
      <c r="J349" s="198">
        <v>10500</v>
      </c>
      <c r="K349" s="199">
        <f>ROUND(H349*J349,0)</f>
        <v>10500</v>
      </c>
      <c r="L349" s="203">
        <f>IF(K349&gt;G349,K349-G349,0)</f>
        <v>10500</v>
      </c>
      <c r="M349" s="199">
        <f>IF(G349&gt;K349,G349-K349,0)</f>
        <v>0</v>
      </c>
      <c r="N349" s="4"/>
      <c r="O349" s="22" t="s">
        <v>418</v>
      </c>
    </row>
    <row r="350" spans="2:15" ht="47.25" outlineLevel="1">
      <c r="B350" s="64">
        <v>167</v>
      </c>
      <c r="C350" s="1" t="s">
        <v>220</v>
      </c>
      <c r="D350" s="64">
        <v>2</v>
      </c>
      <c r="E350" s="2" t="s">
        <v>66</v>
      </c>
      <c r="F350" s="198">
        <v>12900</v>
      </c>
      <c r="G350" s="199">
        <f>ROUND(D350*F350,0)</f>
        <v>25800</v>
      </c>
      <c r="H350" s="70">
        <v>2</v>
      </c>
      <c r="I350" s="64" t="str">
        <f>E350</f>
        <v>No</v>
      </c>
      <c r="J350" s="199">
        <f>F350</f>
        <v>12900</v>
      </c>
      <c r="K350" s="199">
        <f>ROUND(H350*J350,0)</f>
        <v>25800</v>
      </c>
      <c r="L350" s="203">
        <f>IF(K350&gt;G350,K350-G350,0)</f>
        <v>0</v>
      </c>
      <c r="M350" s="199">
        <f>IF(G350&gt;K350,G350-K350,0)</f>
        <v>0</v>
      </c>
      <c r="N350" s="4"/>
      <c r="O350" s="22" t="s">
        <v>418</v>
      </c>
    </row>
    <row r="351" spans="2:15" outlineLevel="1">
      <c r="B351" s="7"/>
      <c r="C351" s="4"/>
      <c r="D351" s="7"/>
      <c r="E351" s="7"/>
      <c r="F351" s="200"/>
      <c r="G351" s="200"/>
      <c r="H351" s="77"/>
      <c r="I351" s="7"/>
      <c r="J351" s="200"/>
      <c r="K351" s="200"/>
      <c r="L351" s="200"/>
      <c r="M351" s="200"/>
      <c r="N351" s="4"/>
      <c r="O351" s="22" t="s">
        <v>418</v>
      </c>
    </row>
    <row r="352" spans="2:15" ht="31.5" outlineLevel="1">
      <c r="B352" s="64">
        <v>168</v>
      </c>
      <c r="C352" s="1" t="s">
        <v>221</v>
      </c>
      <c r="D352" s="64">
        <v>1</v>
      </c>
      <c r="E352" s="2" t="s">
        <v>62</v>
      </c>
      <c r="F352" s="198">
        <v>10300</v>
      </c>
      <c r="G352" s="199">
        <f>ROUND(D352*F352,0)</f>
        <v>10300</v>
      </c>
      <c r="H352" s="70">
        <v>0.12</v>
      </c>
      <c r="I352" s="64" t="str">
        <f>E352</f>
        <v>Sqm</v>
      </c>
      <c r="J352" s="199">
        <f>F352</f>
        <v>10300</v>
      </c>
      <c r="K352" s="199">
        <f>ROUND(H352*J352,0)</f>
        <v>1236</v>
      </c>
      <c r="L352" s="203">
        <f>IF(K352&gt;G352,K352-G352,0)</f>
        <v>0</v>
      </c>
      <c r="M352" s="199">
        <f>IF(G352&gt;K352,G352-K352,0)</f>
        <v>9064</v>
      </c>
      <c r="N352" s="4"/>
      <c r="O352" s="22" t="s">
        <v>418</v>
      </c>
    </row>
    <row r="353" spans="2:15" outlineLevel="1">
      <c r="B353" s="7"/>
      <c r="C353" s="4"/>
      <c r="D353" s="7"/>
      <c r="E353" s="7"/>
      <c r="F353" s="200"/>
      <c r="G353" s="200"/>
      <c r="H353" s="77"/>
      <c r="I353" s="7"/>
      <c r="J353" s="200"/>
      <c r="K353" s="200"/>
      <c r="L353" s="200"/>
      <c r="M353" s="200"/>
      <c r="N353" s="4"/>
      <c r="O353" s="22" t="s">
        <v>418</v>
      </c>
    </row>
    <row r="354" spans="2:15" ht="63" outlineLevel="1">
      <c r="B354" s="64">
        <v>169</v>
      </c>
      <c r="C354" s="4" t="s">
        <v>7</v>
      </c>
      <c r="D354" s="64">
        <v>130</v>
      </c>
      <c r="E354" s="2" t="s">
        <v>62</v>
      </c>
      <c r="F354" s="198">
        <v>1225</v>
      </c>
      <c r="G354" s="199">
        <f>ROUND(D354*F354,0)</f>
        <v>159250</v>
      </c>
      <c r="H354" s="70">
        <v>119.84</v>
      </c>
      <c r="I354" s="64" t="str">
        <f>E354</f>
        <v>Sqm</v>
      </c>
      <c r="J354" s="199">
        <f>F354</f>
        <v>1225</v>
      </c>
      <c r="K354" s="199">
        <f>ROUND(H354*J354,0)</f>
        <v>146804</v>
      </c>
      <c r="L354" s="203">
        <f>IF(K354&gt;G354,K354-G354,0)</f>
        <v>0</v>
      </c>
      <c r="M354" s="199">
        <f>IF(G354&gt;K354,G354-K354,0)</f>
        <v>12446</v>
      </c>
      <c r="N354" s="4"/>
      <c r="O354" s="22" t="s">
        <v>418</v>
      </c>
    </row>
    <row r="355" spans="2:15" outlineLevel="1">
      <c r="B355" s="7"/>
      <c r="C355" s="4"/>
      <c r="D355" s="7"/>
      <c r="E355" s="7"/>
      <c r="F355" s="200"/>
      <c r="G355" s="200"/>
      <c r="H355" s="77"/>
      <c r="I355" s="7"/>
      <c r="J355" s="200"/>
      <c r="K355" s="200"/>
      <c r="L355" s="200"/>
      <c r="M355" s="200"/>
      <c r="N355" s="4"/>
      <c r="O355" s="22" t="s">
        <v>418</v>
      </c>
    </row>
    <row r="356" spans="2:15" ht="63" outlineLevel="1">
      <c r="B356" s="64">
        <v>170</v>
      </c>
      <c r="C356" s="4" t="s">
        <v>8</v>
      </c>
      <c r="D356" s="64">
        <v>130</v>
      </c>
      <c r="E356" s="2" t="s">
        <v>62</v>
      </c>
      <c r="F356" s="198">
        <v>1075</v>
      </c>
      <c r="G356" s="199">
        <f>ROUND(D356*F356,0)</f>
        <v>139750</v>
      </c>
      <c r="H356" s="70">
        <v>84.41</v>
      </c>
      <c r="I356" s="64" t="str">
        <f>E356</f>
        <v>Sqm</v>
      </c>
      <c r="J356" s="199">
        <f>F356</f>
        <v>1075</v>
      </c>
      <c r="K356" s="199">
        <f>ROUND(H356*J356,0)</f>
        <v>90741</v>
      </c>
      <c r="L356" s="203">
        <f>IF(K356&gt;G356,K356-G356,0)</f>
        <v>0</v>
      </c>
      <c r="M356" s="199">
        <f>IF(G356&gt;K356,G356-K356,0)</f>
        <v>49009</v>
      </c>
      <c r="N356" s="4"/>
      <c r="O356" s="22" t="s">
        <v>418</v>
      </c>
    </row>
    <row r="357" spans="2:15" outlineLevel="1">
      <c r="B357" s="7"/>
      <c r="C357" s="4"/>
      <c r="D357" s="7"/>
      <c r="E357" s="7"/>
      <c r="F357" s="200"/>
      <c r="G357" s="200"/>
      <c r="H357" s="77"/>
      <c r="I357" s="7"/>
      <c r="J357" s="200"/>
      <c r="K357" s="200"/>
      <c r="L357" s="200"/>
      <c r="M357" s="200"/>
      <c r="N357" s="4"/>
      <c r="O357" s="22" t="s">
        <v>418</v>
      </c>
    </row>
    <row r="358" spans="2:15" ht="47.25" outlineLevel="1">
      <c r="B358" s="64">
        <v>171</v>
      </c>
      <c r="C358" s="4" t="s">
        <v>9</v>
      </c>
      <c r="D358" s="64">
        <v>40</v>
      </c>
      <c r="E358" s="2" t="s">
        <v>62</v>
      </c>
      <c r="F358" s="198">
        <v>785</v>
      </c>
      <c r="G358" s="199">
        <f>ROUND(D358*F358,0)</f>
        <v>31400</v>
      </c>
      <c r="H358" s="70">
        <v>40</v>
      </c>
      <c r="I358" s="64" t="str">
        <f>E358</f>
        <v>Sqm</v>
      </c>
      <c r="J358" s="199">
        <f>F358</f>
        <v>785</v>
      </c>
      <c r="K358" s="199">
        <f>ROUND(H358*J358,0)</f>
        <v>31400</v>
      </c>
      <c r="L358" s="203">
        <f>IF(K358&gt;G358,K358-G358,0)</f>
        <v>0</v>
      </c>
      <c r="M358" s="199">
        <f>IF(G358&gt;K358,G358-K358,0)</f>
        <v>0</v>
      </c>
      <c r="N358" s="4"/>
      <c r="O358" s="22" t="s">
        <v>418</v>
      </c>
    </row>
    <row r="359" spans="2:15" outlineLevel="1">
      <c r="B359" s="7"/>
      <c r="C359" s="72" t="s">
        <v>294</v>
      </c>
      <c r="D359" s="7"/>
      <c r="E359" s="7"/>
      <c r="F359" s="200"/>
      <c r="G359" s="200"/>
      <c r="H359" s="77">
        <v>35.04</v>
      </c>
      <c r="I359" s="7" t="s">
        <v>62</v>
      </c>
      <c r="J359" s="198">
        <v>785</v>
      </c>
      <c r="K359" s="199">
        <f>ROUND(H359*J359,0)</f>
        <v>27506</v>
      </c>
      <c r="L359" s="203">
        <f>IF(K359&gt;G359,K359-G359,0)</f>
        <v>27506</v>
      </c>
      <c r="M359" s="199">
        <f>IF(G359&gt;K359,G359-K359,0)</f>
        <v>0</v>
      </c>
      <c r="N359" s="4"/>
      <c r="O359" s="22" t="s">
        <v>418</v>
      </c>
    </row>
    <row r="360" spans="2:15" ht="47.25" outlineLevel="1">
      <c r="B360" s="64">
        <v>172</v>
      </c>
      <c r="C360" s="4" t="s">
        <v>10</v>
      </c>
      <c r="D360" s="64">
        <v>40</v>
      </c>
      <c r="E360" s="2" t="s">
        <v>62</v>
      </c>
      <c r="F360" s="198">
        <v>660</v>
      </c>
      <c r="G360" s="199">
        <f>ROUND(D360*F360,0)</f>
        <v>26400</v>
      </c>
      <c r="H360" s="70">
        <v>19.239999999999998</v>
      </c>
      <c r="I360" s="64" t="str">
        <f>E360</f>
        <v>Sqm</v>
      </c>
      <c r="J360" s="199">
        <f>F360</f>
        <v>660</v>
      </c>
      <c r="K360" s="199">
        <f>ROUND(H360*J360,0)</f>
        <v>12698</v>
      </c>
      <c r="L360" s="203">
        <f>IF(K360&gt;G360,K360-G360,0)</f>
        <v>0</v>
      </c>
      <c r="M360" s="199">
        <f>IF(G360&gt;K360,G360-K360,0)</f>
        <v>13702</v>
      </c>
      <c r="N360" s="4"/>
      <c r="O360" s="22" t="s">
        <v>418</v>
      </c>
    </row>
    <row r="361" spans="2:15" outlineLevel="1">
      <c r="B361" s="7"/>
      <c r="C361" s="4"/>
      <c r="D361" s="7"/>
      <c r="E361" s="7"/>
      <c r="F361" s="200"/>
      <c r="G361" s="200"/>
      <c r="H361" s="77"/>
      <c r="I361" s="7"/>
      <c r="J361" s="200"/>
      <c r="K361" s="200"/>
      <c r="L361" s="200"/>
      <c r="M361" s="200"/>
      <c r="N361" s="4"/>
      <c r="O361" s="22" t="s">
        <v>418</v>
      </c>
    </row>
    <row r="362" spans="2:15" ht="330.75" outlineLevel="1">
      <c r="B362" s="64">
        <v>173</v>
      </c>
      <c r="C362" s="1" t="s">
        <v>287</v>
      </c>
      <c r="D362" s="64">
        <v>1</v>
      </c>
      <c r="E362" s="2" t="s">
        <v>222</v>
      </c>
      <c r="F362" s="198">
        <v>325000</v>
      </c>
      <c r="G362" s="199">
        <f>ROUND(D362*F362,0)</f>
        <v>325000</v>
      </c>
      <c r="H362" s="70">
        <v>1</v>
      </c>
      <c r="I362" s="64" t="str">
        <f>E362</f>
        <v>Set</v>
      </c>
      <c r="J362" s="199">
        <f>F362</f>
        <v>325000</v>
      </c>
      <c r="K362" s="199">
        <f>ROUND(H362*J362,0)</f>
        <v>325000</v>
      </c>
      <c r="L362" s="203">
        <f>IF(K362&gt;G362,K362-G362,0)</f>
        <v>0</v>
      </c>
      <c r="M362" s="199">
        <f>IF(G362&gt;K362,G362-K362,0)</f>
        <v>0</v>
      </c>
      <c r="N362" s="4"/>
      <c r="O362" s="22" t="s">
        <v>418</v>
      </c>
    </row>
    <row r="363" spans="2:15" outlineLevel="1">
      <c r="B363" s="7"/>
      <c r="C363" s="4"/>
      <c r="D363" s="7"/>
      <c r="E363" s="7"/>
      <c r="F363" s="200"/>
      <c r="G363" s="200"/>
      <c r="H363" s="77"/>
      <c r="I363" s="7"/>
      <c r="J363" s="200"/>
      <c r="K363" s="200"/>
      <c r="L363" s="200"/>
      <c r="M363" s="200"/>
      <c r="N363" s="4"/>
      <c r="O363" s="22" t="s">
        <v>418</v>
      </c>
    </row>
    <row r="364" spans="2:15" ht="141.75" outlineLevel="1">
      <c r="B364" s="64">
        <v>174</v>
      </c>
      <c r="C364" s="1" t="s">
        <v>223</v>
      </c>
      <c r="D364" s="64">
        <v>2</v>
      </c>
      <c r="E364" s="2" t="s">
        <v>66</v>
      </c>
      <c r="F364" s="198">
        <v>30700</v>
      </c>
      <c r="G364" s="199">
        <f>ROUND(D364*F364,0)</f>
        <v>61400</v>
      </c>
      <c r="H364" s="70">
        <v>1</v>
      </c>
      <c r="I364" s="64" t="str">
        <f>E364</f>
        <v>No</v>
      </c>
      <c r="J364" s="199">
        <f>F364</f>
        <v>30700</v>
      </c>
      <c r="K364" s="199">
        <f>ROUND(H364*J364,0)</f>
        <v>30700</v>
      </c>
      <c r="L364" s="203">
        <f>IF(K364&gt;G364,K364-G364,0)</f>
        <v>0</v>
      </c>
      <c r="M364" s="199">
        <f>IF(G364&gt;K364,G364-K364,0)</f>
        <v>30700</v>
      </c>
      <c r="N364" s="4"/>
      <c r="O364" s="22" t="s">
        <v>418</v>
      </c>
    </row>
    <row r="365" spans="2:15" outlineLevel="1">
      <c r="B365" s="7"/>
      <c r="C365" s="4"/>
      <c r="D365" s="7"/>
      <c r="E365" s="7"/>
      <c r="F365" s="200"/>
      <c r="G365" s="200"/>
      <c r="H365" s="77"/>
      <c r="I365" s="7"/>
      <c r="J365" s="200"/>
      <c r="K365" s="200"/>
      <c r="L365" s="200"/>
      <c r="M365" s="200"/>
      <c r="N365" s="4"/>
      <c r="O365" s="22" t="s">
        <v>418</v>
      </c>
    </row>
    <row r="366" spans="2:15" ht="141.75" outlineLevel="1">
      <c r="B366" s="64">
        <v>175</v>
      </c>
      <c r="C366" s="1" t="s">
        <v>224</v>
      </c>
      <c r="D366" s="64">
        <v>4</v>
      </c>
      <c r="E366" s="2" t="s">
        <v>66</v>
      </c>
      <c r="F366" s="198">
        <v>30700</v>
      </c>
      <c r="G366" s="199">
        <f>ROUND(D366*F366,0)</f>
        <v>122800</v>
      </c>
      <c r="H366" s="70">
        <v>4</v>
      </c>
      <c r="I366" s="64" t="str">
        <f>E366</f>
        <v>No</v>
      </c>
      <c r="J366" s="199">
        <f>F366</f>
        <v>30700</v>
      </c>
      <c r="K366" s="199">
        <f>ROUND(H366*J366,0)</f>
        <v>122800</v>
      </c>
      <c r="L366" s="203">
        <f>IF(K366&gt;G366,K366-G366,0)</f>
        <v>0</v>
      </c>
      <c r="M366" s="199">
        <f>IF(G366&gt;K366,G366-K366,0)</f>
        <v>0</v>
      </c>
      <c r="N366" s="4"/>
      <c r="O366" s="22" t="s">
        <v>418</v>
      </c>
    </row>
    <row r="367" spans="2:15" outlineLevel="1">
      <c r="B367" s="7"/>
      <c r="C367" s="4"/>
      <c r="D367" s="7"/>
      <c r="E367" s="7"/>
      <c r="F367" s="200"/>
      <c r="G367" s="200"/>
      <c r="H367" s="77"/>
      <c r="I367" s="7"/>
      <c r="J367" s="200"/>
      <c r="K367" s="200"/>
      <c r="L367" s="200"/>
      <c r="M367" s="200"/>
      <c r="N367" s="4"/>
      <c r="O367" s="22" t="s">
        <v>418</v>
      </c>
    </row>
    <row r="368" spans="2:15" ht="141.75" outlineLevel="1">
      <c r="B368" s="64">
        <v>176</v>
      </c>
      <c r="C368" s="4" t="s">
        <v>11</v>
      </c>
      <c r="D368" s="64">
        <v>4</v>
      </c>
      <c r="E368" s="2" t="s">
        <v>66</v>
      </c>
      <c r="F368" s="198">
        <v>35000</v>
      </c>
      <c r="G368" s="199">
        <f>ROUND(D368*F368,0)</f>
        <v>140000</v>
      </c>
      <c r="H368" s="70">
        <v>4</v>
      </c>
      <c r="I368" s="64" t="str">
        <f>E368</f>
        <v>No</v>
      </c>
      <c r="J368" s="199">
        <f>F368</f>
        <v>35000</v>
      </c>
      <c r="K368" s="199">
        <f>ROUND(H368*J368,0)</f>
        <v>140000</v>
      </c>
      <c r="L368" s="203">
        <f>IF(K368&gt;G368,K368-G368,0)</f>
        <v>0</v>
      </c>
      <c r="M368" s="199">
        <f>IF(G368&gt;K368,G368-K368,0)</f>
        <v>0</v>
      </c>
      <c r="N368" s="4"/>
      <c r="O368" s="22" t="s">
        <v>418</v>
      </c>
    </row>
    <row r="369" spans="2:15" outlineLevel="1">
      <c r="B369" s="7"/>
      <c r="C369" s="72" t="s">
        <v>294</v>
      </c>
      <c r="D369" s="7"/>
      <c r="E369" s="7"/>
      <c r="F369" s="200"/>
      <c r="G369" s="200"/>
      <c r="H369" s="77">
        <v>1</v>
      </c>
      <c r="I369" s="7" t="s">
        <v>66</v>
      </c>
      <c r="J369" s="198">
        <v>35000</v>
      </c>
      <c r="K369" s="199">
        <f>ROUND(H369*J369,0)</f>
        <v>35000</v>
      </c>
      <c r="L369" s="203">
        <f>IF(K369&gt;G369,K369-G369,0)</f>
        <v>35000</v>
      </c>
      <c r="M369" s="199">
        <f>IF(G369&gt;K369,G369-K369,0)</f>
        <v>0</v>
      </c>
      <c r="N369" s="4"/>
      <c r="O369" s="22" t="s">
        <v>418</v>
      </c>
    </row>
    <row r="370" spans="2:15" ht="141.75" outlineLevel="1">
      <c r="B370" s="64">
        <v>177</v>
      </c>
      <c r="C370" s="4" t="s">
        <v>12</v>
      </c>
      <c r="D370" s="64">
        <v>1</v>
      </c>
      <c r="E370" s="2" t="s">
        <v>66</v>
      </c>
      <c r="F370" s="198">
        <v>50000</v>
      </c>
      <c r="G370" s="199">
        <f>ROUND(D370*F370,0)</f>
        <v>50000</v>
      </c>
      <c r="H370" s="70">
        <v>1</v>
      </c>
      <c r="I370" s="64" t="str">
        <f>E370</f>
        <v>No</v>
      </c>
      <c r="J370" s="199">
        <f>F370</f>
        <v>50000</v>
      </c>
      <c r="K370" s="199">
        <f>ROUND(H370*J370,0)</f>
        <v>50000</v>
      </c>
      <c r="L370" s="203">
        <f>IF(K370&gt;G370,K370-G370,0)</f>
        <v>0</v>
      </c>
      <c r="M370" s="199">
        <f>IF(G370&gt;K370,G370-K370,0)</f>
        <v>0</v>
      </c>
      <c r="N370" s="4"/>
      <c r="O370" s="22" t="s">
        <v>418</v>
      </c>
    </row>
    <row r="371" spans="2:15" outlineLevel="1">
      <c r="B371" s="7"/>
      <c r="C371" s="4"/>
      <c r="D371" s="7"/>
      <c r="E371" s="7"/>
      <c r="F371" s="200"/>
      <c r="G371" s="200"/>
      <c r="H371" s="77"/>
      <c r="I371" s="7"/>
      <c r="J371" s="200"/>
      <c r="K371" s="200"/>
      <c r="L371" s="200"/>
      <c r="M371" s="200"/>
      <c r="N371" s="4"/>
      <c r="O371" s="22" t="s">
        <v>418</v>
      </c>
    </row>
    <row r="372" spans="2:15" ht="236.25" outlineLevel="1">
      <c r="B372" s="64">
        <v>178</v>
      </c>
      <c r="C372" s="1" t="s">
        <v>225</v>
      </c>
      <c r="D372" s="64">
        <v>1</v>
      </c>
      <c r="E372" s="2" t="s">
        <v>114</v>
      </c>
      <c r="F372" s="198">
        <v>400000</v>
      </c>
      <c r="G372" s="199">
        <f>ROUND(D372*F372,0)</f>
        <v>400000</v>
      </c>
      <c r="H372" s="70">
        <v>1</v>
      </c>
      <c r="I372" s="64" t="str">
        <f>E372</f>
        <v>Lot</v>
      </c>
      <c r="J372" s="199">
        <f>F372</f>
        <v>400000</v>
      </c>
      <c r="K372" s="199">
        <f>ROUND(H372*J372,0)</f>
        <v>400000</v>
      </c>
      <c r="L372" s="203">
        <f>IF(K372&gt;G372,K372-G372,0)</f>
        <v>0</v>
      </c>
      <c r="M372" s="199">
        <f>IF(G372&gt;K372,G372-K372,0)</f>
        <v>0</v>
      </c>
      <c r="N372" s="4"/>
      <c r="O372" s="22" t="s">
        <v>418</v>
      </c>
    </row>
    <row r="373" spans="2:15" outlineLevel="1">
      <c r="B373" s="7"/>
      <c r="C373" s="4"/>
      <c r="D373" s="7"/>
      <c r="E373" s="7"/>
      <c r="F373" s="200"/>
      <c r="G373" s="200"/>
      <c r="H373" s="77"/>
      <c r="I373" s="7"/>
      <c r="J373" s="200"/>
      <c r="K373" s="200"/>
      <c r="L373" s="200"/>
      <c r="M373" s="200"/>
      <c r="N373" s="4"/>
      <c r="O373" s="22" t="s">
        <v>418</v>
      </c>
    </row>
    <row r="374" spans="2:15" ht="47.25" outlineLevel="1">
      <c r="B374" s="64">
        <v>179</v>
      </c>
      <c r="C374" s="1" t="s">
        <v>226</v>
      </c>
      <c r="D374" s="64">
        <v>10</v>
      </c>
      <c r="E374" s="2" t="s">
        <v>222</v>
      </c>
      <c r="F374" s="198">
        <v>6191</v>
      </c>
      <c r="G374" s="199">
        <f>ROUND(D374*F374,0)</f>
        <v>61910</v>
      </c>
      <c r="H374" s="70">
        <v>10</v>
      </c>
      <c r="I374" s="64" t="str">
        <f>E374</f>
        <v>Set</v>
      </c>
      <c r="J374" s="199">
        <f>F374</f>
        <v>6191</v>
      </c>
      <c r="K374" s="199">
        <f t="shared" ref="K374:K379" si="10">ROUND(H374*J374,0)</f>
        <v>61910</v>
      </c>
      <c r="L374" s="203">
        <f t="shared" ref="L374:L379" si="11">IF(K374&gt;G374,K374-G374,0)</f>
        <v>0</v>
      </c>
      <c r="M374" s="199">
        <f t="shared" ref="M374:M379" si="12">IF(G374&gt;K374,G374-K374,0)</f>
        <v>0</v>
      </c>
      <c r="N374" s="4"/>
      <c r="O374" s="22" t="s">
        <v>418</v>
      </c>
    </row>
    <row r="375" spans="2:15" outlineLevel="1">
      <c r="B375" s="7"/>
      <c r="C375" s="72" t="s">
        <v>294</v>
      </c>
      <c r="D375" s="7"/>
      <c r="E375" s="7"/>
      <c r="F375" s="200"/>
      <c r="G375" s="200"/>
      <c r="H375" s="77">
        <v>1</v>
      </c>
      <c r="I375" s="7" t="s">
        <v>222</v>
      </c>
      <c r="J375" s="198">
        <v>6191</v>
      </c>
      <c r="K375" s="199">
        <f t="shared" si="10"/>
        <v>6191</v>
      </c>
      <c r="L375" s="203">
        <f t="shared" si="11"/>
        <v>6191</v>
      </c>
      <c r="M375" s="199">
        <f t="shared" si="12"/>
        <v>0</v>
      </c>
      <c r="N375" s="4"/>
      <c r="O375" s="22" t="s">
        <v>418</v>
      </c>
    </row>
    <row r="376" spans="2:15" ht="47.25" outlineLevel="1">
      <c r="B376" s="64">
        <v>180</v>
      </c>
      <c r="C376" s="1" t="s">
        <v>227</v>
      </c>
      <c r="D376" s="64">
        <v>150</v>
      </c>
      <c r="E376" s="2" t="s">
        <v>60</v>
      </c>
      <c r="F376" s="198">
        <v>320</v>
      </c>
      <c r="G376" s="199">
        <f>ROUND(D376*F376,0)</f>
        <v>48000</v>
      </c>
      <c r="H376" s="70">
        <v>150</v>
      </c>
      <c r="I376" s="64" t="str">
        <f>E376</f>
        <v>Rmt</v>
      </c>
      <c r="J376" s="199">
        <f>F376</f>
        <v>320</v>
      </c>
      <c r="K376" s="199">
        <f t="shared" si="10"/>
        <v>48000</v>
      </c>
      <c r="L376" s="203">
        <f t="shared" si="11"/>
        <v>0</v>
      </c>
      <c r="M376" s="199">
        <f t="shared" si="12"/>
        <v>0</v>
      </c>
      <c r="N376" s="4"/>
      <c r="O376" s="22" t="s">
        <v>418</v>
      </c>
    </row>
    <row r="377" spans="2:15" outlineLevel="1">
      <c r="B377" s="7"/>
      <c r="C377" s="72" t="s">
        <v>294</v>
      </c>
      <c r="D377" s="7"/>
      <c r="E377" s="7"/>
      <c r="F377" s="200"/>
      <c r="G377" s="200"/>
      <c r="H377" s="77">
        <v>15</v>
      </c>
      <c r="I377" s="7" t="s">
        <v>60</v>
      </c>
      <c r="J377" s="198">
        <v>320</v>
      </c>
      <c r="K377" s="199">
        <f t="shared" si="10"/>
        <v>4800</v>
      </c>
      <c r="L377" s="203">
        <f t="shared" si="11"/>
        <v>4800</v>
      </c>
      <c r="M377" s="199">
        <f t="shared" si="12"/>
        <v>0</v>
      </c>
      <c r="N377" s="4"/>
      <c r="O377" s="22" t="s">
        <v>418</v>
      </c>
    </row>
    <row r="378" spans="2:15" ht="47.25" outlineLevel="1">
      <c r="B378" s="64">
        <v>181</v>
      </c>
      <c r="C378" s="1" t="s">
        <v>228</v>
      </c>
      <c r="D378" s="64">
        <v>100</v>
      </c>
      <c r="E378" s="2" t="s">
        <v>60</v>
      </c>
      <c r="F378" s="198">
        <v>255</v>
      </c>
      <c r="G378" s="199">
        <f>ROUND(D378*F378,0)</f>
        <v>25500</v>
      </c>
      <c r="H378" s="70">
        <v>100</v>
      </c>
      <c r="I378" s="64" t="str">
        <f>E378</f>
        <v>Rmt</v>
      </c>
      <c r="J378" s="199">
        <f>F378</f>
        <v>255</v>
      </c>
      <c r="K378" s="199">
        <f t="shared" si="10"/>
        <v>25500</v>
      </c>
      <c r="L378" s="203">
        <f t="shared" si="11"/>
        <v>0</v>
      </c>
      <c r="M378" s="199">
        <f t="shared" si="12"/>
        <v>0</v>
      </c>
      <c r="N378" s="4"/>
      <c r="O378" s="22" t="s">
        <v>418</v>
      </c>
    </row>
    <row r="379" spans="2:15" outlineLevel="1">
      <c r="B379" s="7"/>
      <c r="C379" s="72" t="s">
        <v>294</v>
      </c>
      <c r="D379" s="7"/>
      <c r="E379" s="7"/>
      <c r="F379" s="200"/>
      <c r="G379" s="200"/>
      <c r="H379" s="77">
        <v>20</v>
      </c>
      <c r="I379" s="7" t="s">
        <v>60</v>
      </c>
      <c r="J379" s="198">
        <v>255</v>
      </c>
      <c r="K379" s="199">
        <f t="shared" si="10"/>
        <v>5100</v>
      </c>
      <c r="L379" s="203">
        <f t="shared" si="11"/>
        <v>5100</v>
      </c>
      <c r="M379" s="199">
        <f t="shared" si="12"/>
        <v>0</v>
      </c>
      <c r="N379" s="4"/>
      <c r="O379" s="22" t="s">
        <v>418</v>
      </c>
    </row>
    <row r="380" spans="2:15" ht="21.6" customHeight="1">
      <c r="B380" s="7"/>
      <c r="C380" s="4"/>
      <c r="D380" s="7"/>
      <c r="E380" s="7"/>
      <c r="F380" s="200"/>
      <c r="G380" s="200"/>
      <c r="H380" s="77"/>
      <c r="I380" s="7"/>
      <c r="J380" s="218" t="s">
        <v>406</v>
      </c>
      <c r="K380" s="219">
        <f>SUM(K314:K379)</f>
        <v>3839005</v>
      </c>
      <c r="L380" s="219">
        <f>SUM(L314:L379)</f>
        <v>355055</v>
      </c>
      <c r="M380" s="219">
        <f>SUM(M314:M379)</f>
        <v>395935</v>
      </c>
      <c r="N380" s="4"/>
    </row>
    <row r="381" spans="2:15" ht="19.5">
      <c r="B381" s="64"/>
      <c r="C381" s="191" t="s">
        <v>401</v>
      </c>
      <c r="D381" s="64"/>
      <c r="E381" s="2"/>
      <c r="F381" s="198"/>
      <c r="G381" s="199"/>
      <c r="H381" s="70"/>
      <c r="I381" s="64"/>
      <c r="J381" s="199"/>
      <c r="K381" s="199"/>
      <c r="L381" s="203"/>
      <c r="M381" s="199"/>
      <c r="N381" s="4"/>
    </row>
    <row r="382" spans="2:15" ht="31.5" outlineLevel="1">
      <c r="B382" s="64">
        <v>182</v>
      </c>
      <c r="C382" s="1" t="s">
        <v>229</v>
      </c>
      <c r="D382" s="64">
        <v>1</v>
      </c>
      <c r="E382" s="2" t="s">
        <v>222</v>
      </c>
      <c r="F382" s="198">
        <v>20750</v>
      </c>
      <c r="G382" s="199">
        <f>ROUND(D382*F382,0)</f>
        <v>20750</v>
      </c>
      <c r="H382" s="70">
        <f>D382</f>
        <v>1</v>
      </c>
      <c r="I382" s="64" t="str">
        <f>E382</f>
        <v>Set</v>
      </c>
      <c r="J382" s="199">
        <f>F382</f>
        <v>20750</v>
      </c>
      <c r="K382" s="199">
        <f>ROUND(H382*J382,0)</f>
        <v>20750</v>
      </c>
      <c r="L382" s="203">
        <f>IF(K382&gt;G382,K382-G382,0)</f>
        <v>0</v>
      </c>
      <c r="M382" s="199">
        <f>IF(G382&gt;K382,G382-K382,0)</f>
        <v>0</v>
      </c>
      <c r="N382" s="4"/>
      <c r="O382" s="22" t="s">
        <v>419</v>
      </c>
    </row>
    <row r="383" spans="2:15" outlineLevel="1">
      <c r="B383" s="7"/>
      <c r="C383" s="4"/>
      <c r="D383" s="7"/>
      <c r="E383" s="7"/>
      <c r="F383" s="200"/>
      <c r="G383" s="200"/>
      <c r="H383" s="77"/>
      <c r="I383" s="7"/>
      <c r="J383" s="200"/>
      <c r="K383" s="200"/>
      <c r="L383" s="200"/>
      <c r="M383" s="200"/>
      <c r="N383" s="4"/>
      <c r="O383" s="22" t="s">
        <v>419</v>
      </c>
    </row>
    <row r="384" spans="2:15" ht="47.25" outlineLevel="1">
      <c r="B384" s="64">
        <v>183</v>
      </c>
      <c r="C384" s="1" t="s">
        <v>230</v>
      </c>
      <c r="D384" s="64">
        <v>4</v>
      </c>
      <c r="E384" s="2" t="s">
        <v>231</v>
      </c>
      <c r="F384" s="198">
        <v>2506</v>
      </c>
      <c r="G384" s="199">
        <f>ROUND(D384*F384,0)</f>
        <v>10024</v>
      </c>
      <c r="H384" s="70">
        <v>4</v>
      </c>
      <c r="I384" s="64" t="str">
        <f>E384</f>
        <v>each</v>
      </c>
      <c r="J384" s="199">
        <f>F384</f>
        <v>2506</v>
      </c>
      <c r="K384" s="199">
        <f>ROUND(H384*J384,0)</f>
        <v>10024</v>
      </c>
      <c r="L384" s="203">
        <f>IF(K384&gt;G384,K384-G384,0)</f>
        <v>0</v>
      </c>
      <c r="M384" s="199">
        <f>IF(G384&gt;K384,G384-K384,0)</f>
        <v>0</v>
      </c>
      <c r="N384" s="4"/>
      <c r="O384" s="22" t="s">
        <v>419</v>
      </c>
    </row>
    <row r="385" spans="2:15" outlineLevel="1">
      <c r="B385" s="7"/>
      <c r="C385" s="72" t="s">
        <v>294</v>
      </c>
      <c r="D385" s="7"/>
      <c r="E385" s="7"/>
      <c r="F385" s="200"/>
      <c r="G385" s="200"/>
      <c r="H385" s="77">
        <v>2</v>
      </c>
      <c r="I385" s="64" t="s">
        <v>231</v>
      </c>
      <c r="J385" s="199">
        <f>F384</f>
        <v>2506</v>
      </c>
      <c r="K385" s="199">
        <f>H385*J385</f>
        <v>5012</v>
      </c>
      <c r="L385" s="203">
        <f>IF(K385&gt;G385,K385-G385,0)</f>
        <v>5012</v>
      </c>
      <c r="M385" s="199">
        <f>IF(G385&gt;K385,G385-K385,0)</f>
        <v>0</v>
      </c>
      <c r="N385" s="4"/>
      <c r="O385" s="22" t="s">
        <v>419</v>
      </c>
    </row>
    <row r="386" spans="2:15" ht="63" outlineLevel="1">
      <c r="B386" s="64">
        <v>184</v>
      </c>
      <c r="C386" s="4" t="s">
        <v>232</v>
      </c>
      <c r="D386" s="64">
        <v>4</v>
      </c>
      <c r="E386" s="2" t="s">
        <v>231</v>
      </c>
      <c r="F386" s="198">
        <v>1805</v>
      </c>
      <c r="G386" s="199">
        <f>ROUND(D386*F386,0)</f>
        <v>7220</v>
      </c>
      <c r="H386" s="70">
        <f>D386</f>
        <v>4</v>
      </c>
      <c r="I386" s="64" t="str">
        <f>E386</f>
        <v>each</v>
      </c>
      <c r="J386" s="199">
        <f>F386</f>
        <v>1805</v>
      </c>
      <c r="K386" s="199">
        <f>ROUND(H386*J386,0)</f>
        <v>7220</v>
      </c>
      <c r="L386" s="203">
        <f>IF(K386&gt;G386,K386-G386,0)</f>
        <v>0</v>
      </c>
      <c r="M386" s="199">
        <f>IF(G386&gt;K386,G386-K386,0)</f>
        <v>0</v>
      </c>
      <c r="N386" s="4"/>
      <c r="O386" s="22" t="s">
        <v>419</v>
      </c>
    </row>
    <row r="387" spans="2:15" outlineLevel="1">
      <c r="B387" s="7"/>
      <c r="C387" s="72" t="s">
        <v>294</v>
      </c>
      <c r="D387" s="7"/>
      <c r="E387" s="7"/>
      <c r="F387" s="200"/>
      <c r="G387" s="200"/>
      <c r="H387" s="77">
        <v>2</v>
      </c>
      <c r="I387" s="7" t="s">
        <v>231</v>
      </c>
      <c r="J387" s="203">
        <f>F386</f>
        <v>1805</v>
      </c>
      <c r="K387" s="200">
        <f>H387*J387</f>
        <v>3610</v>
      </c>
      <c r="L387" s="203">
        <f>IF(K387&gt;G387,K387-G387,0)</f>
        <v>3610</v>
      </c>
      <c r="M387" s="199">
        <f>IF(G387&gt;K387,G387-K387,0)</f>
        <v>0</v>
      </c>
      <c r="N387" s="4"/>
      <c r="O387" s="22" t="s">
        <v>419</v>
      </c>
    </row>
    <row r="388" spans="2:15" ht="63" outlineLevel="1">
      <c r="B388" s="64">
        <v>185</v>
      </c>
      <c r="C388" s="4" t="s">
        <v>233</v>
      </c>
      <c r="D388" s="64">
        <v>1</v>
      </c>
      <c r="E388" s="2" t="s">
        <v>222</v>
      </c>
      <c r="F388" s="198">
        <v>13250</v>
      </c>
      <c r="G388" s="199">
        <f>ROUND(D388*F388,0)</f>
        <v>13250</v>
      </c>
      <c r="H388" s="70">
        <f>D388</f>
        <v>1</v>
      </c>
      <c r="I388" s="64" t="str">
        <f>E388</f>
        <v>Set</v>
      </c>
      <c r="J388" s="199">
        <f>F388</f>
        <v>13250</v>
      </c>
      <c r="K388" s="199">
        <f>ROUND(H388*J388,0)</f>
        <v>13250</v>
      </c>
      <c r="L388" s="203">
        <f>IF(K388&gt;G388,K388-G388,0)</f>
        <v>0</v>
      </c>
      <c r="M388" s="199">
        <f>IF(G388&gt;K388,G388-K388,0)</f>
        <v>0</v>
      </c>
      <c r="N388" s="4"/>
      <c r="O388" s="22" t="s">
        <v>419</v>
      </c>
    </row>
    <row r="389" spans="2:15" outlineLevel="1">
      <c r="B389" s="7"/>
      <c r="C389" s="4"/>
      <c r="D389" s="7"/>
      <c r="E389" s="7"/>
      <c r="F389" s="200"/>
      <c r="G389" s="200"/>
      <c r="H389" s="77"/>
      <c r="I389" s="7"/>
      <c r="J389" s="200"/>
      <c r="K389" s="200"/>
      <c r="L389" s="200"/>
      <c r="M389" s="200"/>
      <c r="N389" s="4"/>
      <c r="O389" s="22" t="s">
        <v>419</v>
      </c>
    </row>
    <row r="390" spans="2:15" ht="47.25" outlineLevel="1">
      <c r="B390" s="64">
        <v>186</v>
      </c>
      <c r="C390" s="1" t="s">
        <v>234</v>
      </c>
      <c r="D390" s="64">
        <v>4</v>
      </c>
      <c r="E390" s="2" t="s">
        <v>231</v>
      </c>
      <c r="F390" s="198">
        <v>2506</v>
      </c>
      <c r="G390" s="199">
        <f>ROUND(D390*F390,0)</f>
        <v>10024</v>
      </c>
      <c r="H390" s="70">
        <f>D390</f>
        <v>4</v>
      </c>
      <c r="I390" s="64" t="str">
        <f>E390</f>
        <v>each</v>
      </c>
      <c r="J390" s="199">
        <f>F390</f>
        <v>2506</v>
      </c>
      <c r="K390" s="199">
        <f>ROUND(H390*J390,0)</f>
        <v>10024</v>
      </c>
      <c r="L390" s="203">
        <f>IF(K390&gt;G390,K390-G390,0)</f>
        <v>0</v>
      </c>
      <c r="M390" s="199">
        <f>IF(G390&gt;K390,G390-K390,0)</f>
        <v>0</v>
      </c>
      <c r="N390" s="4"/>
      <c r="O390" s="22" t="s">
        <v>419</v>
      </c>
    </row>
    <row r="391" spans="2:15" outlineLevel="1">
      <c r="B391" s="7"/>
      <c r="C391" s="4"/>
      <c r="D391" s="7"/>
      <c r="E391" s="7"/>
      <c r="F391" s="200"/>
      <c r="G391" s="200"/>
      <c r="H391" s="77"/>
      <c r="I391" s="7"/>
      <c r="J391" s="200"/>
      <c r="K391" s="200"/>
      <c r="L391" s="200"/>
      <c r="M391" s="200"/>
      <c r="N391" s="4"/>
      <c r="O391" s="22" t="s">
        <v>419</v>
      </c>
    </row>
    <row r="392" spans="2:15" ht="31.5" outlineLevel="1">
      <c r="B392" s="64">
        <v>187</v>
      </c>
      <c r="C392" s="1" t="s">
        <v>235</v>
      </c>
      <c r="D392" s="64">
        <v>1</v>
      </c>
      <c r="E392" s="2" t="s">
        <v>222</v>
      </c>
      <c r="F392" s="198">
        <v>20750</v>
      </c>
      <c r="G392" s="199">
        <f>ROUND(D392*F392,0)</f>
        <v>20750</v>
      </c>
      <c r="H392" s="70">
        <f>D392</f>
        <v>1</v>
      </c>
      <c r="I392" s="64" t="str">
        <f>E392</f>
        <v>Set</v>
      </c>
      <c r="J392" s="199">
        <f>F392</f>
        <v>20750</v>
      </c>
      <c r="K392" s="199">
        <f>ROUND(H392*J392,0)</f>
        <v>20750</v>
      </c>
      <c r="L392" s="203">
        <f>IF(K392&gt;G392,K392-G392,0)</f>
        <v>0</v>
      </c>
      <c r="M392" s="199">
        <f>IF(G392&gt;K392,G392-K392,0)</f>
        <v>0</v>
      </c>
      <c r="N392" s="4"/>
      <c r="O392" s="22" t="s">
        <v>419</v>
      </c>
    </row>
    <row r="393" spans="2:15" outlineLevel="1">
      <c r="B393" s="7"/>
      <c r="C393" s="4"/>
      <c r="D393" s="7"/>
      <c r="E393" s="7"/>
      <c r="F393" s="200"/>
      <c r="G393" s="200"/>
      <c r="H393" s="77"/>
      <c r="I393" s="7"/>
      <c r="J393" s="200"/>
      <c r="K393" s="200"/>
      <c r="L393" s="200"/>
      <c r="M393" s="200"/>
      <c r="N393" s="4"/>
      <c r="O393" s="22" t="s">
        <v>419</v>
      </c>
    </row>
    <row r="394" spans="2:15" ht="47.25" outlineLevel="1">
      <c r="B394" s="64">
        <v>188</v>
      </c>
      <c r="C394" s="1" t="s">
        <v>236</v>
      </c>
      <c r="D394" s="64">
        <v>4</v>
      </c>
      <c r="E394" s="2" t="s">
        <v>231</v>
      </c>
      <c r="F394" s="198">
        <v>2506</v>
      </c>
      <c r="G394" s="199">
        <f>ROUND(D394*F394,0)</f>
        <v>10024</v>
      </c>
      <c r="H394" s="70">
        <f>D394</f>
        <v>4</v>
      </c>
      <c r="I394" s="64" t="str">
        <f>E394</f>
        <v>each</v>
      </c>
      <c r="J394" s="199">
        <f>F394</f>
        <v>2506</v>
      </c>
      <c r="K394" s="199">
        <f>ROUND(H394*J394,0)</f>
        <v>10024</v>
      </c>
      <c r="L394" s="203">
        <f t="shared" ref="L394:L404" si="13">IF(K394&gt;G394,K394-G394,0)</f>
        <v>0</v>
      </c>
      <c r="M394" s="199">
        <f t="shared" ref="M394:M404" si="14">IF(G394&gt;K394,G394-K394,0)</f>
        <v>0</v>
      </c>
      <c r="N394" s="4"/>
      <c r="O394" s="22" t="s">
        <v>419</v>
      </c>
    </row>
    <row r="395" spans="2:15" outlineLevel="1">
      <c r="B395" s="7"/>
      <c r="C395" s="72" t="s">
        <v>294</v>
      </c>
      <c r="D395" s="7"/>
      <c r="E395" s="7"/>
      <c r="F395" s="200"/>
      <c r="G395" s="200"/>
      <c r="H395" s="77">
        <v>2</v>
      </c>
      <c r="I395" s="7" t="s">
        <v>231</v>
      </c>
      <c r="J395" s="203">
        <f>J394</f>
        <v>2506</v>
      </c>
      <c r="K395" s="200">
        <f>H395*J395</f>
        <v>5012</v>
      </c>
      <c r="L395" s="203">
        <f t="shared" si="13"/>
        <v>5012</v>
      </c>
      <c r="M395" s="199">
        <f t="shared" si="14"/>
        <v>0</v>
      </c>
      <c r="N395" s="4"/>
      <c r="O395" s="22" t="s">
        <v>419</v>
      </c>
    </row>
    <row r="396" spans="2:15" ht="31.5" outlineLevel="1">
      <c r="B396" s="64">
        <v>189</v>
      </c>
      <c r="C396" s="1" t="s">
        <v>237</v>
      </c>
      <c r="D396" s="64">
        <v>24</v>
      </c>
      <c r="E396" s="2" t="s">
        <v>60</v>
      </c>
      <c r="F396" s="198">
        <v>642</v>
      </c>
      <c r="G396" s="199">
        <f>ROUND(D396*F396,0)</f>
        <v>15408</v>
      </c>
      <c r="H396" s="70">
        <f>D396</f>
        <v>24</v>
      </c>
      <c r="I396" s="64" t="str">
        <f>E396</f>
        <v>Rmt</v>
      </c>
      <c r="J396" s="199">
        <f>F396</f>
        <v>642</v>
      </c>
      <c r="K396" s="199">
        <f>ROUND(H396*J396,0)</f>
        <v>15408</v>
      </c>
      <c r="L396" s="203">
        <f t="shared" si="13"/>
        <v>0</v>
      </c>
      <c r="M396" s="199">
        <f t="shared" si="14"/>
        <v>0</v>
      </c>
      <c r="N396" s="4"/>
      <c r="O396" s="22" t="s">
        <v>419</v>
      </c>
    </row>
    <row r="397" spans="2:15" outlineLevel="1">
      <c r="B397" s="7"/>
      <c r="C397" s="72" t="s">
        <v>294</v>
      </c>
      <c r="D397" s="7"/>
      <c r="E397" s="7"/>
      <c r="F397" s="200"/>
      <c r="G397" s="200"/>
      <c r="H397" s="77">
        <v>14.3</v>
      </c>
      <c r="I397" s="7" t="s">
        <v>60</v>
      </c>
      <c r="J397" s="203">
        <f>J396</f>
        <v>642</v>
      </c>
      <c r="K397" s="200">
        <f>H397*J397</f>
        <v>9180.6</v>
      </c>
      <c r="L397" s="203">
        <f t="shared" si="13"/>
        <v>9180.6</v>
      </c>
      <c r="M397" s="199">
        <f t="shared" si="14"/>
        <v>0</v>
      </c>
      <c r="N397" s="4"/>
      <c r="O397" s="22" t="s">
        <v>419</v>
      </c>
    </row>
    <row r="398" spans="2:15" ht="31.5" outlineLevel="1">
      <c r="B398" s="64">
        <v>190</v>
      </c>
      <c r="C398" s="1" t="s">
        <v>238</v>
      </c>
      <c r="D398" s="64">
        <v>114</v>
      </c>
      <c r="E398" s="2" t="s">
        <v>60</v>
      </c>
      <c r="F398" s="198">
        <v>824</v>
      </c>
      <c r="G398" s="199">
        <f>ROUND(D398*F398,0)</f>
        <v>93936</v>
      </c>
      <c r="H398" s="70">
        <f>D398</f>
        <v>114</v>
      </c>
      <c r="I398" s="64" t="str">
        <f>E398</f>
        <v>Rmt</v>
      </c>
      <c r="J398" s="199">
        <f>F398</f>
        <v>824</v>
      </c>
      <c r="K398" s="199">
        <f t="shared" ref="K398:K404" si="15">ROUND(H398*J398,0)</f>
        <v>93936</v>
      </c>
      <c r="L398" s="203">
        <f t="shared" si="13"/>
        <v>0</v>
      </c>
      <c r="M398" s="199">
        <f t="shared" si="14"/>
        <v>0</v>
      </c>
      <c r="N398" s="4"/>
      <c r="O398" s="22" t="s">
        <v>419</v>
      </c>
    </row>
    <row r="399" spans="2:15" outlineLevel="1">
      <c r="B399" s="7"/>
      <c r="C399" s="72" t="s">
        <v>294</v>
      </c>
      <c r="D399" s="7"/>
      <c r="E399" s="7"/>
      <c r="F399" s="200"/>
      <c r="G399" s="200"/>
      <c r="H399" s="77">
        <v>43.7</v>
      </c>
      <c r="I399" s="7" t="s">
        <v>60</v>
      </c>
      <c r="J399" s="199">
        <f>J398</f>
        <v>824</v>
      </c>
      <c r="K399" s="199">
        <f t="shared" si="15"/>
        <v>36009</v>
      </c>
      <c r="L399" s="203">
        <f t="shared" si="13"/>
        <v>36009</v>
      </c>
      <c r="M399" s="199">
        <f t="shared" si="14"/>
        <v>0</v>
      </c>
      <c r="N399" s="4"/>
      <c r="O399" s="22" t="s">
        <v>419</v>
      </c>
    </row>
    <row r="400" spans="2:15" ht="31.5" outlineLevel="1">
      <c r="B400" s="64">
        <v>191</v>
      </c>
      <c r="C400" s="1" t="s">
        <v>239</v>
      </c>
      <c r="D400" s="64">
        <v>36</v>
      </c>
      <c r="E400" s="2" t="s">
        <v>60</v>
      </c>
      <c r="F400" s="198">
        <v>1191</v>
      </c>
      <c r="G400" s="199">
        <f>ROUND(D400*F400,0)</f>
        <v>42876</v>
      </c>
      <c r="H400" s="70">
        <f>D400</f>
        <v>36</v>
      </c>
      <c r="I400" s="64" t="str">
        <f>E400</f>
        <v>Rmt</v>
      </c>
      <c r="J400" s="199">
        <f>F400</f>
        <v>1191</v>
      </c>
      <c r="K400" s="199">
        <f t="shared" si="15"/>
        <v>42876</v>
      </c>
      <c r="L400" s="203">
        <f t="shared" si="13"/>
        <v>0</v>
      </c>
      <c r="M400" s="199">
        <f t="shared" si="14"/>
        <v>0</v>
      </c>
      <c r="N400" s="4"/>
      <c r="O400" s="22" t="s">
        <v>419</v>
      </c>
    </row>
    <row r="401" spans="2:15" outlineLevel="1">
      <c r="B401" s="7"/>
      <c r="C401" s="72" t="s">
        <v>294</v>
      </c>
      <c r="D401" s="7"/>
      <c r="E401" s="7"/>
      <c r="F401" s="200"/>
      <c r="G401" s="200"/>
      <c r="H401" s="77">
        <v>43.5</v>
      </c>
      <c r="I401" s="7" t="s">
        <v>60</v>
      </c>
      <c r="J401" s="203">
        <f>J400</f>
        <v>1191</v>
      </c>
      <c r="K401" s="199">
        <f t="shared" si="15"/>
        <v>51809</v>
      </c>
      <c r="L401" s="203">
        <f t="shared" si="13"/>
        <v>51809</v>
      </c>
      <c r="M401" s="199">
        <f t="shared" si="14"/>
        <v>0</v>
      </c>
      <c r="N401" s="4"/>
      <c r="O401" s="22" t="s">
        <v>419</v>
      </c>
    </row>
    <row r="402" spans="2:15" ht="31.5" outlineLevel="1">
      <c r="B402" s="64">
        <v>192</v>
      </c>
      <c r="C402" s="1" t="s">
        <v>240</v>
      </c>
      <c r="D402" s="64">
        <v>18</v>
      </c>
      <c r="E402" s="2" t="s">
        <v>60</v>
      </c>
      <c r="F402" s="198">
        <v>1473</v>
      </c>
      <c r="G402" s="199">
        <f>ROUND(D402*F402,0)</f>
        <v>26514</v>
      </c>
      <c r="H402" s="70">
        <f>D402</f>
        <v>18</v>
      </c>
      <c r="I402" s="64" t="str">
        <f>E402</f>
        <v>Rmt</v>
      </c>
      <c r="J402" s="199">
        <f>F402</f>
        <v>1473</v>
      </c>
      <c r="K402" s="199">
        <f t="shared" si="15"/>
        <v>26514</v>
      </c>
      <c r="L402" s="203">
        <f t="shared" si="13"/>
        <v>0</v>
      </c>
      <c r="M402" s="199">
        <f t="shared" si="14"/>
        <v>0</v>
      </c>
      <c r="N402" s="4"/>
      <c r="O402" s="22" t="s">
        <v>419</v>
      </c>
    </row>
    <row r="403" spans="2:15" outlineLevel="1">
      <c r="B403" s="7"/>
      <c r="C403" s="72" t="s">
        <v>294</v>
      </c>
      <c r="D403" s="7"/>
      <c r="E403" s="7"/>
      <c r="F403" s="200"/>
      <c r="G403" s="200"/>
      <c r="H403" s="77">
        <v>9</v>
      </c>
      <c r="I403" s="7" t="s">
        <v>60</v>
      </c>
      <c r="J403" s="203">
        <f>J402</f>
        <v>1473</v>
      </c>
      <c r="K403" s="199">
        <f t="shared" si="15"/>
        <v>13257</v>
      </c>
      <c r="L403" s="203">
        <f t="shared" si="13"/>
        <v>13257</v>
      </c>
      <c r="M403" s="199">
        <f t="shared" si="14"/>
        <v>0</v>
      </c>
      <c r="N403" s="4"/>
      <c r="O403" s="22" t="s">
        <v>419</v>
      </c>
    </row>
    <row r="404" spans="2:15" ht="47.25" outlineLevel="1">
      <c r="B404" s="64">
        <v>193</v>
      </c>
      <c r="C404" s="1" t="s">
        <v>241</v>
      </c>
      <c r="D404" s="64">
        <v>1</v>
      </c>
      <c r="E404" s="2" t="s">
        <v>231</v>
      </c>
      <c r="F404" s="198">
        <v>275000</v>
      </c>
      <c r="G404" s="199">
        <f>ROUND(D404*F404,0)</f>
        <v>275000</v>
      </c>
      <c r="H404" s="70">
        <f>D404</f>
        <v>1</v>
      </c>
      <c r="I404" s="64" t="str">
        <f>E404</f>
        <v>each</v>
      </c>
      <c r="J404" s="199">
        <f>F404</f>
        <v>275000</v>
      </c>
      <c r="K404" s="199">
        <f t="shared" si="15"/>
        <v>275000</v>
      </c>
      <c r="L404" s="203">
        <f t="shared" si="13"/>
        <v>0</v>
      </c>
      <c r="M404" s="199">
        <f t="shared" si="14"/>
        <v>0</v>
      </c>
      <c r="N404" s="4"/>
      <c r="O404" s="22" t="s">
        <v>419</v>
      </c>
    </row>
    <row r="405" spans="2:15" outlineLevel="1">
      <c r="B405" s="7"/>
      <c r="C405" s="4"/>
      <c r="D405" s="7"/>
      <c r="E405" s="7"/>
      <c r="F405" s="200"/>
      <c r="G405" s="200"/>
      <c r="H405" s="77"/>
      <c r="I405" s="7"/>
      <c r="J405" s="200"/>
      <c r="K405" s="200"/>
      <c r="L405" s="200"/>
      <c r="M405" s="200"/>
      <c r="N405" s="4"/>
      <c r="O405" s="22" t="s">
        <v>419</v>
      </c>
    </row>
    <row r="406" spans="2:15" ht="63" outlineLevel="1">
      <c r="B406" s="64">
        <v>194</v>
      </c>
      <c r="C406" s="1" t="s">
        <v>242</v>
      </c>
      <c r="D406" s="64">
        <v>1</v>
      </c>
      <c r="E406" s="2" t="s">
        <v>231</v>
      </c>
      <c r="F406" s="198">
        <v>375000</v>
      </c>
      <c r="G406" s="199">
        <f>ROUND(D406*F406,0)</f>
        <v>375000</v>
      </c>
      <c r="H406" s="70">
        <f>D406</f>
        <v>1</v>
      </c>
      <c r="I406" s="64" t="str">
        <f>E406</f>
        <v>each</v>
      </c>
      <c r="J406" s="199">
        <f>F406</f>
        <v>375000</v>
      </c>
      <c r="K406" s="199">
        <f>ROUND(H406*J406,0)</f>
        <v>375000</v>
      </c>
      <c r="L406" s="203">
        <f>IF(K406&gt;G406,K406-G406,0)</f>
        <v>0</v>
      </c>
      <c r="M406" s="199">
        <f>IF(G406&gt;K406,G406-K406,0)</f>
        <v>0</v>
      </c>
      <c r="N406" s="4"/>
      <c r="O406" s="22" t="s">
        <v>419</v>
      </c>
    </row>
    <row r="407" spans="2:15" outlineLevel="1">
      <c r="B407" s="7"/>
      <c r="C407" s="4"/>
      <c r="D407" s="7"/>
      <c r="E407" s="7"/>
      <c r="F407" s="200"/>
      <c r="G407" s="200"/>
      <c r="H407" s="77"/>
      <c r="I407" s="7"/>
      <c r="J407" s="200"/>
      <c r="K407" s="200"/>
      <c r="L407" s="200"/>
      <c r="M407" s="200"/>
      <c r="N407" s="4"/>
      <c r="O407" s="22" t="s">
        <v>419</v>
      </c>
    </row>
    <row r="408" spans="2:15" ht="31.5" outlineLevel="1">
      <c r="B408" s="64">
        <v>195</v>
      </c>
      <c r="C408" s="1" t="s">
        <v>243</v>
      </c>
      <c r="D408" s="64">
        <v>3</v>
      </c>
      <c r="E408" s="2" t="s">
        <v>231</v>
      </c>
      <c r="F408" s="198">
        <v>1938</v>
      </c>
      <c r="G408" s="199">
        <f>ROUND(D408*F408,0)</f>
        <v>5814</v>
      </c>
      <c r="H408" s="70">
        <f>D408</f>
        <v>3</v>
      </c>
      <c r="I408" s="64" t="str">
        <f>E408</f>
        <v>each</v>
      </c>
      <c r="J408" s="199">
        <f>F408</f>
        <v>1938</v>
      </c>
      <c r="K408" s="199">
        <f>ROUND(H408*J408,0)</f>
        <v>5814</v>
      </c>
      <c r="L408" s="203">
        <f>IF(K408&gt;G408,K408-G408,0)</f>
        <v>0</v>
      </c>
      <c r="M408" s="199">
        <f>IF(G408&gt;K408,G408-K408,0)</f>
        <v>0</v>
      </c>
      <c r="N408" s="4"/>
      <c r="O408" s="22" t="s">
        <v>419</v>
      </c>
    </row>
    <row r="409" spans="2:15" outlineLevel="1">
      <c r="B409" s="7"/>
      <c r="C409" s="72" t="s">
        <v>294</v>
      </c>
      <c r="D409" s="7"/>
      <c r="E409" s="7"/>
      <c r="F409" s="200"/>
      <c r="G409" s="200"/>
      <c r="H409" s="77">
        <v>5</v>
      </c>
      <c r="I409" s="64" t="str">
        <f>I408</f>
        <v>each</v>
      </c>
      <c r="J409" s="203">
        <f>J408</f>
        <v>1938</v>
      </c>
      <c r="K409" s="199">
        <f>ROUND(H409*J409,0)</f>
        <v>9690</v>
      </c>
      <c r="L409" s="203">
        <f>IF(K409&gt;G409,K409-G409,0)</f>
        <v>9690</v>
      </c>
      <c r="M409" s="199">
        <f>IF(G409&gt;K409,G409-K409,0)</f>
        <v>0</v>
      </c>
      <c r="N409" s="4"/>
      <c r="O409" s="22" t="s">
        <v>419</v>
      </c>
    </row>
    <row r="410" spans="2:15" ht="31.5" outlineLevel="1">
      <c r="B410" s="64">
        <v>196</v>
      </c>
      <c r="C410" s="1" t="s">
        <v>244</v>
      </c>
      <c r="D410" s="64">
        <v>3</v>
      </c>
      <c r="E410" s="2" t="s">
        <v>231</v>
      </c>
      <c r="F410" s="198">
        <v>2740</v>
      </c>
      <c r="G410" s="199">
        <f>ROUND(D410*F410,0)</f>
        <v>8220</v>
      </c>
      <c r="H410" s="70">
        <f>D410</f>
        <v>3</v>
      </c>
      <c r="I410" s="64" t="str">
        <f>E410</f>
        <v>each</v>
      </c>
      <c r="J410" s="199">
        <f>F410</f>
        <v>2740</v>
      </c>
      <c r="K410" s="199">
        <f>ROUND(H410*J410,0)</f>
        <v>8220</v>
      </c>
      <c r="L410" s="203">
        <f>IF(K410&gt;G410,K410-G410,0)</f>
        <v>0</v>
      </c>
      <c r="M410" s="199">
        <f>IF(G410&gt;K410,G410-K410,0)</f>
        <v>0</v>
      </c>
      <c r="N410" s="4"/>
      <c r="O410" s="22" t="s">
        <v>419</v>
      </c>
    </row>
    <row r="411" spans="2:15" outlineLevel="1">
      <c r="B411" s="7"/>
      <c r="C411" s="4"/>
      <c r="D411" s="7"/>
      <c r="E411" s="7"/>
      <c r="F411" s="200"/>
      <c r="G411" s="200"/>
      <c r="H411" s="77"/>
      <c r="I411" s="7"/>
      <c r="J411" s="200"/>
      <c r="K411" s="200"/>
      <c r="L411" s="200"/>
      <c r="M411" s="200"/>
      <c r="N411" s="4"/>
      <c r="O411" s="22" t="s">
        <v>419</v>
      </c>
    </row>
    <row r="412" spans="2:15" ht="31.5" outlineLevel="1">
      <c r="B412" s="64">
        <v>197</v>
      </c>
      <c r="C412" s="1" t="s">
        <v>245</v>
      </c>
      <c r="D412" s="64">
        <v>4</v>
      </c>
      <c r="E412" s="2" t="s">
        <v>231</v>
      </c>
      <c r="F412" s="198">
        <v>4378</v>
      </c>
      <c r="G412" s="199">
        <f>ROUND(D412*F412,0)</f>
        <v>17512</v>
      </c>
      <c r="H412" s="70">
        <f>D412</f>
        <v>4</v>
      </c>
      <c r="I412" s="64" t="str">
        <f>E412</f>
        <v>each</v>
      </c>
      <c r="J412" s="199">
        <f>F412</f>
        <v>4378</v>
      </c>
      <c r="K412" s="199">
        <f>ROUND(H412*J412,0)</f>
        <v>17512</v>
      </c>
      <c r="L412" s="203">
        <f>IF(K412&gt;G412,K412-G412,0)</f>
        <v>0</v>
      </c>
      <c r="M412" s="199">
        <f>IF(G412&gt;K412,G412-K412,0)</f>
        <v>0</v>
      </c>
      <c r="N412" s="4"/>
      <c r="O412" s="22" t="s">
        <v>419</v>
      </c>
    </row>
    <row r="413" spans="2:15" outlineLevel="1">
      <c r="B413" s="7"/>
      <c r="C413" s="4"/>
      <c r="D413" s="7"/>
      <c r="E413" s="7"/>
      <c r="F413" s="200"/>
      <c r="G413" s="200"/>
      <c r="H413" s="77"/>
      <c r="I413" s="7"/>
      <c r="J413" s="200"/>
      <c r="K413" s="200"/>
      <c r="L413" s="200"/>
      <c r="M413" s="200"/>
      <c r="N413" s="4"/>
      <c r="O413" s="22" t="s">
        <v>419</v>
      </c>
    </row>
    <row r="414" spans="2:15" ht="31.5" outlineLevel="1">
      <c r="B414" s="64">
        <v>198</v>
      </c>
      <c r="C414" s="1" t="s">
        <v>246</v>
      </c>
      <c r="D414" s="64">
        <v>2</v>
      </c>
      <c r="E414" s="2" t="s">
        <v>231</v>
      </c>
      <c r="F414" s="198">
        <v>36750</v>
      </c>
      <c r="G414" s="199">
        <f>ROUND(D414*F414,0)</f>
        <v>73500</v>
      </c>
      <c r="H414" s="70">
        <f>D414</f>
        <v>2</v>
      </c>
      <c r="I414" s="64" t="str">
        <f>E414</f>
        <v>each</v>
      </c>
      <c r="J414" s="199">
        <f>F414</f>
        <v>36750</v>
      </c>
      <c r="K414" s="199">
        <f>ROUND(H414*J414,0)</f>
        <v>73500</v>
      </c>
      <c r="L414" s="203">
        <f>IF(K414&gt;G414,K414-G414,0)</f>
        <v>0</v>
      </c>
      <c r="M414" s="199">
        <f>IF(G414&gt;K414,G414-K414,0)</f>
        <v>0</v>
      </c>
      <c r="N414" s="4"/>
      <c r="O414" s="22" t="s">
        <v>419</v>
      </c>
    </row>
    <row r="415" spans="2:15" outlineLevel="1">
      <c r="B415" s="6"/>
      <c r="C415" s="4"/>
      <c r="D415" s="6"/>
      <c r="E415" s="6"/>
      <c r="F415" s="206"/>
      <c r="G415" s="206"/>
      <c r="H415" s="16"/>
      <c r="I415" s="6"/>
      <c r="J415" s="206"/>
      <c r="K415" s="206"/>
      <c r="L415" s="206"/>
      <c r="M415" s="206"/>
      <c r="N415" s="8"/>
      <c r="O415" s="22" t="s">
        <v>419</v>
      </c>
    </row>
    <row r="416" spans="2:15" ht="21" customHeight="1">
      <c r="B416" s="6"/>
      <c r="C416" s="4"/>
      <c r="D416" s="6"/>
      <c r="E416" s="6"/>
      <c r="F416" s="206"/>
      <c r="G416" s="206"/>
      <c r="H416" s="16"/>
      <c r="I416" s="6"/>
      <c r="J416" s="221" t="s">
        <v>406</v>
      </c>
      <c r="K416" s="222">
        <f>SUM(K382:K415)</f>
        <v>1159401.6000000001</v>
      </c>
      <c r="L416" s="222">
        <f>SUM(L382:L415)</f>
        <v>133579.6</v>
      </c>
      <c r="M416" s="222">
        <f>SUM(M382:M415)</f>
        <v>0</v>
      </c>
      <c r="N416" s="8"/>
    </row>
    <row r="417" spans="2:29" ht="24.6" customHeight="1">
      <c r="B417" s="6"/>
      <c r="C417" s="4"/>
      <c r="D417" s="6"/>
      <c r="E417" s="227"/>
      <c r="F417" s="223" t="s">
        <v>409</v>
      </c>
      <c r="G417" s="224">
        <f>SUM(G6:G416)</f>
        <v>43854854</v>
      </c>
      <c r="H417" s="225"/>
      <c r="I417" s="226"/>
      <c r="J417" s="223"/>
      <c r="K417" s="224">
        <f>K416+K380+K312+K300+K290+K200+K170+K102</f>
        <v>41725080.600000001</v>
      </c>
      <c r="L417" s="224">
        <f>L416+L380+L312+L300+L290+L200+L170+L102</f>
        <v>1853350.6</v>
      </c>
      <c r="M417" s="224">
        <f>M416+M380+M312+M300+M290+M200+M170+M102</f>
        <v>3983124</v>
      </c>
      <c r="N417" s="248"/>
    </row>
    <row r="418" spans="2:29" ht="22.15" customHeight="1">
      <c r="B418" s="64"/>
      <c r="C418" s="191" t="s">
        <v>408</v>
      </c>
      <c r="D418" s="64"/>
      <c r="E418" s="2"/>
      <c r="F418" s="203"/>
      <c r="G418" s="199"/>
      <c r="H418" s="70"/>
      <c r="I418" s="64"/>
      <c r="J418" s="199"/>
      <c r="K418" s="199"/>
      <c r="L418" s="203"/>
      <c r="M418" s="199"/>
      <c r="N418" s="4"/>
      <c r="O418" s="240"/>
      <c r="P418" s="6"/>
      <c r="Q418" s="8"/>
      <c r="R418" s="8"/>
      <c r="S418" s="8"/>
      <c r="T418" s="39"/>
      <c r="U418" s="5"/>
      <c r="V418" s="42"/>
      <c r="W418" s="8"/>
      <c r="X418" s="8"/>
      <c r="Y418" s="8"/>
      <c r="Z418" s="8"/>
      <c r="AA418" s="8"/>
      <c r="AB418" s="8"/>
      <c r="AC418" s="8"/>
    </row>
    <row r="419" spans="2:29" outlineLevel="1">
      <c r="B419" s="64">
        <v>1</v>
      </c>
      <c r="C419" s="1" t="s">
        <v>329</v>
      </c>
      <c r="D419" s="64">
        <v>0</v>
      </c>
      <c r="E419" s="2" t="s">
        <v>14</v>
      </c>
      <c r="F419" s="203" t="s">
        <v>435</v>
      </c>
      <c r="G419" s="199"/>
      <c r="H419" s="70">
        <v>5</v>
      </c>
      <c r="I419" s="64" t="s">
        <v>14</v>
      </c>
      <c r="J419" s="199">
        <v>31200</v>
      </c>
      <c r="K419" s="199">
        <f>ROUND(H419*J419,0)</f>
        <v>156000</v>
      </c>
      <c r="L419" s="203">
        <f>IF(K419&gt;G419,K419-G419,0)</f>
        <v>156000</v>
      </c>
      <c r="M419" s="199">
        <f>IF(G419&gt;K419,G419-K419,0)</f>
        <v>0</v>
      </c>
      <c r="N419" s="4"/>
      <c r="O419" s="240" t="s">
        <v>431</v>
      </c>
      <c r="P419" s="6"/>
      <c r="Q419" s="8"/>
      <c r="R419" s="8"/>
      <c r="S419" s="8"/>
      <c r="T419" s="39"/>
      <c r="U419" s="5"/>
      <c r="V419" s="42"/>
      <c r="W419" s="8"/>
      <c r="X419" s="8"/>
      <c r="Y419" s="8"/>
      <c r="Z419" s="8"/>
      <c r="AA419" s="8"/>
      <c r="AB419" s="8"/>
      <c r="AC419" s="8"/>
    </row>
    <row r="420" spans="2:29" outlineLevel="1">
      <c r="B420" s="64">
        <v>2</v>
      </c>
      <c r="C420" s="1" t="s">
        <v>330</v>
      </c>
      <c r="D420" s="64">
        <v>0</v>
      </c>
      <c r="E420" s="2" t="s">
        <v>14</v>
      </c>
      <c r="F420" s="203"/>
      <c r="G420" s="199"/>
      <c r="H420" s="70">
        <v>5</v>
      </c>
      <c r="I420" s="64" t="s">
        <v>14</v>
      </c>
      <c r="J420" s="199">
        <v>6500</v>
      </c>
      <c r="K420" s="199">
        <f t="shared" ref="K420:K431" si="16">ROUND(H420*J420,0)</f>
        <v>32500</v>
      </c>
      <c r="L420" s="203">
        <f t="shared" ref="L420:L431" si="17">IF(K420&gt;G420,K420-G420,0)</f>
        <v>32500</v>
      </c>
      <c r="M420" s="199">
        <f t="shared" ref="M420:M431" si="18">IF(G420&gt;K420,G420-K420,0)</f>
        <v>0</v>
      </c>
      <c r="N420" s="4"/>
      <c r="O420" s="240" t="s">
        <v>431</v>
      </c>
      <c r="P420" s="6"/>
      <c r="Q420" s="8"/>
      <c r="R420" s="8"/>
      <c r="S420" s="8"/>
      <c r="T420" s="39"/>
      <c r="U420" s="5"/>
      <c r="V420" s="42"/>
      <c r="W420" s="8"/>
      <c r="X420" s="8"/>
      <c r="Y420" s="8"/>
      <c r="Z420" s="8"/>
      <c r="AA420" s="8"/>
      <c r="AB420" s="8"/>
      <c r="AC420" s="8"/>
    </row>
    <row r="421" spans="2:29" outlineLevel="1">
      <c r="B421" s="64">
        <v>3</v>
      </c>
      <c r="C421" s="1" t="s">
        <v>316</v>
      </c>
      <c r="D421" s="64">
        <v>0</v>
      </c>
      <c r="E421" s="2" t="s">
        <v>14</v>
      </c>
      <c r="F421" s="203"/>
      <c r="G421" s="199"/>
      <c r="H421" s="70">
        <v>1</v>
      </c>
      <c r="I421" s="64" t="s">
        <v>14</v>
      </c>
      <c r="J421" s="199">
        <v>17000</v>
      </c>
      <c r="K421" s="199">
        <f t="shared" si="16"/>
        <v>17000</v>
      </c>
      <c r="L421" s="203">
        <f t="shared" si="17"/>
        <v>17000</v>
      </c>
      <c r="M421" s="199">
        <f t="shared" si="18"/>
        <v>0</v>
      </c>
      <c r="N421" s="4"/>
      <c r="O421" s="240" t="s">
        <v>431</v>
      </c>
      <c r="P421" s="6"/>
      <c r="Q421" s="8"/>
      <c r="R421" s="8"/>
      <c r="S421" s="8"/>
      <c r="T421" s="39"/>
      <c r="U421" s="5"/>
      <c r="V421" s="42"/>
      <c r="W421" s="8"/>
      <c r="X421" s="8"/>
      <c r="Y421" s="8"/>
      <c r="Z421" s="8"/>
      <c r="AA421" s="8"/>
      <c r="AB421" s="8"/>
      <c r="AC421" s="8"/>
    </row>
    <row r="422" spans="2:29" outlineLevel="1">
      <c r="B422" s="64">
        <v>4</v>
      </c>
      <c r="C422" s="1" t="s">
        <v>331</v>
      </c>
      <c r="D422" s="64">
        <v>0</v>
      </c>
      <c r="E422" s="2" t="s">
        <v>14</v>
      </c>
      <c r="F422" s="203"/>
      <c r="G422" s="199"/>
      <c r="H422" s="70">
        <v>1</v>
      </c>
      <c r="I422" s="64" t="s">
        <v>14</v>
      </c>
      <c r="J422" s="199">
        <v>69700</v>
      </c>
      <c r="K422" s="199">
        <f t="shared" si="16"/>
        <v>69700</v>
      </c>
      <c r="L422" s="203">
        <f t="shared" si="17"/>
        <v>69700</v>
      </c>
      <c r="M422" s="199">
        <f t="shared" si="18"/>
        <v>0</v>
      </c>
      <c r="N422" s="4"/>
      <c r="O422" s="240" t="s">
        <v>431</v>
      </c>
      <c r="P422" s="6"/>
      <c r="Q422" s="8"/>
      <c r="R422" s="8"/>
      <c r="S422" s="8"/>
      <c r="T422" s="39"/>
      <c r="U422" s="5"/>
      <c r="V422" s="42"/>
      <c r="W422" s="8"/>
      <c r="X422" s="8"/>
      <c r="Y422" s="8"/>
      <c r="Z422" s="8"/>
      <c r="AA422" s="8"/>
      <c r="AB422" s="8"/>
      <c r="AC422" s="8"/>
    </row>
    <row r="423" spans="2:29" outlineLevel="1">
      <c r="B423" s="64">
        <v>5</v>
      </c>
      <c r="C423" s="1" t="s">
        <v>332</v>
      </c>
      <c r="D423" s="64">
        <v>0</v>
      </c>
      <c r="E423" s="2" t="s">
        <v>14</v>
      </c>
      <c r="F423" s="203"/>
      <c r="G423" s="199"/>
      <c r="H423" s="70">
        <v>1</v>
      </c>
      <c r="I423" s="64" t="s">
        <v>14</v>
      </c>
      <c r="J423" s="199">
        <v>16900</v>
      </c>
      <c r="K423" s="199">
        <f t="shared" si="16"/>
        <v>16900</v>
      </c>
      <c r="L423" s="203">
        <f t="shared" si="17"/>
        <v>16900</v>
      </c>
      <c r="M423" s="199">
        <f t="shared" si="18"/>
        <v>0</v>
      </c>
      <c r="N423" s="4"/>
      <c r="O423" s="240" t="s">
        <v>431</v>
      </c>
      <c r="P423" s="6"/>
      <c r="Q423" s="8"/>
      <c r="R423" s="8"/>
      <c r="S423" s="8"/>
      <c r="T423" s="39"/>
      <c r="U423" s="5"/>
      <c r="V423" s="42"/>
      <c r="W423" s="8"/>
      <c r="X423" s="8"/>
      <c r="Y423" s="8"/>
      <c r="Z423" s="8"/>
      <c r="AA423" s="8"/>
      <c r="AB423" s="8"/>
      <c r="AC423" s="8"/>
    </row>
    <row r="424" spans="2:29" outlineLevel="1">
      <c r="B424" s="64">
        <v>6</v>
      </c>
      <c r="C424" s="1" t="s">
        <v>32</v>
      </c>
      <c r="D424" s="64">
        <v>0</v>
      </c>
      <c r="E424" s="2" t="s">
        <v>14</v>
      </c>
      <c r="F424" s="203"/>
      <c r="G424" s="199"/>
      <c r="H424" s="70">
        <v>1</v>
      </c>
      <c r="I424" s="64" t="s">
        <v>14</v>
      </c>
      <c r="J424" s="199">
        <v>12050</v>
      </c>
      <c r="K424" s="199">
        <f t="shared" si="16"/>
        <v>12050</v>
      </c>
      <c r="L424" s="203">
        <f t="shared" si="17"/>
        <v>12050</v>
      </c>
      <c r="M424" s="199">
        <f t="shared" si="18"/>
        <v>0</v>
      </c>
      <c r="N424" s="4"/>
      <c r="O424" s="240" t="s">
        <v>431</v>
      </c>
      <c r="P424" s="6"/>
      <c r="Q424" s="8"/>
      <c r="R424" s="8"/>
      <c r="S424" s="8"/>
      <c r="T424" s="39"/>
      <c r="U424" s="5"/>
      <c r="V424" s="42"/>
      <c r="W424" s="8"/>
      <c r="X424" s="8"/>
      <c r="Y424" s="8"/>
      <c r="Z424" s="8"/>
      <c r="AA424" s="8"/>
      <c r="AB424" s="8"/>
      <c r="AC424" s="8"/>
    </row>
    <row r="425" spans="2:29" outlineLevel="1">
      <c r="B425" s="64">
        <v>7</v>
      </c>
      <c r="C425" s="1" t="s">
        <v>392</v>
      </c>
      <c r="D425" s="64">
        <v>0</v>
      </c>
      <c r="E425" s="2" t="s">
        <v>14</v>
      </c>
      <c r="F425" s="203"/>
      <c r="G425" s="199"/>
      <c r="H425" s="70">
        <v>1</v>
      </c>
      <c r="I425" s="64" t="s">
        <v>14</v>
      </c>
      <c r="J425" s="199">
        <v>64407</v>
      </c>
      <c r="K425" s="199">
        <f t="shared" si="16"/>
        <v>64407</v>
      </c>
      <c r="L425" s="203">
        <f t="shared" si="17"/>
        <v>64407</v>
      </c>
      <c r="M425" s="199">
        <f t="shared" si="18"/>
        <v>0</v>
      </c>
      <c r="N425" s="4"/>
      <c r="O425" s="240" t="s">
        <v>431</v>
      </c>
      <c r="P425" s="6"/>
      <c r="Q425" s="8"/>
      <c r="R425" s="8"/>
      <c r="S425" s="8"/>
      <c r="T425" s="39"/>
      <c r="U425" s="5"/>
      <c r="V425" s="42"/>
      <c r="W425" s="8"/>
      <c r="X425" s="8"/>
      <c r="Y425" s="8"/>
      <c r="Z425" s="8"/>
      <c r="AA425" s="8"/>
      <c r="AB425" s="8"/>
      <c r="AC425" s="8"/>
    </row>
    <row r="426" spans="2:29" outlineLevel="1">
      <c r="B426" s="64">
        <v>8</v>
      </c>
      <c r="C426" s="1" t="s">
        <v>334</v>
      </c>
      <c r="D426" s="64">
        <v>0</v>
      </c>
      <c r="E426" s="2" t="s">
        <v>14</v>
      </c>
      <c r="F426" s="203"/>
      <c r="G426" s="199"/>
      <c r="H426" s="70">
        <v>1</v>
      </c>
      <c r="I426" s="64" t="s">
        <v>14</v>
      </c>
      <c r="J426" s="199">
        <v>30550</v>
      </c>
      <c r="K426" s="199">
        <f t="shared" si="16"/>
        <v>30550</v>
      </c>
      <c r="L426" s="203">
        <f t="shared" si="17"/>
        <v>30550</v>
      </c>
      <c r="M426" s="199">
        <f t="shared" si="18"/>
        <v>0</v>
      </c>
      <c r="N426" s="4"/>
      <c r="O426" s="240" t="s">
        <v>431</v>
      </c>
      <c r="P426" s="6"/>
      <c r="Q426" s="8"/>
      <c r="R426" s="8"/>
      <c r="S426" s="8"/>
      <c r="T426" s="39"/>
      <c r="U426" s="5"/>
      <c r="V426" s="42"/>
      <c r="W426" s="8"/>
      <c r="X426" s="8"/>
      <c r="Y426" s="8"/>
      <c r="Z426" s="8"/>
      <c r="AA426" s="8"/>
      <c r="AB426" s="8"/>
      <c r="AC426" s="8"/>
    </row>
    <row r="427" spans="2:29" outlineLevel="1">
      <c r="B427" s="64">
        <v>9</v>
      </c>
      <c r="C427" s="1" t="s">
        <v>335</v>
      </c>
      <c r="D427" s="64">
        <v>0</v>
      </c>
      <c r="E427" s="2" t="s">
        <v>14</v>
      </c>
      <c r="F427" s="203"/>
      <c r="G427" s="199"/>
      <c r="H427" s="70">
        <v>0</v>
      </c>
      <c r="I427" s="64" t="s">
        <v>14</v>
      </c>
      <c r="J427" s="199"/>
      <c r="K427" s="199">
        <f t="shared" si="16"/>
        <v>0</v>
      </c>
      <c r="L427" s="203">
        <f t="shared" si="17"/>
        <v>0</v>
      </c>
      <c r="M427" s="199">
        <f t="shared" si="18"/>
        <v>0</v>
      </c>
      <c r="N427" s="4"/>
      <c r="O427" s="240" t="s">
        <v>431</v>
      </c>
      <c r="P427" s="6"/>
      <c r="Q427" s="8"/>
      <c r="R427" s="8"/>
      <c r="S427" s="8"/>
      <c r="T427" s="39"/>
      <c r="U427" s="5"/>
      <c r="V427" s="42"/>
      <c r="W427" s="8"/>
      <c r="X427" s="8"/>
      <c r="Y427" s="8"/>
      <c r="Z427" s="8"/>
      <c r="AA427" s="8"/>
      <c r="AB427" s="8"/>
      <c r="AC427" s="8"/>
    </row>
    <row r="428" spans="2:29" outlineLevel="1">
      <c r="B428" s="64">
        <v>10</v>
      </c>
      <c r="C428" s="1" t="s">
        <v>336</v>
      </c>
      <c r="D428" s="64">
        <v>0</v>
      </c>
      <c r="E428" s="2" t="s">
        <v>14</v>
      </c>
      <c r="F428" s="203"/>
      <c r="G428" s="199"/>
      <c r="H428" s="70">
        <v>2</v>
      </c>
      <c r="I428" s="64" t="s">
        <v>14</v>
      </c>
      <c r="J428" s="199"/>
      <c r="K428" s="199">
        <f t="shared" si="16"/>
        <v>0</v>
      </c>
      <c r="L428" s="203">
        <f t="shared" si="17"/>
        <v>0</v>
      </c>
      <c r="M428" s="199">
        <f t="shared" si="18"/>
        <v>0</v>
      </c>
      <c r="N428" s="4"/>
      <c r="O428" s="240" t="s">
        <v>431</v>
      </c>
      <c r="P428" s="6"/>
      <c r="Q428" s="8"/>
      <c r="R428" s="8"/>
      <c r="S428" s="8"/>
      <c r="T428" s="39"/>
      <c r="U428" s="5"/>
      <c r="V428" s="42"/>
      <c r="W428" s="8"/>
      <c r="X428" s="8"/>
      <c r="Y428" s="8"/>
      <c r="Z428" s="8"/>
      <c r="AA428" s="8"/>
      <c r="AB428" s="8"/>
      <c r="AC428" s="8"/>
    </row>
    <row r="429" spans="2:29" outlineLevel="1">
      <c r="B429" s="64">
        <v>11</v>
      </c>
      <c r="C429" s="1" t="s">
        <v>337</v>
      </c>
      <c r="D429" s="64">
        <v>0</v>
      </c>
      <c r="E429" s="2" t="s">
        <v>14</v>
      </c>
      <c r="F429" s="203"/>
      <c r="G429" s="199"/>
      <c r="H429" s="70">
        <v>2</v>
      </c>
      <c r="I429" s="64" t="s">
        <v>14</v>
      </c>
      <c r="J429" s="199"/>
      <c r="K429" s="199">
        <f t="shared" si="16"/>
        <v>0</v>
      </c>
      <c r="L429" s="203">
        <f t="shared" si="17"/>
        <v>0</v>
      </c>
      <c r="M429" s="199">
        <f t="shared" si="18"/>
        <v>0</v>
      </c>
      <c r="N429" s="4"/>
      <c r="O429" s="240" t="s">
        <v>431</v>
      </c>
      <c r="P429" s="6"/>
      <c r="Q429" s="8"/>
      <c r="R429" s="8"/>
      <c r="S429" s="8"/>
      <c r="T429" s="39"/>
      <c r="U429" s="5"/>
      <c r="V429" s="42"/>
      <c r="W429" s="8"/>
      <c r="X429" s="8"/>
      <c r="Y429" s="8"/>
      <c r="Z429" s="8"/>
      <c r="AA429" s="8"/>
      <c r="AB429" s="8"/>
      <c r="AC429" s="8"/>
    </row>
    <row r="430" spans="2:29" outlineLevel="1">
      <c r="B430" s="64">
        <v>12</v>
      </c>
      <c r="C430" s="1" t="s">
        <v>338</v>
      </c>
      <c r="D430" s="64">
        <v>0</v>
      </c>
      <c r="E430" s="2" t="s">
        <v>14</v>
      </c>
      <c r="F430" s="203"/>
      <c r="G430" s="199"/>
      <c r="H430" s="70">
        <v>2</v>
      </c>
      <c r="I430" s="64" t="s">
        <v>14</v>
      </c>
      <c r="J430" s="199">
        <v>19182</v>
      </c>
      <c r="K430" s="199">
        <f t="shared" si="16"/>
        <v>38364</v>
      </c>
      <c r="L430" s="203">
        <f t="shared" si="17"/>
        <v>38364</v>
      </c>
      <c r="M430" s="199">
        <f t="shared" si="18"/>
        <v>0</v>
      </c>
      <c r="N430" s="4"/>
      <c r="O430" s="240" t="s">
        <v>431</v>
      </c>
      <c r="P430" s="6"/>
      <c r="Q430" s="8"/>
      <c r="R430" s="8"/>
      <c r="S430" s="8"/>
      <c r="T430" s="39"/>
      <c r="U430" s="5"/>
      <c r="V430" s="42"/>
      <c r="W430" s="8"/>
      <c r="X430" s="8"/>
      <c r="Y430" s="8"/>
      <c r="Z430" s="8"/>
      <c r="AA430" s="8"/>
      <c r="AB430" s="8"/>
      <c r="AC430" s="8"/>
    </row>
    <row r="431" spans="2:29" outlineLevel="1">
      <c r="B431" s="64">
        <v>13</v>
      </c>
      <c r="C431" s="4" t="s">
        <v>342</v>
      </c>
      <c r="D431" s="64">
        <v>0</v>
      </c>
      <c r="E431" s="2" t="s">
        <v>14</v>
      </c>
      <c r="F431" s="206"/>
      <c r="G431" s="206"/>
      <c r="H431" s="16">
        <v>5</v>
      </c>
      <c r="I431" s="64" t="s">
        <v>14</v>
      </c>
      <c r="J431" s="199">
        <v>10560</v>
      </c>
      <c r="K431" s="199">
        <f t="shared" si="16"/>
        <v>52800</v>
      </c>
      <c r="L431" s="203">
        <f t="shared" si="17"/>
        <v>52800</v>
      </c>
      <c r="M431" s="199">
        <f t="shared" si="18"/>
        <v>0</v>
      </c>
      <c r="N431" s="4"/>
      <c r="O431" s="240" t="s">
        <v>431</v>
      </c>
      <c r="P431" s="6"/>
      <c r="Q431" s="8"/>
      <c r="R431" s="8"/>
      <c r="S431" s="8"/>
      <c r="T431" s="39"/>
      <c r="U431" s="5"/>
      <c r="V431" s="42"/>
      <c r="W431" s="8"/>
      <c r="X431" s="8"/>
      <c r="Y431" s="8"/>
      <c r="Z431" s="8"/>
      <c r="AA431" s="8"/>
      <c r="AB431" s="8"/>
      <c r="AC431" s="8"/>
    </row>
    <row r="432" spans="2:29" ht="22.9" customHeight="1">
      <c r="B432" s="64"/>
      <c r="C432" s="4"/>
      <c r="D432" s="64"/>
      <c r="E432" s="2"/>
      <c r="F432" s="206"/>
      <c r="G432" s="206"/>
      <c r="H432" s="16"/>
      <c r="I432" s="64"/>
      <c r="J432" s="220" t="s">
        <v>407</v>
      </c>
      <c r="K432" s="220">
        <f>SUM(K419:K431)</f>
        <v>490271</v>
      </c>
      <c r="L432" s="220">
        <f>SUM(L419:L431)</f>
        <v>490271</v>
      </c>
      <c r="M432" s="220">
        <f>SUM(M419:M431)</f>
        <v>0</v>
      </c>
      <c r="N432" s="4"/>
      <c r="S432" s="3"/>
      <c r="T432" s="23"/>
      <c r="U432" s="23"/>
      <c r="V432" s="23"/>
    </row>
    <row r="433" spans="2:29" ht="27" customHeight="1">
      <c r="B433" s="64"/>
      <c r="C433" s="191" t="s">
        <v>393</v>
      </c>
      <c r="D433" s="64"/>
      <c r="E433" s="2"/>
      <c r="F433" s="198"/>
      <c r="G433" s="199"/>
      <c r="H433" s="77"/>
      <c r="I433" s="64"/>
      <c r="J433" s="199"/>
      <c r="K433" s="199"/>
      <c r="L433" s="203"/>
      <c r="M433" s="199"/>
      <c r="N433" s="4"/>
      <c r="O433" s="240"/>
      <c r="P433" s="6"/>
      <c r="Q433" s="8" t="s">
        <v>436</v>
      </c>
      <c r="R433" s="8" t="s">
        <v>437</v>
      </c>
      <c r="S433" s="8"/>
      <c r="T433" s="23"/>
      <c r="U433" s="23"/>
      <c r="V433" s="23"/>
      <c r="W433" s="8"/>
      <c r="X433" s="8"/>
      <c r="Y433" s="8"/>
      <c r="Z433" s="8"/>
      <c r="AA433" s="8"/>
      <c r="AB433" s="8"/>
      <c r="AC433" s="8"/>
    </row>
    <row r="434" spans="2:29" ht="78.75" outlineLevel="1">
      <c r="B434" s="64">
        <v>14</v>
      </c>
      <c r="C434" s="189" t="s">
        <v>386</v>
      </c>
      <c r="D434" s="64"/>
      <c r="E434" s="2"/>
      <c r="F434" s="198"/>
      <c r="G434" s="199"/>
      <c r="H434" s="77">
        <v>536.11</v>
      </c>
      <c r="I434" s="64" t="s">
        <v>62</v>
      </c>
      <c r="J434" s="199">
        <v>260</v>
      </c>
      <c r="K434" s="199">
        <f>ROUND(H434*J434,0)</f>
        <v>139389</v>
      </c>
      <c r="L434" s="203">
        <f>IF(K434&gt;G434,K434-G434,0)</f>
        <v>139389</v>
      </c>
      <c r="M434" s="199">
        <f>IF(G434&gt;K434,G434-K434,0)</f>
        <v>0</v>
      </c>
      <c r="N434" s="89" t="s">
        <v>279</v>
      </c>
      <c r="O434" s="240" t="s">
        <v>421</v>
      </c>
      <c r="P434" s="6"/>
      <c r="Q434" s="8">
        <f>J434/0.9</f>
        <v>288.88888888888886</v>
      </c>
      <c r="R434" s="8">
        <f>Q434/0.86</f>
        <v>335.91731266149867</v>
      </c>
      <c r="S434" s="8"/>
      <c r="T434" s="23"/>
      <c r="U434" s="23"/>
      <c r="V434" s="23"/>
      <c r="W434" s="8"/>
      <c r="X434" s="8"/>
      <c r="Y434" s="8"/>
      <c r="Z434" s="8"/>
      <c r="AA434" s="8"/>
      <c r="AB434" s="8"/>
      <c r="AC434" s="8"/>
    </row>
    <row r="435" spans="2:29" ht="94.5" outlineLevel="1">
      <c r="B435" s="7">
        <v>15</v>
      </c>
      <c r="C435" s="90" t="s">
        <v>317</v>
      </c>
      <c r="D435" s="194"/>
      <c r="E435" s="194"/>
      <c r="F435" s="207"/>
      <c r="G435" s="207"/>
      <c r="H435" s="84">
        <v>3.89</v>
      </c>
      <c r="I435" s="7" t="s">
        <v>57</v>
      </c>
      <c r="J435" s="200"/>
      <c r="K435" s="199">
        <f t="shared" ref="K435:K470" si="19">ROUND(H435*J435,0)</f>
        <v>0</v>
      </c>
      <c r="L435" s="203">
        <f t="shared" ref="L435:L470" si="20">IF(K435&gt;G435,K435-G435,0)</f>
        <v>0</v>
      </c>
      <c r="M435" s="199">
        <f t="shared" ref="M435:M470" si="21">IF(G435&gt;K435,G435-K435,0)</f>
        <v>0</v>
      </c>
      <c r="N435" s="4"/>
      <c r="O435" s="240" t="s">
        <v>421</v>
      </c>
      <c r="P435" s="6"/>
      <c r="Q435" s="8"/>
      <c r="R435" s="8"/>
      <c r="S435" s="8"/>
      <c r="T435" s="23"/>
      <c r="U435" s="23"/>
      <c r="V435" s="23"/>
      <c r="W435" s="8"/>
      <c r="X435" s="8"/>
      <c r="Y435" s="8"/>
      <c r="Z435" s="8"/>
      <c r="AA435" s="8"/>
      <c r="AB435" s="8"/>
      <c r="AC435" s="8"/>
    </row>
    <row r="436" spans="2:29" ht="78.75" outlineLevel="1">
      <c r="B436" s="64">
        <v>16</v>
      </c>
      <c r="C436" s="90" t="s">
        <v>318</v>
      </c>
      <c r="D436" s="7"/>
      <c r="E436" s="7"/>
      <c r="F436" s="200"/>
      <c r="G436" s="200"/>
      <c r="H436" s="77">
        <v>37.130000000000003</v>
      </c>
      <c r="I436" s="7" t="s">
        <v>62</v>
      </c>
      <c r="J436" s="200"/>
      <c r="K436" s="199">
        <f t="shared" si="19"/>
        <v>0</v>
      </c>
      <c r="L436" s="203">
        <f t="shared" si="20"/>
        <v>0</v>
      </c>
      <c r="M436" s="199">
        <f t="shared" si="21"/>
        <v>0</v>
      </c>
      <c r="N436" s="4"/>
      <c r="O436" s="240" t="s">
        <v>421</v>
      </c>
      <c r="P436" s="6"/>
      <c r="Q436" s="8"/>
      <c r="R436" s="8"/>
      <c r="S436" s="249"/>
      <c r="T436" s="23"/>
      <c r="U436" s="23"/>
      <c r="V436" s="23"/>
      <c r="W436" s="8"/>
      <c r="X436" s="8"/>
      <c r="Y436" s="8"/>
      <c r="Z436" s="8"/>
      <c r="AA436" s="8"/>
      <c r="AB436" s="8"/>
      <c r="AC436" s="8"/>
    </row>
    <row r="437" spans="2:29" ht="78.75" outlineLevel="1">
      <c r="B437" s="7">
        <v>17</v>
      </c>
      <c r="C437" s="90" t="s">
        <v>319</v>
      </c>
      <c r="D437" s="195"/>
      <c r="E437" s="195"/>
      <c r="F437" s="208"/>
      <c r="G437" s="208"/>
      <c r="H437" s="91">
        <v>0.7</v>
      </c>
      <c r="I437" s="7" t="s">
        <v>57</v>
      </c>
      <c r="J437" s="200"/>
      <c r="K437" s="199">
        <f t="shared" si="19"/>
        <v>0</v>
      </c>
      <c r="L437" s="203">
        <f t="shared" si="20"/>
        <v>0</v>
      </c>
      <c r="M437" s="199">
        <f t="shared" si="21"/>
        <v>0</v>
      </c>
      <c r="N437" s="4"/>
      <c r="O437" s="240" t="s">
        <v>421</v>
      </c>
      <c r="P437" s="6"/>
      <c r="Q437" s="8"/>
      <c r="R437" s="8"/>
      <c r="S437" s="8"/>
      <c r="T437" s="23"/>
      <c r="U437" s="23"/>
      <c r="V437" s="23"/>
      <c r="W437" s="8"/>
      <c r="X437" s="8"/>
      <c r="Y437" s="8"/>
      <c r="Z437" s="8"/>
      <c r="AA437" s="8"/>
      <c r="AB437" s="8"/>
      <c r="AC437" s="8"/>
    </row>
    <row r="438" spans="2:29" ht="173.25" outlineLevel="1">
      <c r="B438" s="64">
        <v>18</v>
      </c>
      <c r="C438" s="61" t="s">
        <v>295</v>
      </c>
      <c r="D438" s="7"/>
      <c r="E438" s="7"/>
      <c r="F438" s="200"/>
      <c r="G438" s="200"/>
      <c r="H438" s="77">
        <v>107.18</v>
      </c>
      <c r="I438" s="7" t="s">
        <v>60</v>
      </c>
      <c r="J438" s="200"/>
      <c r="K438" s="199">
        <f t="shared" si="19"/>
        <v>0</v>
      </c>
      <c r="L438" s="203">
        <f t="shared" si="20"/>
        <v>0</v>
      </c>
      <c r="M438" s="199">
        <f t="shared" si="21"/>
        <v>0</v>
      </c>
      <c r="N438" s="4"/>
      <c r="O438" s="240" t="s">
        <v>421</v>
      </c>
      <c r="P438" s="6"/>
      <c r="Q438" s="8"/>
      <c r="R438" s="8"/>
      <c r="S438" s="8"/>
      <c r="T438" s="23"/>
      <c r="U438" s="23"/>
      <c r="V438" s="23"/>
      <c r="W438" s="8"/>
      <c r="X438" s="8"/>
      <c r="Y438" s="8"/>
      <c r="Z438" s="8"/>
      <c r="AA438" s="8"/>
      <c r="AB438" s="8"/>
      <c r="AC438" s="8"/>
    </row>
    <row r="439" spans="2:29" ht="346.5" outlineLevel="1">
      <c r="B439" s="7">
        <v>19</v>
      </c>
      <c r="C439" s="4" t="s">
        <v>15</v>
      </c>
      <c r="D439" s="7"/>
      <c r="E439" s="7"/>
      <c r="F439" s="200"/>
      <c r="G439" s="200"/>
      <c r="H439" s="77">
        <v>23.463000000000001</v>
      </c>
      <c r="I439" s="7" t="s">
        <v>62</v>
      </c>
      <c r="J439" s="200"/>
      <c r="K439" s="199">
        <f t="shared" si="19"/>
        <v>0</v>
      </c>
      <c r="L439" s="203">
        <f t="shared" si="20"/>
        <v>0</v>
      </c>
      <c r="M439" s="199">
        <f t="shared" si="21"/>
        <v>0</v>
      </c>
      <c r="N439" s="4"/>
      <c r="O439" s="240" t="s">
        <v>421</v>
      </c>
      <c r="P439" s="6"/>
      <c r="Q439" s="8"/>
      <c r="R439" s="8"/>
      <c r="S439" s="8"/>
      <c r="T439" s="23"/>
      <c r="U439" s="23"/>
      <c r="V439" s="23"/>
      <c r="W439" s="8"/>
      <c r="X439" s="8"/>
      <c r="Y439" s="8"/>
      <c r="Z439" s="8"/>
      <c r="AA439" s="8"/>
      <c r="AB439" s="8"/>
      <c r="AC439" s="8"/>
    </row>
    <row r="440" spans="2:29" ht="189" outlineLevel="1">
      <c r="B440" s="64">
        <v>20</v>
      </c>
      <c r="C440" s="92" t="s">
        <v>63</v>
      </c>
      <c r="D440" s="7"/>
      <c r="E440" s="7"/>
      <c r="F440" s="200"/>
      <c r="G440" s="200"/>
      <c r="H440" s="77">
        <v>10.17</v>
      </c>
      <c r="I440" s="7" t="s">
        <v>62</v>
      </c>
      <c r="J440" s="200"/>
      <c r="K440" s="199">
        <f t="shared" si="19"/>
        <v>0</v>
      </c>
      <c r="L440" s="203">
        <f t="shared" si="20"/>
        <v>0</v>
      </c>
      <c r="M440" s="199">
        <f t="shared" si="21"/>
        <v>0</v>
      </c>
      <c r="N440" s="4"/>
      <c r="O440" s="240" t="s">
        <v>421</v>
      </c>
      <c r="P440" s="6"/>
      <c r="Q440" s="8"/>
      <c r="R440" s="8"/>
      <c r="S440" s="8"/>
      <c r="T440" s="23"/>
      <c r="U440" s="23"/>
      <c r="V440" s="23"/>
      <c r="W440" s="8"/>
      <c r="X440" s="8"/>
      <c r="Y440" s="8"/>
      <c r="Z440" s="8"/>
      <c r="AA440" s="8"/>
      <c r="AB440" s="8"/>
      <c r="AC440" s="8"/>
    </row>
    <row r="441" spans="2:29" ht="19.899999999999999" customHeight="1" outlineLevel="1">
      <c r="B441" s="7">
        <v>21</v>
      </c>
      <c r="C441" s="4" t="s">
        <v>22</v>
      </c>
      <c r="D441" s="7"/>
      <c r="E441" s="7"/>
      <c r="F441" s="200"/>
      <c r="G441" s="200"/>
      <c r="H441" s="77">
        <v>1</v>
      </c>
      <c r="I441" s="7" t="s">
        <v>14</v>
      </c>
      <c r="J441" s="200">
        <v>57150</v>
      </c>
      <c r="K441" s="199">
        <f t="shared" si="19"/>
        <v>57150</v>
      </c>
      <c r="L441" s="203">
        <f t="shared" si="20"/>
        <v>57150</v>
      </c>
      <c r="M441" s="199">
        <f t="shared" si="21"/>
        <v>0</v>
      </c>
      <c r="N441" s="4"/>
      <c r="O441" s="240" t="s">
        <v>421</v>
      </c>
      <c r="P441" s="6"/>
      <c r="Q441" s="8"/>
      <c r="R441" s="8"/>
      <c r="S441" s="8"/>
      <c r="T441" s="23"/>
      <c r="U441" s="23"/>
      <c r="V441" s="23"/>
      <c r="W441" s="8"/>
      <c r="X441" s="8"/>
      <c r="Y441" s="8"/>
      <c r="Z441" s="8"/>
      <c r="AA441" s="8"/>
      <c r="AB441" s="8"/>
      <c r="AC441" s="8"/>
    </row>
    <row r="442" spans="2:29" ht="19.899999999999999" customHeight="1" outlineLevel="1">
      <c r="B442" s="64">
        <v>22</v>
      </c>
      <c r="C442" s="92" t="s">
        <v>303</v>
      </c>
      <c r="D442" s="7"/>
      <c r="E442" s="7"/>
      <c r="F442" s="200"/>
      <c r="G442" s="200"/>
      <c r="H442" s="77">
        <v>5</v>
      </c>
      <c r="I442" s="7" t="s">
        <v>14</v>
      </c>
      <c r="J442" s="200">
        <v>340</v>
      </c>
      <c r="K442" s="199">
        <f t="shared" si="19"/>
        <v>1700</v>
      </c>
      <c r="L442" s="203">
        <f t="shared" si="20"/>
        <v>1700</v>
      </c>
      <c r="M442" s="199">
        <f t="shared" si="21"/>
        <v>0</v>
      </c>
      <c r="N442" s="4"/>
      <c r="O442" s="240" t="s">
        <v>421</v>
      </c>
      <c r="P442" s="6"/>
      <c r="Q442" s="8"/>
      <c r="R442" s="8"/>
      <c r="S442" s="8"/>
      <c r="T442" s="23"/>
      <c r="U442" s="23"/>
      <c r="V442" s="23"/>
      <c r="W442" s="8"/>
      <c r="X442" s="8"/>
      <c r="Y442" s="8"/>
      <c r="Z442" s="8"/>
      <c r="AA442" s="8"/>
      <c r="AB442" s="8"/>
      <c r="AC442" s="8"/>
    </row>
    <row r="443" spans="2:29" ht="19.899999999999999" customHeight="1" outlineLevel="1">
      <c r="B443" s="7">
        <v>23</v>
      </c>
      <c r="C443" s="92" t="s">
        <v>304</v>
      </c>
      <c r="D443" s="7"/>
      <c r="E443" s="7"/>
      <c r="F443" s="200"/>
      <c r="G443" s="200"/>
      <c r="H443" s="77">
        <v>5</v>
      </c>
      <c r="I443" s="7" t="s">
        <v>14</v>
      </c>
      <c r="J443" s="200"/>
      <c r="K443" s="199">
        <f t="shared" si="19"/>
        <v>0</v>
      </c>
      <c r="L443" s="203">
        <f t="shared" si="20"/>
        <v>0</v>
      </c>
      <c r="M443" s="199">
        <f t="shared" si="21"/>
        <v>0</v>
      </c>
      <c r="N443" s="4"/>
      <c r="O443" s="240" t="s">
        <v>421</v>
      </c>
      <c r="P443" s="6"/>
      <c r="Q443" s="8"/>
      <c r="R443" s="8"/>
      <c r="S443" s="8"/>
      <c r="T443" s="23"/>
      <c r="U443" s="23"/>
      <c r="V443" s="23"/>
      <c r="W443" s="8"/>
      <c r="X443" s="8"/>
      <c r="Y443" s="8"/>
      <c r="Z443" s="8"/>
      <c r="AA443" s="8"/>
      <c r="AB443" s="8"/>
      <c r="AC443" s="8"/>
    </row>
    <row r="444" spans="2:29" ht="19.899999999999999" customHeight="1" outlineLevel="1">
      <c r="B444" s="64">
        <v>24</v>
      </c>
      <c r="C444" s="92" t="s">
        <v>343</v>
      </c>
      <c r="D444" s="7"/>
      <c r="E444" s="7"/>
      <c r="F444" s="200"/>
      <c r="G444" s="200"/>
      <c r="H444" s="77">
        <v>2</v>
      </c>
      <c r="I444" s="7" t="s">
        <v>14</v>
      </c>
      <c r="J444" s="200">
        <v>4000</v>
      </c>
      <c r="K444" s="199">
        <f t="shared" si="19"/>
        <v>8000</v>
      </c>
      <c r="L444" s="203">
        <f t="shared" si="20"/>
        <v>8000</v>
      </c>
      <c r="M444" s="199">
        <f t="shared" si="21"/>
        <v>0</v>
      </c>
      <c r="N444" s="4"/>
      <c r="O444" s="240" t="s">
        <v>421</v>
      </c>
      <c r="P444" s="6"/>
      <c r="Q444" s="8"/>
      <c r="R444" s="8"/>
      <c r="S444" s="8"/>
      <c r="T444" s="23"/>
      <c r="U444" s="23"/>
      <c r="V444" s="23"/>
      <c r="W444" s="8"/>
      <c r="X444" s="8"/>
      <c r="Y444" s="8"/>
      <c r="Z444" s="8"/>
      <c r="AA444" s="8"/>
      <c r="AB444" s="8"/>
      <c r="AC444" s="8"/>
    </row>
    <row r="445" spans="2:29" ht="19.899999999999999" customHeight="1" outlineLevel="1">
      <c r="B445" s="7">
        <v>25</v>
      </c>
      <c r="C445" s="92" t="s">
        <v>344</v>
      </c>
      <c r="D445" s="7"/>
      <c r="E445" s="7"/>
      <c r="F445" s="200"/>
      <c r="G445" s="200"/>
      <c r="H445" s="77">
        <v>31</v>
      </c>
      <c r="I445" s="7" t="s">
        <v>14</v>
      </c>
      <c r="J445" s="200">
        <v>7780</v>
      </c>
      <c r="K445" s="199">
        <f t="shared" si="19"/>
        <v>241180</v>
      </c>
      <c r="L445" s="203">
        <f t="shared" si="20"/>
        <v>241180</v>
      </c>
      <c r="M445" s="199">
        <f t="shared" si="21"/>
        <v>0</v>
      </c>
      <c r="N445" s="4"/>
      <c r="O445" s="240" t="s">
        <v>421</v>
      </c>
      <c r="P445" s="6"/>
      <c r="Q445" s="8"/>
      <c r="R445" s="8"/>
      <c r="S445" s="8"/>
      <c r="T445" s="23"/>
      <c r="U445" s="23"/>
      <c r="V445" s="23"/>
      <c r="W445" s="8"/>
      <c r="X445" s="8"/>
      <c r="Y445" s="8"/>
      <c r="Z445" s="8"/>
      <c r="AA445" s="8"/>
      <c r="AB445" s="8"/>
      <c r="AC445" s="8"/>
    </row>
    <row r="446" spans="2:29" ht="19.899999999999999" customHeight="1" outlineLevel="1">
      <c r="B446" s="64">
        <v>26</v>
      </c>
      <c r="C446" s="92" t="s">
        <v>345</v>
      </c>
      <c r="D446" s="7"/>
      <c r="E446" s="7"/>
      <c r="F446" s="200"/>
      <c r="G446" s="200"/>
      <c r="H446" s="77">
        <v>14</v>
      </c>
      <c r="I446" s="7" t="s">
        <v>14</v>
      </c>
      <c r="J446" s="200"/>
      <c r="K446" s="199">
        <f t="shared" si="19"/>
        <v>0</v>
      </c>
      <c r="L446" s="203">
        <f t="shared" si="20"/>
        <v>0</v>
      </c>
      <c r="M446" s="199">
        <f t="shared" si="21"/>
        <v>0</v>
      </c>
      <c r="N446" s="4"/>
      <c r="O446" s="240" t="s">
        <v>421</v>
      </c>
      <c r="P446" s="6"/>
      <c r="Q446" s="8"/>
      <c r="R446" s="8"/>
      <c r="S446" s="8"/>
      <c r="T446" s="23"/>
      <c r="U446" s="23"/>
      <c r="V446" s="23"/>
      <c r="W446" s="8"/>
      <c r="X446" s="8"/>
      <c r="Y446" s="8"/>
      <c r="Z446" s="8"/>
      <c r="AA446" s="8"/>
      <c r="AB446" s="8"/>
      <c r="AC446" s="8"/>
    </row>
    <row r="447" spans="2:29" ht="79.150000000000006" customHeight="1" outlineLevel="1">
      <c r="B447" s="7">
        <v>27</v>
      </c>
      <c r="C447" s="247" t="s">
        <v>433</v>
      </c>
      <c r="D447" s="7"/>
      <c r="E447" s="7"/>
      <c r="F447" s="200"/>
      <c r="G447" s="200"/>
      <c r="H447" s="77">
        <v>7.2</v>
      </c>
      <c r="I447" s="7" t="s">
        <v>62</v>
      </c>
      <c r="J447" s="200"/>
      <c r="K447" s="199">
        <f t="shared" si="19"/>
        <v>0</v>
      </c>
      <c r="L447" s="203">
        <f t="shared" si="20"/>
        <v>0</v>
      </c>
      <c r="M447" s="199">
        <f t="shared" si="21"/>
        <v>0</v>
      </c>
      <c r="N447" s="4"/>
      <c r="O447" s="240" t="s">
        <v>421</v>
      </c>
      <c r="P447" s="6"/>
      <c r="Q447" s="8"/>
      <c r="R447" s="8"/>
      <c r="S447" s="8"/>
      <c r="T447" s="23"/>
      <c r="U447" s="23"/>
      <c r="V447" s="23"/>
      <c r="W447" s="8"/>
      <c r="X447" s="8"/>
      <c r="Y447" s="8"/>
      <c r="Z447" s="8"/>
      <c r="AA447" s="8"/>
      <c r="AB447" s="8"/>
      <c r="AC447" s="8"/>
    </row>
    <row r="448" spans="2:29" ht="19.899999999999999" customHeight="1" outlineLevel="1">
      <c r="B448" s="64">
        <v>28</v>
      </c>
      <c r="C448" s="115" t="s">
        <v>349</v>
      </c>
      <c r="D448" s="7"/>
      <c r="E448" s="7"/>
      <c r="F448" s="200"/>
      <c r="G448" s="200"/>
      <c r="H448" s="77">
        <v>89.11</v>
      </c>
      <c r="I448" s="7" t="s">
        <v>62</v>
      </c>
      <c r="J448" s="200">
        <v>1625</v>
      </c>
      <c r="K448" s="199">
        <f t="shared" si="19"/>
        <v>144804</v>
      </c>
      <c r="L448" s="203">
        <f t="shared" si="20"/>
        <v>144804</v>
      </c>
      <c r="M448" s="199">
        <f t="shared" si="21"/>
        <v>0</v>
      </c>
      <c r="N448" s="4"/>
      <c r="O448" s="240" t="s">
        <v>421</v>
      </c>
      <c r="P448" s="6"/>
      <c r="Q448" s="8"/>
      <c r="R448" s="8"/>
      <c r="S448" s="8"/>
      <c r="T448" s="23"/>
      <c r="U448" s="23"/>
      <c r="V448" s="23"/>
      <c r="W448" s="8"/>
      <c r="X448" s="8"/>
      <c r="Y448" s="8"/>
      <c r="Z448" s="8"/>
      <c r="AA448" s="8"/>
      <c r="AB448" s="8"/>
      <c r="AC448" s="8"/>
    </row>
    <row r="449" spans="2:29" ht="19.899999999999999" customHeight="1" outlineLevel="1">
      <c r="B449" s="7">
        <v>29</v>
      </c>
      <c r="C449" s="116" t="s">
        <v>247</v>
      </c>
      <c r="D449" s="7"/>
      <c r="E449" s="7"/>
      <c r="F449" s="200"/>
      <c r="G449" s="200"/>
      <c r="H449" s="77">
        <v>7.14</v>
      </c>
      <c r="I449" s="7" t="s">
        <v>62</v>
      </c>
      <c r="J449" s="200">
        <v>4627</v>
      </c>
      <c r="K449" s="199">
        <f t="shared" si="19"/>
        <v>33037</v>
      </c>
      <c r="L449" s="203">
        <f t="shared" si="20"/>
        <v>33037</v>
      </c>
      <c r="M449" s="199">
        <f t="shared" si="21"/>
        <v>0</v>
      </c>
      <c r="N449" s="4"/>
      <c r="O449" s="240" t="s">
        <v>421</v>
      </c>
      <c r="P449" s="6"/>
      <c r="Q449" s="8"/>
      <c r="R449" s="8"/>
      <c r="S449" s="8"/>
      <c r="T449" s="23"/>
      <c r="U449" s="23"/>
      <c r="V449" s="23"/>
      <c r="W449" s="8"/>
      <c r="X449" s="8"/>
      <c r="Y449" s="8"/>
      <c r="Z449" s="8"/>
      <c r="AA449" s="8"/>
      <c r="AB449" s="8"/>
      <c r="AC449" s="8"/>
    </row>
    <row r="450" spans="2:29" ht="63" outlineLevel="1">
      <c r="B450" s="64">
        <v>30</v>
      </c>
      <c r="C450" s="183" t="s">
        <v>354</v>
      </c>
      <c r="D450" s="7"/>
      <c r="E450" s="6"/>
      <c r="F450" s="200"/>
      <c r="G450" s="200"/>
      <c r="H450" s="77">
        <v>18.579999999999998</v>
      </c>
      <c r="I450" s="7" t="s">
        <v>62</v>
      </c>
      <c r="J450" s="200">
        <v>10334</v>
      </c>
      <c r="K450" s="199">
        <f t="shared" si="19"/>
        <v>192006</v>
      </c>
      <c r="L450" s="203">
        <f t="shared" si="20"/>
        <v>192006</v>
      </c>
      <c r="M450" s="199">
        <f t="shared" si="21"/>
        <v>0</v>
      </c>
      <c r="N450" s="4"/>
      <c r="O450" s="240" t="s">
        <v>421</v>
      </c>
      <c r="P450" s="6"/>
      <c r="Q450" s="8"/>
      <c r="R450" s="8"/>
      <c r="S450" s="8"/>
      <c r="T450" s="23"/>
      <c r="U450" s="23"/>
      <c r="V450" s="23"/>
      <c r="W450" s="8"/>
      <c r="X450" s="8"/>
      <c r="Y450" s="8"/>
      <c r="Z450" s="8"/>
      <c r="AA450" s="8"/>
      <c r="AB450" s="8"/>
      <c r="AC450" s="8"/>
    </row>
    <row r="451" spans="2:29" ht="252" outlineLevel="1">
      <c r="B451" s="7">
        <v>31</v>
      </c>
      <c r="C451" s="183" t="s">
        <v>355</v>
      </c>
      <c r="D451" s="7"/>
      <c r="E451" s="6"/>
      <c r="F451" s="200"/>
      <c r="G451" s="200"/>
      <c r="H451" s="77">
        <v>7.58</v>
      </c>
      <c r="I451" s="7" t="s">
        <v>62</v>
      </c>
      <c r="J451" s="200">
        <v>11634</v>
      </c>
      <c r="K451" s="199">
        <f t="shared" si="19"/>
        <v>88186</v>
      </c>
      <c r="L451" s="203">
        <f t="shared" si="20"/>
        <v>88186</v>
      </c>
      <c r="M451" s="199">
        <f t="shared" si="21"/>
        <v>0</v>
      </c>
      <c r="N451" s="4"/>
      <c r="O451" s="240" t="s">
        <v>421</v>
      </c>
      <c r="P451" s="6"/>
      <c r="Q451" s="8"/>
      <c r="R451" s="8"/>
      <c r="S451" s="8"/>
      <c r="T451" s="23"/>
      <c r="U451" s="23"/>
      <c r="V451" s="23"/>
      <c r="W451" s="8"/>
      <c r="X451" s="8"/>
      <c r="Y451" s="8"/>
      <c r="Z451" s="8"/>
      <c r="AA451" s="8"/>
      <c r="AB451" s="8"/>
      <c r="AC451" s="8"/>
    </row>
    <row r="452" spans="2:29" ht="63" outlineLevel="1">
      <c r="B452" s="64">
        <v>32</v>
      </c>
      <c r="C452" s="183" t="s">
        <v>356</v>
      </c>
      <c r="D452" s="7"/>
      <c r="E452" s="6"/>
      <c r="F452" s="200"/>
      <c r="G452" s="200"/>
      <c r="H452" s="77">
        <v>2.58</v>
      </c>
      <c r="I452" s="7" t="s">
        <v>62</v>
      </c>
      <c r="J452" s="200">
        <v>7556</v>
      </c>
      <c r="K452" s="199">
        <f t="shared" si="19"/>
        <v>19494</v>
      </c>
      <c r="L452" s="203">
        <f t="shared" si="20"/>
        <v>19494</v>
      </c>
      <c r="M452" s="199">
        <f t="shared" si="21"/>
        <v>0</v>
      </c>
      <c r="N452" s="4"/>
      <c r="O452" s="240" t="s">
        <v>421</v>
      </c>
      <c r="P452" s="6"/>
      <c r="Q452" s="8"/>
      <c r="R452" s="8"/>
      <c r="S452" s="8"/>
      <c r="T452" s="23"/>
      <c r="U452" s="23"/>
      <c r="V452" s="23"/>
      <c r="W452" s="8"/>
      <c r="X452" s="8"/>
      <c r="Y452" s="8"/>
      <c r="Z452" s="8"/>
      <c r="AA452" s="8"/>
      <c r="AB452" s="8"/>
      <c r="AC452" s="8"/>
    </row>
    <row r="453" spans="2:29" ht="63" outlineLevel="1">
      <c r="B453" s="7">
        <v>33</v>
      </c>
      <c r="C453" s="183" t="s">
        <v>357</v>
      </c>
      <c r="D453" s="7"/>
      <c r="E453" s="6"/>
      <c r="F453" s="200"/>
      <c r="G453" s="200"/>
      <c r="H453" s="77">
        <v>7.5</v>
      </c>
      <c r="I453" s="7" t="s">
        <v>62</v>
      </c>
      <c r="J453" s="200">
        <v>6999</v>
      </c>
      <c r="K453" s="199">
        <f t="shared" si="19"/>
        <v>52493</v>
      </c>
      <c r="L453" s="203">
        <f t="shared" si="20"/>
        <v>52493</v>
      </c>
      <c r="M453" s="199">
        <f t="shared" si="21"/>
        <v>0</v>
      </c>
      <c r="N453" s="4"/>
      <c r="O453" s="240" t="s">
        <v>421</v>
      </c>
      <c r="P453" s="6"/>
      <c r="Q453" s="8"/>
      <c r="R453" s="8"/>
      <c r="S453" s="8"/>
      <c r="T453" s="23"/>
      <c r="U453" s="23"/>
      <c r="V453" s="23"/>
      <c r="W453" s="8"/>
      <c r="X453" s="8"/>
      <c r="Y453" s="8"/>
      <c r="Z453" s="8"/>
      <c r="AA453" s="8"/>
      <c r="AB453" s="8"/>
      <c r="AC453" s="8"/>
    </row>
    <row r="454" spans="2:29" ht="78.75" outlineLevel="1">
      <c r="B454" s="64">
        <v>34</v>
      </c>
      <c r="C454" s="183" t="s">
        <v>358</v>
      </c>
      <c r="D454" s="7"/>
      <c r="E454" s="6"/>
      <c r="F454" s="200"/>
      <c r="G454" s="200"/>
      <c r="H454" s="77">
        <v>1</v>
      </c>
      <c r="I454" s="7" t="s">
        <v>14</v>
      </c>
      <c r="J454" s="200">
        <v>9200</v>
      </c>
      <c r="K454" s="199">
        <f t="shared" si="19"/>
        <v>9200</v>
      </c>
      <c r="L454" s="203">
        <f t="shared" si="20"/>
        <v>9200</v>
      </c>
      <c r="M454" s="199">
        <f t="shared" si="21"/>
        <v>0</v>
      </c>
      <c r="N454" s="4"/>
      <c r="O454" s="240" t="s">
        <v>421</v>
      </c>
      <c r="P454" s="6"/>
      <c r="Q454" s="8"/>
      <c r="R454" s="8"/>
      <c r="S454" s="8"/>
      <c r="T454" s="23"/>
      <c r="U454" s="23"/>
      <c r="V454" s="23"/>
      <c r="W454" s="8"/>
      <c r="X454" s="8"/>
      <c r="Y454" s="8"/>
      <c r="Z454" s="8"/>
      <c r="AA454" s="8"/>
      <c r="AB454" s="8"/>
      <c r="AC454" s="8"/>
    </row>
    <row r="455" spans="2:29" ht="47.25" outlineLevel="1">
      <c r="B455" s="7">
        <v>35</v>
      </c>
      <c r="C455" s="183" t="s">
        <v>359</v>
      </c>
      <c r="D455" s="7"/>
      <c r="E455" s="6"/>
      <c r="F455" s="200"/>
      <c r="G455" s="200"/>
      <c r="H455" s="77">
        <v>4.45</v>
      </c>
      <c r="I455" s="7" t="s">
        <v>62</v>
      </c>
      <c r="J455" s="200">
        <v>4315</v>
      </c>
      <c r="K455" s="199">
        <f t="shared" si="19"/>
        <v>19202</v>
      </c>
      <c r="L455" s="203">
        <f t="shared" si="20"/>
        <v>19202</v>
      </c>
      <c r="M455" s="199">
        <f t="shared" si="21"/>
        <v>0</v>
      </c>
      <c r="N455" s="4"/>
      <c r="O455" s="240" t="s">
        <v>421</v>
      </c>
      <c r="P455" s="6"/>
      <c r="Q455" s="8"/>
      <c r="R455" s="8"/>
      <c r="S455" s="8"/>
      <c r="T455" s="23"/>
      <c r="U455" s="23"/>
      <c r="V455" s="23"/>
      <c r="W455" s="8"/>
      <c r="X455" s="8"/>
      <c r="Y455" s="8"/>
      <c r="Z455" s="8"/>
      <c r="AA455" s="8"/>
      <c r="AB455" s="8"/>
      <c r="AC455" s="8"/>
    </row>
    <row r="456" spans="2:29" ht="31.5" outlineLevel="1">
      <c r="B456" s="64">
        <v>36</v>
      </c>
      <c r="C456" s="183" t="s">
        <v>360</v>
      </c>
      <c r="D456" s="7"/>
      <c r="E456" s="6"/>
      <c r="F456" s="200"/>
      <c r="G456" s="200"/>
      <c r="H456" s="77">
        <v>38</v>
      </c>
      <c r="I456" s="7" t="s">
        <v>60</v>
      </c>
      <c r="J456" s="200">
        <v>152</v>
      </c>
      <c r="K456" s="199">
        <f t="shared" si="19"/>
        <v>5776</v>
      </c>
      <c r="L456" s="203">
        <f t="shared" si="20"/>
        <v>5776</v>
      </c>
      <c r="M456" s="199">
        <f t="shared" si="21"/>
        <v>0</v>
      </c>
      <c r="N456" s="4"/>
      <c r="O456" s="240" t="s">
        <v>421</v>
      </c>
      <c r="P456" s="6"/>
      <c r="Q456" s="8"/>
      <c r="R456" s="8"/>
      <c r="S456" s="8"/>
      <c r="T456" s="23"/>
      <c r="U456" s="23"/>
      <c r="V456" s="23"/>
      <c r="W456" s="8"/>
      <c r="X456" s="8"/>
      <c r="Y456" s="8"/>
      <c r="Z456" s="8"/>
      <c r="AA456" s="8"/>
      <c r="AB456" s="8"/>
      <c r="AC456" s="8"/>
    </row>
    <row r="457" spans="2:29" ht="31.5" outlineLevel="1">
      <c r="B457" s="7">
        <v>37</v>
      </c>
      <c r="C457" s="183" t="s">
        <v>361</v>
      </c>
      <c r="D457" s="7"/>
      <c r="E457" s="6"/>
      <c r="F457" s="200"/>
      <c r="G457" s="200"/>
      <c r="H457" s="77">
        <v>7</v>
      </c>
      <c r="I457" s="7" t="s">
        <v>14</v>
      </c>
      <c r="J457" s="200">
        <v>1000</v>
      </c>
      <c r="K457" s="199">
        <f t="shared" si="19"/>
        <v>7000</v>
      </c>
      <c r="L457" s="203">
        <f t="shared" si="20"/>
        <v>7000</v>
      </c>
      <c r="M457" s="199">
        <f t="shared" si="21"/>
        <v>0</v>
      </c>
      <c r="N457" s="4"/>
      <c r="O457" s="240" t="s">
        <v>421</v>
      </c>
      <c r="P457" s="6"/>
      <c r="Q457" s="8"/>
      <c r="R457" s="8"/>
      <c r="S457" s="8"/>
      <c r="T457" s="23"/>
      <c r="U457" s="23"/>
      <c r="V457" s="23"/>
      <c r="W457" s="8"/>
      <c r="X457" s="8"/>
      <c r="Y457" s="8"/>
      <c r="Z457" s="8"/>
      <c r="AA457" s="8"/>
      <c r="AB457" s="8"/>
      <c r="AC457" s="8"/>
    </row>
    <row r="458" spans="2:29" ht="63" outlineLevel="1">
      <c r="B458" s="64">
        <v>38</v>
      </c>
      <c r="C458" s="183" t="s">
        <v>362</v>
      </c>
      <c r="D458" s="7"/>
      <c r="E458" s="6"/>
      <c r="F458" s="200"/>
      <c r="G458" s="200"/>
      <c r="H458" s="77">
        <v>11.58</v>
      </c>
      <c r="I458" s="7" t="s">
        <v>60</v>
      </c>
      <c r="J458" s="200">
        <v>1444</v>
      </c>
      <c r="K458" s="199">
        <f t="shared" si="19"/>
        <v>16722</v>
      </c>
      <c r="L458" s="203">
        <f t="shared" si="20"/>
        <v>16722</v>
      </c>
      <c r="M458" s="199">
        <f t="shared" si="21"/>
        <v>0</v>
      </c>
      <c r="N458" s="4"/>
      <c r="O458" s="240" t="s">
        <v>421</v>
      </c>
      <c r="P458" s="6"/>
      <c r="Q458" s="8"/>
      <c r="R458" s="8"/>
      <c r="S458" s="8"/>
      <c r="T458" s="23"/>
      <c r="U458" s="23"/>
      <c r="V458" s="23"/>
      <c r="W458" s="8"/>
      <c r="X458" s="8"/>
      <c r="Y458" s="8"/>
      <c r="Z458" s="8"/>
      <c r="AA458" s="8"/>
      <c r="AB458" s="8"/>
      <c r="AC458" s="8"/>
    </row>
    <row r="459" spans="2:29" ht="47.25" outlineLevel="1">
      <c r="B459" s="7">
        <v>39</v>
      </c>
      <c r="C459" s="183" t="s">
        <v>363</v>
      </c>
      <c r="D459" s="7"/>
      <c r="E459" s="6"/>
      <c r="F459" s="200"/>
      <c r="G459" s="200"/>
      <c r="H459" s="77">
        <v>1.32</v>
      </c>
      <c r="I459" s="7" t="s">
        <v>62</v>
      </c>
      <c r="J459" s="200">
        <v>7341</v>
      </c>
      <c r="K459" s="199">
        <f t="shared" si="19"/>
        <v>9690</v>
      </c>
      <c r="L459" s="203">
        <f t="shared" si="20"/>
        <v>9690</v>
      </c>
      <c r="M459" s="199">
        <f t="shared" si="21"/>
        <v>0</v>
      </c>
      <c r="N459" s="4"/>
      <c r="O459" s="240" t="s">
        <v>421</v>
      </c>
      <c r="P459" s="6"/>
      <c r="Q459" s="8"/>
      <c r="R459" s="8"/>
      <c r="S459" s="8"/>
      <c r="T459" s="23"/>
      <c r="U459" s="23"/>
      <c r="V459" s="23"/>
      <c r="W459" s="8"/>
      <c r="X459" s="8"/>
      <c r="Y459" s="8"/>
      <c r="Z459" s="8"/>
      <c r="AA459" s="8"/>
      <c r="AB459" s="8"/>
      <c r="AC459" s="8"/>
    </row>
    <row r="460" spans="2:29" ht="78.75" outlineLevel="1">
      <c r="B460" s="64">
        <v>40</v>
      </c>
      <c r="C460" s="183" t="s">
        <v>364</v>
      </c>
      <c r="D460" s="7"/>
      <c r="E460" s="6"/>
      <c r="F460" s="200"/>
      <c r="G460" s="200"/>
      <c r="H460" s="77">
        <v>1</v>
      </c>
      <c r="I460" s="7" t="s">
        <v>14</v>
      </c>
      <c r="J460" s="200">
        <v>33600</v>
      </c>
      <c r="K460" s="199">
        <f t="shared" si="19"/>
        <v>33600</v>
      </c>
      <c r="L460" s="203">
        <f t="shared" si="20"/>
        <v>33600</v>
      </c>
      <c r="M460" s="199">
        <f t="shared" si="21"/>
        <v>0</v>
      </c>
      <c r="N460" s="4"/>
      <c r="O460" s="240" t="s">
        <v>421</v>
      </c>
      <c r="P460" s="6"/>
      <c r="Q460" s="8"/>
      <c r="R460" s="8"/>
      <c r="S460" s="8"/>
      <c r="T460" s="23"/>
      <c r="U460" s="23"/>
      <c r="V460" s="23"/>
      <c r="W460" s="8"/>
      <c r="X460" s="8"/>
      <c r="Y460" s="8"/>
      <c r="Z460" s="8"/>
      <c r="AA460" s="8"/>
      <c r="AB460" s="8"/>
      <c r="AC460" s="8"/>
    </row>
    <row r="461" spans="2:29" ht="63" outlineLevel="1">
      <c r="B461" s="7">
        <v>41</v>
      </c>
      <c r="C461" s="183" t="s">
        <v>365</v>
      </c>
      <c r="D461" s="7"/>
      <c r="E461" s="6"/>
      <c r="F461" s="200"/>
      <c r="G461" s="200"/>
      <c r="H461" s="77">
        <v>10.97</v>
      </c>
      <c r="I461" s="7" t="s">
        <v>60</v>
      </c>
      <c r="J461" s="200">
        <v>1444</v>
      </c>
      <c r="K461" s="199">
        <f t="shared" si="19"/>
        <v>15841</v>
      </c>
      <c r="L461" s="203">
        <f t="shared" si="20"/>
        <v>15841</v>
      </c>
      <c r="M461" s="199">
        <f t="shared" si="21"/>
        <v>0</v>
      </c>
      <c r="N461" s="4"/>
      <c r="O461" s="240" t="s">
        <v>421</v>
      </c>
      <c r="P461" s="6"/>
      <c r="Q461" s="8"/>
      <c r="R461" s="8"/>
      <c r="S461" s="8"/>
      <c r="T461" s="23"/>
      <c r="U461" s="23"/>
      <c r="V461" s="23"/>
      <c r="W461" s="8"/>
      <c r="X461" s="8"/>
      <c r="Y461" s="8"/>
      <c r="Z461" s="8"/>
      <c r="AA461" s="8"/>
      <c r="AB461" s="8"/>
      <c r="AC461" s="8"/>
    </row>
    <row r="462" spans="2:29" ht="19.899999999999999" customHeight="1" outlineLevel="1">
      <c r="B462" s="64">
        <v>42</v>
      </c>
      <c r="C462" s="116" t="s">
        <v>366</v>
      </c>
      <c r="D462" s="7"/>
      <c r="E462" s="6"/>
      <c r="F462" s="200"/>
      <c r="G462" s="200"/>
      <c r="H462" s="77">
        <v>2</v>
      </c>
      <c r="I462" s="7" t="s">
        <v>14</v>
      </c>
      <c r="J462" s="200">
        <v>3450</v>
      </c>
      <c r="K462" s="199">
        <f t="shared" si="19"/>
        <v>6900</v>
      </c>
      <c r="L462" s="203">
        <f t="shared" si="20"/>
        <v>6900</v>
      </c>
      <c r="M462" s="199">
        <f t="shared" si="21"/>
        <v>0</v>
      </c>
      <c r="N462" s="4"/>
      <c r="O462" s="240" t="s">
        <v>421</v>
      </c>
      <c r="P462" s="6"/>
      <c r="Q462" s="8"/>
      <c r="R462" s="8"/>
      <c r="S462" s="8"/>
      <c r="T462" s="23"/>
      <c r="U462" s="23"/>
      <c r="V462" s="23"/>
      <c r="W462" s="8"/>
      <c r="X462" s="8"/>
      <c r="Y462" s="8"/>
      <c r="Z462" s="8"/>
      <c r="AA462" s="8"/>
      <c r="AB462" s="8"/>
      <c r="AC462" s="8"/>
    </row>
    <row r="463" spans="2:29" ht="19.899999999999999" customHeight="1" outlineLevel="1">
      <c r="B463" s="7">
        <v>43</v>
      </c>
      <c r="C463" s="116" t="s">
        <v>367</v>
      </c>
      <c r="D463" s="7"/>
      <c r="E463" s="6"/>
      <c r="F463" s="200"/>
      <c r="G463" s="200"/>
      <c r="H463" s="77">
        <v>1</v>
      </c>
      <c r="I463" s="7" t="s">
        <v>222</v>
      </c>
      <c r="J463" s="200">
        <v>7650</v>
      </c>
      <c r="K463" s="199">
        <f t="shared" si="19"/>
        <v>7650</v>
      </c>
      <c r="L463" s="203">
        <f t="shared" si="20"/>
        <v>7650</v>
      </c>
      <c r="M463" s="199">
        <f t="shared" si="21"/>
        <v>0</v>
      </c>
      <c r="N463" s="4"/>
      <c r="O463" s="240" t="s">
        <v>421</v>
      </c>
      <c r="P463" s="6"/>
      <c r="Q463" s="8"/>
      <c r="R463" s="8"/>
      <c r="S463" s="8"/>
      <c r="T463" s="23"/>
      <c r="U463" s="23"/>
      <c r="V463" s="23"/>
      <c r="W463" s="8"/>
      <c r="X463" s="8"/>
      <c r="Y463" s="8"/>
      <c r="Z463" s="8"/>
      <c r="AA463" s="8"/>
      <c r="AB463" s="8"/>
      <c r="AC463" s="8"/>
    </row>
    <row r="464" spans="2:29" ht="19.899999999999999" customHeight="1" outlineLevel="1">
      <c r="B464" s="64">
        <v>44</v>
      </c>
      <c r="C464" s="116" t="s">
        <v>368</v>
      </c>
      <c r="D464" s="7"/>
      <c r="E464" s="6"/>
      <c r="F464" s="200"/>
      <c r="G464" s="200"/>
      <c r="H464" s="77">
        <v>5.01</v>
      </c>
      <c r="I464" s="7" t="s">
        <v>62</v>
      </c>
      <c r="J464" s="200">
        <v>1595</v>
      </c>
      <c r="K464" s="199">
        <f t="shared" si="19"/>
        <v>7991</v>
      </c>
      <c r="L464" s="203">
        <f t="shared" si="20"/>
        <v>7991</v>
      </c>
      <c r="M464" s="199">
        <f t="shared" si="21"/>
        <v>0</v>
      </c>
      <c r="N464" s="4"/>
      <c r="O464" s="240" t="s">
        <v>421</v>
      </c>
      <c r="P464" s="6"/>
      <c r="Q464" s="8"/>
      <c r="R464" s="8"/>
      <c r="S464" s="8"/>
      <c r="T464" s="23"/>
      <c r="U464" s="23"/>
      <c r="V464" s="23"/>
      <c r="W464" s="8"/>
      <c r="X464" s="8"/>
      <c r="Y464" s="8"/>
      <c r="Z464" s="8"/>
      <c r="AA464" s="8"/>
      <c r="AB464" s="8"/>
      <c r="AC464" s="8"/>
    </row>
    <row r="465" spans="2:29" ht="19.899999999999999" customHeight="1" outlineLevel="1">
      <c r="B465" s="7">
        <v>45</v>
      </c>
      <c r="C465" s="116" t="s">
        <v>369</v>
      </c>
      <c r="D465" s="7"/>
      <c r="E465" s="6"/>
      <c r="F465" s="200"/>
      <c r="G465" s="200"/>
      <c r="H465" s="77">
        <v>1</v>
      </c>
      <c r="I465" s="7" t="s">
        <v>222</v>
      </c>
      <c r="J465" s="200">
        <v>29500</v>
      </c>
      <c r="K465" s="199">
        <f t="shared" si="19"/>
        <v>29500</v>
      </c>
      <c r="L465" s="203">
        <f t="shared" si="20"/>
        <v>29500</v>
      </c>
      <c r="M465" s="199">
        <f t="shared" si="21"/>
        <v>0</v>
      </c>
      <c r="N465" s="4"/>
      <c r="O465" s="240" t="s">
        <v>421</v>
      </c>
      <c r="P465" s="6"/>
      <c r="Q465" s="8"/>
      <c r="R465" s="8"/>
      <c r="S465" s="8"/>
      <c r="T465" s="23"/>
      <c r="U465" s="23"/>
      <c r="V465" s="23"/>
      <c r="W465" s="8"/>
      <c r="X465" s="8"/>
      <c r="Y465" s="8"/>
      <c r="Z465" s="8"/>
      <c r="AA465" s="8"/>
      <c r="AB465" s="8"/>
      <c r="AC465" s="8"/>
    </row>
    <row r="466" spans="2:29" ht="19.899999999999999" customHeight="1" outlineLevel="1">
      <c r="B466" s="64">
        <v>46</v>
      </c>
      <c r="C466" s="116" t="s">
        <v>388</v>
      </c>
      <c r="D466" s="7"/>
      <c r="E466" s="7"/>
      <c r="F466" s="200"/>
      <c r="G466" s="200"/>
      <c r="H466" s="77">
        <v>8</v>
      </c>
      <c r="I466" s="7" t="s">
        <v>14</v>
      </c>
      <c r="J466" s="200">
        <v>2819</v>
      </c>
      <c r="K466" s="199">
        <f t="shared" si="19"/>
        <v>22552</v>
      </c>
      <c r="L466" s="203">
        <f t="shared" si="20"/>
        <v>22552</v>
      </c>
      <c r="M466" s="199">
        <f t="shared" si="21"/>
        <v>0</v>
      </c>
      <c r="N466" s="4"/>
      <c r="O466" s="240" t="s">
        <v>421</v>
      </c>
      <c r="P466" s="6"/>
      <c r="Q466" s="8"/>
      <c r="R466" s="8"/>
      <c r="S466" s="8"/>
      <c r="T466" s="23"/>
      <c r="U466" s="23"/>
      <c r="V466" s="23"/>
      <c r="W466" s="8"/>
      <c r="X466" s="8"/>
      <c r="Y466" s="8"/>
      <c r="Z466" s="8"/>
      <c r="AA466" s="8"/>
      <c r="AB466" s="8"/>
      <c r="AC466" s="8"/>
    </row>
    <row r="467" spans="2:29" ht="19.899999999999999" customHeight="1" outlineLevel="1">
      <c r="B467" s="7">
        <v>47</v>
      </c>
      <c r="C467" s="92" t="s">
        <v>389</v>
      </c>
      <c r="D467" s="7"/>
      <c r="E467" s="7"/>
      <c r="F467" s="200"/>
      <c r="G467" s="200"/>
      <c r="H467" s="77">
        <v>167</v>
      </c>
      <c r="I467" s="7" t="s">
        <v>312</v>
      </c>
      <c r="J467" s="200">
        <v>195</v>
      </c>
      <c r="K467" s="199">
        <f>ROUND(H467*J467,0)</f>
        <v>32565</v>
      </c>
      <c r="L467" s="203">
        <f t="shared" si="20"/>
        <v>32565</v>
      </c>
      <c r="M467" s="199">
        <f t="shared" si="21"/>
        <v>0</v>
      </c>
      <c r="N467" s="4"/>
      <c r="O467" s="240" t="s">
        <v>421</v>
      </c>
      <c r="P467" s="6"/>
      <c r="Q467" s="8"/>
      <c r="R467" s="8"/>
      <c r="S467" s="8"/>
      <c r="T467" s="23"/>
      <c r="U467" s="23"/>
      <c r="V467" s="23"/>
      <c r="W467" s="8"/>
      <c r="X467" s="8"/>
      <c r="Y467" s="8"/>
      <c r="Z467" s="8"/>
      <c r="AA467" s="8"/>
      <c r="AB467" s="8"/>
      <c r="AC467" s="8"/>
    </row>
    <row r="468" spans="2:29" outlineLevel="1">
      <c r="B468" s="64">
        <v>48</v>
      </c>
      <c r="C468" s="92" t="s">
        <v>403</v>
      </c>
      <c r="D468" s="7"/>
      <c r="E468" s="7"/>
      <c r="F468" s="200"/>
      <c r="G468" s="200"/>
      <c r="H468" s="77"/>
      <c r="I468" s="7"/>
      <c r="J468" s="200">
        <v>2800</v>
      </c>
      <c r="K468" s="199">
        <f t="shared" si="19"/>
        <v>0</v>
      </c>
      <c r="L468" s="203">
        <f t="shared" si="20"/>
        <v>0</v>
      </c>
      <c r="M468" s="199">
        <f t="shared" si="21"/>
        <v>0</v>
      </c>
      <c r="N468" s="4"/>
      <c r="O468" s="240" t="s">
        <v>421</v>
      </c>
      <c r="S468" s="3"/>
      <c r="T468" s="23"/>
      <c r="U468" s="23"/>
      <c r="V468" s="23"/>
    </row>
    <row r="469" spans="2:29" outlineLevel="1">
      <c r="B469" s="7">
        <v>49</v>
      </c>
      <c r="C469" s="92" t="s">
        <v>404</v>
      </c>
      <c r="D469" s="7"/>
      <c r="E469" s="7"/>
      <c r="F469" s="200"/>
      <c r="G469" s="200"/>
      <c r="H469" s="77"/>
      <c r="I469" s="7"/>
      <c r="J469" s="200">
        <v>6200</v>
      </c>
      <c r="K469" s="199">
        <f t="shared" si="19"/>
        <v>0</v>
      </c>
      <c r="L469" s="203">
        <f t="shared" si="20"/>
        <v>0</v>
      </c>
      <c r="M469" s="199">
        <f t="shared" si="21"/>
        <v>0</v>
      </c>
      <c r="N469" s="4"/>
      <c r="O469" s="240" t="s">
        <v>421</v>
      </c>
      <c r="S469" s="3"/>
      <c r="T469" s="23"/>
      <c r="U469" s="23"/>
      <c r="V469" s="23"/>
    </row>
    <row r="470" spans="2:29" outlineLevel="1">
      <c r="B470" s="64">
        <v>50</v>
      </c>
      <c r="C470" s="4" t="s">
        <v>405</v>
      </c>
      <c r="D470" s="64"/>
      <c r="E470" s="2"/>
      <c r="F470" s="206"/>
      <c r="G470" s="206"/>
      <c r="H470" s="16"/>
      <c r="I470" s="64"/>
      <c r="J470" s="199">
        <v>5600</v>
      </c>
      <c r="K470" s="199">
        <f t="shared" si="19"/>
        <v>0</v>
      </c>
      <c r="L470" s="203">
        <f t="shared" si="20"/>
        <v>0</v>
      </c>
      <c r="M470" s="199">
        <f t="shared" si="21"/>
        <v>0</v>
      </c>
      <c r="N470" s="4"/>
      <c r="O470" s="240" t="s">
        <v>421</v>
      </c>
      <c r="S470" s="3"/>
      <c r="T470" s="23"/>
      <c r="U470" s="23"/>
      <c r="V470" s="23"/>
    </row>
    <row r="471" spans="2:29" ht="19.899999999999999" customHeight="1">
      <c r="B471" s="64"/>
      <c r="C471" s="4"/>
      <c r="D471" s="64"/>
      <c r="E471" s="2"/>
      <c r="F471" s="206"/>
      <c r="G471" s="206"/>
      <c r="H471" s="16"/>
      <c r="I471" s="64"/>
      <c r="J471" s="220" t="s">
        <v>407</v>
      </c>
      <c r="K471" s="220">
        <f>SUM(K434:K470)</f>
        <v>1201628</v>
      </c>
      <c r="L471" s="220">
        <f>SUM(L434:L470)</f>
        <v>1201628</v>
      </c>
      <c r="M471" s="220">
        <f>SUM(M434:M470)</f>
        <v>0</v>
      </c>
      <c r="N471" s="4"/>
      <c r="S471" s="3"/>
      <c r="T471" s="23"/>
      <c r="U471" s="23"/>
      <c r="V471" s="23"/>
    </row>
    <row r="472" spans="2:29" ht="26.45" customHeight="1">
      <c r="B472" s="64"/>
      <c r="C472" s="191" t="s">
        <v>394</v>
      </c>
      <c r="D472" s="64"/>
      <c r="E472" s="2"/>
      <c r="F472" s="198"/>
      <c r="G472" s="199"/>
      <c r="H472" s="77"/>
      <c r="I472" s="64"/>
      <c r="J472" s="199"/>
      <c r="K472" s="199"/>
      <c r="L472" s="203"/>
      <c r="M472" s="199"/>
      <c r="N472" s="4"/>
      <c r="O472" s="240"/>
      <c r="P472" s="6"/>
      <c r="Q472" s="8"/>
      <c r="R472" s="8"/>
      <c r="S472" s="8"/>
      <c r="T472" s="39"/>
      <c r="U472" s="5"/>
      <c r="V472" s="42"/>
      <c r="W472" s="12"/>
      <c r="X472" s="8"/>
      <c r="Y472" s="8"/>
      <c r="Z472" s="8"/>
      <c r="AA472" s="8"/>
      <c r="AB472" s="8"/>
      <c r="AC472" s="8"/>
    </row>
    <row r="473" spans="2:29" ht="78.75" outlineLevel="1">
      <c r="B473" s="64">
        <v>51</v>
      </c>
      <c r="C473" s="61" t="s">
        <v>320</v>
      </c>
      <c r="D473" s="196">
        <v>0</v>
      </c>
      <c r="E473" s="196"/>
      <c r="F473" s="209"/>
      <c r="G473" s="209"/>
      <c r="H473" s="77">
        <v>5</v>
      </c>
      <c r="I473" s="64" t="s">
        <v>14</v>
      </c>
      <c r="J473" s="199"/>
      <c r="K473" s="199">
        <f>ROUND(H473*J473,0)</f>
        <v>0</v>
      </c>
      <c r="L473" s="203">
        <f>IF(K473&gt;G473,K473-G473,0)</f>
        <v>0</v>
      </c>
      <c r="M473" s="199">
        <f>IF(G473&gt;K473,G473-K473,0)</f>
        <v>0</v>
      </c>
      <c r="N473" s="4"/>
      <c r="O473" s="240" t="s">
        <v>422</v>
      </c>
      <c r="P473" s="6"/>
      <c r="Q473" s="8"/>
      <c r="R473" s="8"/>
      <c r="S473" s="8"/>
      <c r="T473" s="23"/>
      <c r="U473" s="23"/>
      <c r="V473" s="23"/>
      <c r="W473" s="12"/>
      <c r="X473" s="8"/>
      <c r="Y473" s="8"/>
      <c r="Z473" s="8"/>
      <c r="AA473" s="8"/>
      <c r="AB473" s="8"/>
      <c r="AC473" s="8"/>
    </row>
    <row r="474" spans="2:29" ht="19.149999999999999" customHeight="1" outlineLevel="1">
      <c r="B474" s="64">
        <v>52</v>
      </c>
      <c r="C474" s="61" t="s">
        <v>282</v>
      </c>
      <c r="D474" s="196"/>
      <c r="E474" s="196"/>
      <c r="F474" s="209"/>
      <c r="G474" s="209"/>
      <c r="H474" s="77">
        <v>3</v>
      </c>
      <c r="I474" s="64" t="s">
        <v>14</v>
      </c>
      <c r="J474" s="199"/>
      <c r="K474" s="199">
        <f>ROUND(H474*J474,0)</f>
        <v>0</v>
      </c>
      <c r="L474" s="203">
        <f>IF(K474&gt;G474,K474-G474,0)</f>
        <v>0</v>
      </c>
      <c r="M474" s="199">
        <f>IF(G474&gt;K474,G474-K474,0)</f>
        <v>0</v>
      </c>
      <c r="N474" s="4"/>
      <c r="O474" s="240" t="s">
        <v>422</v>
      </c>
      <c r="P474" s="6"/>
      <c r="Q474" s="8"/>
      <c r="R474" s="8"/>
      <c r="S474" s="8"/>
      <c r="T474" s="23"/>
      <c r="U474" s="23"/>
      <c r="V474" s="23"/>
      <c r="W474" s="12"/>
      <c r="X474" s="8"/>
      <c r="Y474" s="8"/>
      <c r="Z474" s="8"/>
      <c r="AA474" s="8"/>
      <c r="AB474" s="8"/>
      <c r="AC474" s="8"/>
    </row>
    <row r="475" spans="2:29" ht="141.75" outlineLevel="1">
      <c r="B475" s="64">
        <v>53</v>
      </c>
      <c r="C475" s="61" t="s">
        <v>321</v>
      </c>
      <c r="D475" s="7"/>
      <c r="E475" s="7"/>
      <c r="F475" s="200"/>
      <c r="G475" s="200"/>
      <c r="H475" s="77">
        <v>35.1</v>
      </c>
      <c r="I475" s="7" t="s">
        <v>60</v>
      </c>
      <c r="J475" s="200">
        <v>1137</v>
      </c>
      <c r="K475" s="199">
        <f>ROUND(H475*J475,0)</f>
        <v>39909</v>
      </c>
      <c r="L475" s="203">
        <f>IF(K475&gt;G475,K475-G475,0)</f>
        <v>39909</v>
      </c>
      <c r="M475" s="199">
        <f>IF(G475&gt;K475,G475-K475,0)</f>
        <v>0</v>
      </c>
      <c r="N475" s="4"/>
      <c r="O475" s="240" t="s">
        <v>422</v>
      </c>
      <c r="P475" s="6"/>
      <c r="Q475" s="8"/>
      <c r="R475" s="8"/>
      <c r="S475" s="8"/>
      <c r="T475" s="23"/>
      <c r="U475" s="23"/>
      <c r="V475" s="23"/>
      <c r="W475" s="12"/>
      <c r="X475" s="8"/>
      <c r="Y475" s="8"/>
      <c r="Z475" s="8"/>
      <c r="AA475" s="8"/>
      <c r="AB475" s="8"/>
      <c r="AC475" s="8"/>
    </row>
    <row r="476" spans="2:29" ht="21" customHeight="1">
      <c r="B476" s="64"/>
      <c r="C476" s="4"/>
      <c r="D476" s="64"/>
      <c r="E476" s="2"/>
      <c r="F476" s="206"/>
      <c r="G476" s="206"/>
      <c r="H476" s="16"/>
      <c r="I476" s="64"/>
      <c r="J476" s="220" t="s">
        <v>407</v>
      </c>
      <c r="K476" s="220">
        <f>SUM(K473:K475)</f>
        <v>39909</v>
      </c>
      <c r="L476" s="220">
        <f>SUM(L473:L475)</f>
        <v>39909</v>
      </c>
      <c r="M476" s="220">
        <f>SUM(M473:M475)</f>
        <v>0</v>
      </c>
      <c r="N476" s="4"/>
      <c r="S476" s="3"/>
      <c r="T476" s="23"/>
      <c r="U476" s="23"/>
      <c r="V476" s="23"/>
    </row>
    <row r="477" spans="2:29" ht="26.45" customHeight="1">
      <c r="B477" s="64"/>
      <c r="C477" s="191" t="s">
        <v>398</v>
      </c>
      <c r="D477" s="64"/>
      <c r="E477" s="2"/>
      <c r="F477" s="198"/>
      <c r="G477" s="199"/>
      <c r="H477" s="70"/>
      <c r="I477" s="64"/>
      <c r="J477" s="199"/>
      <c r="K477" s="199"/>
      <c r="L477" s="203"/>
      <c r="M477" s="199"/>
      <c r="N477" s="4"/>
    </row>
    <row r="478" spans="2:29" ht="47.25" outlineLevel="1">
      <c r="B478" s="64">
        <v>54</v>
      </c>
      <c r="C478" s="1" t="s">
        <v>283</v>
      </c>
      <c r="D478" s="64"/>
      <c r="E478" s="2"/>
      <c r="F478" s="198"/>
      <c r="G478" s="199"/>
      <c r="H478" s="70">
        <v>20</v>
      </c>
      <c r="I478" s="64" t="s">
        <v>60</v>
      </c>
      <c r="J478" s="199"/>
      <c r="K478" s="199"/>
      <c r="L478" s="203">
        <f t="shared" ref="L478:L492" si="22">IF(K478&gt;G478,K478-G478,0)</f>
        <v>0</v>
      </c>
      <c r="M478" s="199">
        <f t="shared" ref="M478:M492" si="23">IF(G478&gt;K478,G478-K478,0)</f>
        <v>0</v>
      </c>
      <c r="N478" s="4"/>
      <c r="O478" s="22" t="s">
        <v>420</v>
      </c>
    </row>
    <row r="479" spans="2:29" ht="47.25" outlineLevel="1">
      <c r="B479" s="64">
        <v>55</v>
      </c>
      <c r="C479" s="1" t="s">
        <v>284</v>
      </c>
      <c r="D479" s="64"/>
      <c r="E479" s="2"/>
      <c r="F479" s="198"/>
      <c r="G479" s="199"/>
      <c r="H479" s="70">
        <v>19</v>
      </c>
      <c r="I479" s="64" t="s">
        <v>60</v>
      </c>
      <c r="J479" s="199"/>
      <c r="K479" s="199"/>
      <c r="L479" s="203">
        <f t="shared" si="22"/>
        <v>0</v>
      </c>
      <c r="M479" s="199">
        <f t="shared" si="23"/>
        <v>0</v>
      </c>
      <c r="N479" s="4"/>
      <c r="O479" s="22" t="s">
        <v>420</v>
      </c>
    </row>
    <row r="480" spans="2:29" ht="126" outlineLevel="1">
      <c r="B480" s="64">
        <v>56</v>
      </c>
      <c r="C480" s="100" t="s">
        <v>296</v>
      </c>
      <c r="D480" s="7"/>
      <c r="E480" s="7"/>
      <c r="F480" s="200"/>
      <c r="G480" s="200"/>
      <c r="H480" s="77">
        <v>12</v>
      </c>
      <c r="I480" s="7" t="s">
        <v>14</v>
      </c>
      <c r="J480" s="200">
        <v>18000</v>
      </c>
      <c r="K480" s="200">
        <f>H480*J480</f>
        <v>216000</v>
      </c>
      <c r="L480" s="203">
        <f t="shared" si="22"/>
        <v>216000</v>
      </c>
      <c r="M480" s="199">
        <f t="shared" si="23"/>
        <v>0</v>
      </c>
      <c r="N480" s="4"/>
      <c r="O480" s="22" t="s">
        <v>420</v>
      </c>
    </row>
    <row r="481" spans="2:22" ht="31.5" outlineLevel="1">
      <c r="B481" s="64">
        <v>57</v>
      </c>
      <c r="C481" s="101" t="s">
        <v>297</v>
      </c>
      <c r="D481" s="7"/>
      <c r="E481" s="7"/>
      <c r="F481" s="200"/>
      <c r="G481" s="200"/>
      <c r="H481" s="77">
        <v>14</v>
      </c>
      <c r="I481" s="7" t="s">
        <v>14</v>
      </c>
      <c r="J481" s="200">
        <v>4010</v>
      </c>
      <c r="K481" s="200">
        <f t="shared" ref="K481:K492" si="24">H481*J481</f>
        <v>56140</v>
      </c>
      <c r="L481" s="203">
        <f t="shared" si="22"/>
        <v>56140</v>
      </c>
      <c r="M481" s="199">
        <f t="shared" si="23"/>
        <v>0</v>
      </c>
      <c r="N481" s="4"/>
      <c r="O481" s="22" t="s">
        <v>420</v>
      </c>
    </row>
    <row r="482" spans="2:22" ht="19.899999999999999" customHeight="1" outlineLevel="1">
      <c r="B482" s="64">
        <v>58</v>
      </c>
      <c r="C482" s="101" t="s">
        <v>298</v>
      </c>
      <c r="D482" s="7"/>
      <c r="E482" s="7"/>
      <c r="F482" s="200"/>
      <c r="G482" s="200"/>
      <c r="H482" s="77">
        <v>14</v>
      </c>
      <c r="I482" s="7" t="s">
        <v>14</v>
      </c>
      <c r="J482" s="200">
        <v>190</v>
      </c>
      <c r="K482" s="200">
        <f t="shared" si="24"/>
        <v>2660</v>
      </c>
      <c r="L482" s="203">
        <f t="shared" si="22"/>
        <v>2660</v>
      </c>
      <c r="M482" s="199">
        <f t="shared" si="23"/>
        <v>0</v>
      </c>
      <c r="N482" s="4"/>
      <c r="O482" s="22" t="s">
        <v>420</v>
      </c>
    </row>
    <row r="483" spans="2:22" ht="19.899999999999999" customHeight="1" outlineLevel="1">
      <c r="B483" s="64">
        <v>59</v>
      </c>
      <c r="C483" s="101" t="s">
        <v>299</v>
      </c>
      <c r="D483" s="7"/>
      <c r="E483" s="7"/>
      <c r="F483" s="200"/>
      <c r="G483" s="200"/>
      <c r="H483" s="77">
        <v>14</v>
      </c>
      <c r="I483" s="7" t="s">
        <v>14</v>
      </c>
      <c r="J483" s="200">
        <v>250</v>
      </c>
      <c r="K483" s="200">
        <f t="shared" si="24"/>
        <v>3500</v>
      </c>
      <c r="L483" s="203">
        <f t="shared" si="22"/>
        <v>3500</v>
      </c>
      <c r="M483" s="199">
        <f t="shared" si="23"/>
        <v>0</v>
      </c>
      <c r="N483" s="4"/>
      <c r="O483" s="22" t="s">
        <v>420</v>
      </c>
    </row>
    <row r="484" spans="2:22" ht="63" outlineLevel="1">
      <c r="B484" s="64">
        <v>60</v>
      </c>
      <c r="C484" s="102" t="s">
        <v>300</v>
      </c>
      <c r="D484" s="7"/>
      <c r="E484" s="7"/>
      <c r="F484" s="200"/>
      <c r="G484" s="200"/>
      <c r="H484" s="77">
        <v>30</v>
      </c>
      <c r="I484" s="7" t="s">
        <v>14</v>
      </c>
      <c r="J484" s="200">
        <v>1096</v>
      </c>
      <c r="K484" s="200">
        <f t="shared" si="24"/>
        <v>32880</v>
      </c>
      <c r="L484" s="203">
        <f t="shared" si="22"/>
        <v>32880</v>
      </c>
      <c r="M484" s="199">
        <f t="shared" si="23"/>
        <v>0</v>
      </c>
      <c r="N484" s="4"/>
      <c r="O484" s="22" t="s">
        <v>420</v>
      </c>
    </row>
    <row r="485" spans="2:22" ht="31.5" outlineLevel="1">
      <c r="B485" s="64">
        <v>61</v>
      </c>
      <c r="C485" s="103" t="s">
        <v>301</v>
      </c>
      <c r="D485" s="7"/>
      <c r="E485" s="7"/>
      <c r="F485" s="200"/>
      <c r="G485" s="200"/>
      <c r="H485" s="77">
        <v>14</v>
      </c>
      <c r="I485" s="7" t="s">
        <v>14</v>
      </c>
      <c r="J485" s="200">
        <v>144</v>
      </c>
      <c r="K485" s="200">
        <f t="shared" si="24"/>
        <v>2016</v>
      </c>
      <c r="L485" s="203">
        <f t="shared" si="22"/>
        <v>2016</v>
      </c>
      <c r="M485" s="199">
        <f t="shared" si="23"/>
        <v>0</v>
      </c>
      <c r="N485" s="4"/>
      <c r="O485" s="22" t="s">
        <v>420</v>
      </c>
    </row>
    <row r="486" spans="2:22" ht="19.899999999999999" customHeight="1" outlineLevel="1">
      <c r="B486" s="64">
        <v>62</v>
      </c>
      <c r="C486" s="102" t="s">
        <v>302</v>
      </c>
      <c r="D486" s="7"/>
      <c r="E486" s="7"/>
      <c r="F486" s="200"/>
      <c r="G486" s="200"/>
      <c r="H486" s="77">
        <v>1</v>
      </c>
      <c r="I486" s="7" t="s">
        <v>14</v>
      </c>
      <c r="J486" s="200">
        <v>7500</v>
      </c>
      <c r="K486" s="200">
        <f t="shared" si="24"/>
        <v>7500</v>
      </c>
      <c r="L486" s="203">
        <f t="shared" si="22"/>
        <v>7500</v>
      </c>
      <c r="M486" s="199">
        <f t="shared" si="23"/>
        <v>0</v>
      </c>
      <c r="N486" s="4"/>
      <c r="O486" s="22" t="s">
        <v>420</v>
      </c>
    </row>
    <row r="487" spans="2:22" ht="78.75" outlineLevel="1">
      <c r="B487" s="64">
        <v>63</v>
      </c>
      <c r="C487" s="102" t="s">
        <v>432</v>
      </c>
      <c r="D487" s="7"/>
      <c r="E487" s="7"/>
      <c r="F487" s="200"/>
      <c r="G487" s="200"/>
      <c r="H487" s="77">
        <v>1</v>
      </c>
      <c r="I487" s="7" t="s">
        <v>14</v>
      </c>
      <c r="J487" s="200">
        <v>11000</v>
      </c>
      <c r="K487" s="200">
        <f t="shared" si="24"/>
        <v>11000</v>
      </c>
      <c r="L487" s="203">
        <f t="shared" si="22"/>
        <v>11000</v>
      </c>
      <c r="M487" s="199">
        <f t="shared" si="23"/>
        <v>0</v>
      </c>
      <c r="N487" s="4"/>
    </row>
    <row r="488" spans="2:22" ht="19.899999999999999" customHeight="1" outlineLevel="1">
      <c r="B488" s="64">
        <v>64</v>
      </c>
      <c r="C488" s="105" t="s">
        <v>314</v>
      </c>
      <c r="D488" s="187"/>
      <c r="E488" s="187"/>
      <c r="F488" s="210"/>
      <c r="G488" s="210"/>
      <c r="H488" s="6">
        <v>74.099999999999994</v>
      </c>
      <c r="I488" s="7" t="s">
        <v>60</v>
      </c>
      <c r="J488" s="200"/>
      <c r="K488" s="200"/>
      <c r="L488" s="203">
        <f>IF(K488&gt;G488,K488-G488,0)</f>
        <v>0</v>
      </c>
      <c r="M488" s="199">
        <f>IF(G488&gt;K488,G488-K488,0)</f>
        <v>0</v>
      </c>
      <c r="N488" s="4"/>
      <c r="O488" s="22" t="s">
        <v>424</v>
      </c>
    </row>
    <row r="489" spans="2:22" ht="94.5" outlineLevel="1">
      <c r="B489" s="64">
        <v>65</v>
      </c>
      <c r="C489" s="59" t="s">
        <v>370</v>
      </c>
      <c r="D489" s="7"/>
      <c r="E489" s="6"/>
      <c r="F489" s="200"/>
      <c r="G489" s="200"/>
      <c r="H489" s="77">
        <v>13</v>
      </c>
      <c r="I489" s="7" t="s">
        <v>14</v>
      </c>
      <c r="J489" s="200">
        <v>1200</v>
      </c>
      <c r="K489" s="200">
        <f t="shared" si="24"/>
        <v>15600</v>
      </c>
      <c r="L489" s="203">
        <f t="shared" si="22"/>
        <v>15600</v>
      </c>
      <c r="M489" s="199">
        <f t="shared" si="23"/>
        <v>0</v>
      </c>
      <c r="N489" s="4"/>
      <c r="O489" s="22" t="s">
        <v>420</v>
      </c>
    </row>
    <row r="490" spans="2:22" ht="19.899999999999999" customHeight="1" outlineLevel="1">
      <c r="B490" s="64">
        <v>66</v>
      </c>
      <c r="C490" s="4" t="s">
        <v>371</v>
      </c>
      <c r="D490" s="7"/>
      <c r="E490" s="6"/>
      <c r="F490" s="200"/>
      <c r="G490" s="200"/>
      <c r="H490" s="77">
        <v>10.66</v>
      </c>
      <c r="I490" s="7" t="s">
        <v>60</v>
      </c>
      <c r="J490" s="200">
        <v>1182</v>
      </c>
      <c r="K490" s="200">
        <f t="shared" si="24"/>
        <v>12600.12</v>
      </c>
      <c r="L490" s="203">
        <f t="shared" si="22"/>
        <v>12600.12</v>
      </c>
      <c r="M490" s="199">
        <f t="shared" si="23"/>
        <v>0</v>
      </c>
      <c r="N490" s="4"/>
      <c r="O490" s="22" t="s">
        <v>420</v>
      </c>
    </row>
    <row r="491" spans="2:22" ht="19.899999999999999" customHeight="1" outlineLevel="1">
      <c r="B491" s="64">
        <v>67</v>
      </c>
      <c r="C491" s="4" t="s">
        <v>372</v>
      </c>
      <c r="D491" s="7"/>
      <c r="E491" s="6"/>
      <c r="F491" s="200"/>
      <c r="G491" s="200"/>
      <c r="H491" s="77">
        <v>1</v>
      </c>
      <c r="I491" s="7" t="s">
        <v>201</v>
      </c>
      <c r="J491" s="200">
        <v>9600</v>
      </c>
      <c r="K491" s="200">
        <f t="shared" si="24"/>
        <v>9600</v>
      </c>
      <c r="L491" s="203">
        <f t="shared" si="22"/>
        <v>9600</v>
      </c>
      <c r="M491" s="199">
        <f t="shared" si="23"/>
        <v>0</v>
      </c>
      <c r="N491" s="4"/>
      <c r="O491" s="22" t="s">
        <v>420</v>
      </c>
    </row>
    <row r="492" spans="2:22" ht="19.899999999999999" customHeight="1" outlineLevel="1">
      <c r="B492" s="64">
        <v>68</v>
      </c>
      <c r="C492" s="4" t="s">
        <v>373</v>
      </c>
      <c r="D492" s="7"/>
      <c r="E492" s="6"/>
      <c r="F492" s="200"/>
      <c r="G492" s="200"/>
      <c r="H492" s="77">
        <v>2.89</v>
      </c>
      <c r="I492" s="7" t="s">
        <v>60</v>
      </c>
      <c r="J492" s="200">
        <v>1182</v>
      </c>
      <c r="K492" s="200">
        <f t="shared" si="24"/>
        <v>3415.98</v>
      </c>
      <c r="L492" s="203">
        <f t="shared" si="22"/>
        <v>3415.98</v>
      </c>
      <c r="M492" s="199">
        <f t="shared" si="23"/>
        <v>0</v>
      </c>
      <c r="N492" s="4"/>
      <c r="O492" s="22" t="s">
        <v>420</v>
      </c>
    </row>
    <row r="493" spans="2:22" ht="18" customHeight="1">
      <c r="B493" s="64"/>
      <c r="C493" s="4"/>
      <c r="D493" s="64"/>
      <c r="E493" s="2"/>
      <c r="F493" s="206"/>
      <c r="G493" s="206"/>
      <c r="H493" s="16"/>
      <c r="I493" s="64"/>
      <c r="J493" s="220" t="s">
        <v>407</v>
      </c>
      <c r="K493" s="220">
        <f>SUM(K478:K492)</f>
        <v>372912.1</v>
      </c>
      <c r="L493" s="220">
        <f>SUM(L478:L492)</f>
        <v>372912.1</v>
      </c>
      <c r="M493" s="220">
        <f>SUM(M478:M492)</f>
        <v>0</v>
      </c>
      <c r="N493" s="4"/>
      <c r="S493" s="3"/>
      <c r="T493" s="23"/>
      <c r="U493" s="23"/>
      <c r="V493" s="23"/>
    </row>
    <row r="494" spans="2:22" ht="19.5">
      <c r="B494" s="64"/>
      <c r="C494" s="192" t="s">
        <v>399</v>
      </c>
      <c r="D494" s="64"/>
      <c r="E494" s="2"/>
      <c r="F494" s="206"/>
      <c r="G494" s="206"/>
      <c r="H494" s="16"/>
      <c r="I494" s="64"/>
      <c r="J494" s="199"/>
      <c r="K494" s="199"/>
      <c r="L494" s="203"/>
      <c r="M494" s="199"/>
      <c r="N494" s="4"/>
      <c r="S494" s="3"/>
      <c r="T494" s="23"/>
      <c r="U494" s="23"/>
      <c r="V494" s="23"/>
    </row>
    <row r="495" spans="2:22" outlineLevel="1">
      <c r="B495" s="7">
        <v>69</v>
      </c>
      <c r="C495" s="4" t="s">
        <v>16</v>
      </c>
      <c r="D495" s="7"/>
      <c r="E495" s="7" t="s">
        <v>14</v>
      </c>
      <c r="F495" s="200"/>
      <c r="G495" s="200"/>
      <c r="H495" s="77">
        <v>1</v>
      </c>
      <c r="I495" s="7" t="s">
        <v>14</v>
      </c>
      <c r="J495" s="200">
        <v>135280</v>
      </c>
      <c r="K495" s="200">
        <f>H495*J495</f>
        <v>135280</v>
      </c>
      <c r="L495" s="203">
        <f>IF(K495&gt;G495,K495-G495,0)</f>
        <v>135280</v>
      </c>
      <c r="M495" s="199">
        <f>IF(G495&gt;K495,G495-K495,0)</f>
        <v>0</v>
      </c>
      <c r="N495" s="4"/>
      <c r="O495" s="22" t="s">
        <v>423</v>
      </c>
    </row>
    <row r="496" spans="2:22" ht="18" customHeight="1" outlineLevel="1">
      <c r="B496" s="64"/>
      <c r="C496" s="4"/>
      <c r="D496" s="64"/>
      <c r="E496" s="2"/>
      <c r="F496" s="206"/>
      <c r="G496" s="206"/>
      <c r="H496" s="16"/>
      <c r="I496" s="64"/>
      <c r="J496" s="220" t="s">
        <v>407</v>
      </c>
      <c r="K496" s="220">
        <f>SUM(K495)</f>
        <v>135280</v>
      </c>
      <c r="L496" s="220">
        <f>SUM(L495)</f>
        <v>135280</v>
      </c>
      <c r="M496" s="220">
        <f>SUM(M495)</f>
        <v>0</v>
      </c>
      <c r="N496" s="4"/>
      <c r="S496" s="3"/>
      <c r="T496" s="23"/>
      <c r="U496" s="23"/>
      <c r="V496" s="23"/>
    </row>
    <row r="497" spans="2:22" ht="19.5">
      <c r="B497" s="64"/>
      <c r="C497" s="192" t="s">
        <v>400</v>
      </c>
      <c r="D497" s="64"/>
      <c r="E497" s="2"/>
      <c r="F497" s="206"/>
      <c r="G497" s="206"/>
      <c r="H497" s="16"/>
      <c r="I497" s="64"/>
      <c r="J497" s="199"/>
      <c r="K497" s="199"/>
      <c r="L497" s="203"/>
      <c r="M497" s="199"/>
      <c r="N497" s="4"/>
      <c r="S497" s="3"/>
      <c r="T497" s="23"/>
      <c r="U497" s="23"/>
      <c r="V497" s="23"/>
    </row>
    <row r="498" spans="2:22" ht="19.899999999999999" customHeight="1" outlineLevel="1">
      <c r="B498" s="64">
        <v>70</v>
      </c>
      <c r="C498" s="1" t="s">
        <v>285</v>
      </c>
      <c r="D498" s="64"/>
      <c r="E498" s="2"/>
      <c r="F498" s="198"/>
      <c r="G498" s="199"/>
      <c r="H498" s="70">
        <v>48</v>
      </c>
      <c r="I498" s="64" t="s">
        <v>60</v>
      </c>
      <c r="J498" s="199">
        <v>200</v>
      </c>
      <c r="K498" s="199"/>
      <c r="L498" s="203">
        <f t="shared" ref="L498:L504" si="25">IF(K498&gt;G498,K498-G498,0)</f>
        <v>0</v>
      </c>
      <c r="M498" s="199">
        <f t="shared" ref="M498:M504" si="26">IF(G498&gt;K498,G498-K498,0)</f>
        <v>0</v>
      </c>
      <c r="N498" s="4"/>
      <c r="O498" s="22" t="s">
        <v>424</v>
      </c>
    </row>
    <row r="499" spans="2:22" ht="19.899999999999999" customHeight="1" outlineLevel="1">
      <c r="B499" s="64">
        <v>71</v>
      </c>
      <c r="C499" s="4" t="s">
        <v>347</v>
      </c>
      <c r="D499" s="7"/>
      <c r="E499" s="7"/>
      <c r="F499" s="200"/>
      <c r="G499" s="200"/>
      <c r="H499" s="77">
        <v>1</v>
      </c>
      <c r="I499" s="7" t="s">
        <v>14</v>
      </c>
      <c r="J499" s="200">
        <v>72225</v>
      </c>
      <c r="K499" s="200"/>
      <c r="L499" s="203">
        <f t="shared" si="25"/>
        <v>0</v>
      </c>
      <c r="M499" s="199">
        <f t="shared" si="26"/>
        <v>0</v>
      </c>
      <c r="N499" s="4"/>
      <c r="O499" s="22" t="s">
        <v>424</v>
      </c>
    </row>
    <row r="500" spans="2:22" ht="31.5" outlineLevel="1">
      <c r="B500" s="64">
        <v>72</v>
      </c>
      <c r="C500" s="61" t="s">
        <v>310</v>
      </c>
      <c r="D500" s="196"/>
      <c r="E500" s="196"/>
      <c r="F500" s="209"/>
      <c r="G500" s="209"/>
      <c r="H500" s="7">
        <v>92.2</v>
      </c>
      <c r="I500" s="7" t="s">
        <v>312</v>
      </c>
      <c r="J500" s="200"/>
      <c r="K500" s="200"/>
      <c r="L500" s="203">
        <f t="shared" si="25"/>
        <v>0</v>
      </c>
      <c r="M500" s="199">
        <f t="shared" si="26"/>
        <v>0</v>
      </c>
      <c r="N500" s="4"/>
      <c r="O500" s="22" t="s">
        <v>424</v>
      </c>
    </row>
    <row r="501" spans="2:22" ht="31.5" outlineLevel="1">
      <c r="B501" s="64">
        <v>73</v>
      </c>
      <c r="C501" s="61" t="s">
        <v>311</v>
      </c>
      <c r="D501" s="7"/>
      <c r="E501" s="7"/>
      <c r="F501" s="200"/>
      <c r="G501" s="200"/>
      <c r="H501" s="7">
        <v>25.5</v>
      </c>
      <c r="I501" s="7" t="s">
        <v>312</v>
      </c>
      <c r="J501" s="200"/>
      <c r="K501" s="200"/>
      <c r="L501" s="203">
        <f t="shared" si="25"/>
        <v>0</v>
      </c>
      <c r="M501" s="199">
        <f t="shared" si="26"/>
        <v>0</v>
      </c>
      <c r="N501" s="4"/>
      <c r="O501" s="22" t="s">
        <v>424</v>
      </c>
    </row>
    <row r="502" spans="2:22" ht="19.899999999999999" customHeight="1" outlineLevel="1">
      <c r="B502" s="64">
        <v>74</v>
      </c>
      <c r="C502" s="105" t="s">
        <v>313</v>
      </c>
      <c r="D502" s="187"/>
      <c r="E502" s="187"/>
      <c r="F502" s="210"/>
      <c r="G502" s="210"/>
      <c r="H502" s="6">
        <v>2</v>
      </c>
      <c r="I502" s="7" t="s">
        <v>14</v>
      </c>
      <c r="J502" s="200">
        <v>6500</v>
      </c>
      <c r="K502" s="200"/>
      <c r="L502" s="203">
        <f t="shared" si="25"/>
        <v>0</v>
      </c>
      <c r="M502" s="199">
        <f t="shared" si="26"/>
        <v>0</v>
      </c>
      <c r="N502" s="4"/>
      <c r="O502" s="22" t="s">
        <v>424</v>
      </c>
    </row>
    <row r="503" spans="2:22" ht="31.5" outlineLevel="1">
      <c r="B503" s="64">
        <v>75</v>
      </c>
      <c r="C503" s="102" t="s">
        <v>315</v>
      </c>
      <c r="D503" s="197"/>
      <c r="E503" s="197"/>
      <c r="F503" s="211"/>
      <c r="G503" s="211"/>
      <c r="H503" s="108">
        <v>3.95</v>
      </c>
      <c r="I503" s="7" t="s">
        <v>60</v>
      </c>
      <c r="J503" s="200"/>
      <c r="K503" s="200"/>
      <c r="L503" s="203">
        <f t="shared" si="25"/>
        <v>0</v>
      </c>
      <c r="M503" s="199">
        <f t="shared" si="26"/>
        <v>0</v>
      </c>
      <c r="N503" s="4"/>
      <c r="O503" s="22" t="s">
        <v>424</v>
      </c>
    </row>
    <row r="504" spans="2:22" ht="307.5" customHeight="1" outlineLevel="1">
      <c r="B504" s="64">
        <v>76</v>
      </c>
      <c r="C504" s="1" t="s">
        <v>438</v>
      </c>
      <c r="D504" s="7"/>
      <c r="E504" s="7"/>
      <c r="F504" s="200"/>
      <c r="G504" s="200"/>
      <c r="H504" s="77">
        <v>1</v>
      </c>
      <c r="I504" s="7" t="s">
        <v>14</v>
      </c>
      <c r="J504" s="200"/>
      <c r="K504" s="200"/>
      <c r="L504" s="203">
        <f t="shared" si="25"/>
        <v>0</v>
      </c>
      <c r="M504" s="199">
        <f t="shared" si="26"/>
        <v>0</v>
      </c>
      <c r="N504" s="4"/>
      <c r="O504" s="22" t="s">
        <v>424</v>
      </c>
      <c r="Q504" s="21"/>
    </row>
    <row r="505" spans="2:22" ht="21" customHeight="1">
      <c r="B505" s="8"/>
      <c r="C505" s="4"/>
      <c r="D505" s="6"/>
      <c r="E505" s="6"/>
      <c r="F505" s="206"/>
      <c r="G505" s="206"/>
      <c r="H505" s="16"/>
      <c r="I505" s="6"/>
      <c r="J505" s="221" t="s">
        <v>407</v>
      </c>
      <c r="K505" s="222">
        <f>SUM(K498:K504)</f>
        <v>0</v>
      </c>
      <c r="L505" s="222">
        <f>SUM(L498:L504)</f>
        <v>0</v>
      </c>
      <c r="M505" s="222">
        <f>SUM(M498:M504)</f>
        <v>0</v>
      </c>
      <c r="N505" s="8"/>
    </row>
    <row r="506" spans="2:22" ht="28.9" customHeight="1">
      <c r="B506" s="6"/>
      <c r="C506" s="192" t="s">
        <v>402</v>
      </c>
      <c r="D506" s="6"/>
      <c r="E506" s="6"/>
      <c r="F506" s="206"/>
      <c r="G506" s="206"/>
      <c r="H506" s="16"/>
      <c r="I506" s="6"/>
      <c r="J506" s="206"/>
      <c r="K506" s="206"/>
      <c r="L506" s="206"/>
      <c r="M506" s="206"/>
      <c r="N506" s="8"/>
    </row>
    <row r="507" spans="2:22" ht="47.25" outlineLevel="1">
      <c r="B507" s="6">
        <v>77</v>
      </c>
      <c r="C507" s="4" t="s">
        <v>379</v>
      </c>
      <c r="D507" s="6">
        <v>0</v>
      </c>
      <c r="E507" s="113" t="s">
        <v>306</v>
      </c>
      <c r="F507" s="206"/>
      <c r="G507" s="206"/>
      <c r="H507" s="16">
        <v>1</v>
      </c>
      <c r="I507" s="6" t="str">
        <f>E507</f>
        <v>Set</v>
      </c>
      <c r="J507" s="215">
        <v>116786</v>
      </c>
      <c r="K507" s="215">
        <f>H507*J507</f>
        <v>116786</v>
      </c>
      <c r="L507" s="203">
        <f>IF(K507&gt;G507,K507-G507,0)</f>
        <v>116786</v>
      </c>
      <c r="M507" s="199">
        <f>IF(G507&gt;K507,G507-K507,0)</f>
        <v>0</v>
      </c>
      <c r="N507" s="8"/>
      <c r="O507" s="22" t="s">
        <v>425</v>
      </c>
    </row>
    <row r="508" spans="2:22" ht="63" outlineLevel="1">
      <c r="B508" s="6">
        <v>78</v>
      </c>
      <c r="C508" s="4" t="s">
        <v>380</v>
      </c>
      <c r="D508" s="6">
        <v>0</v>
      </c>
      <c r="E508" s="113" t="s">
        <v>306</v>
      </c>
      <c r="F508" s="206"/>
      <c r="G508" s="206"/>
      <c r="H508" s="16">
        <v>1</v>
      </c>
      <c r="I508" s="6" t="str">
        <f t="shared" ref="I508:I513" si="27">E508</f>
        <v>Set</v>
      </c>
      <c r="J508" s="215">
        <v>6414</v>
      </c>
      <c r="K508" s="215">
        <f t="shared" ref="K508:K513" si="28">H508*J508</f>
        <v>6414</v>
      </c>
      <c r="L508" s="203">
        <f t="shared" ref="L508:L515" si="29">IF(K508&gt;G508,K508-G508,0)</f>
        <v>6414</v>
      </c>
      <c r="M508" s="199">
        <f t="shared" ref="M508:M515" si="30">IF(G508&gt;K508,G508-K508,0)</f>
        <v>0</v>
      </c>
      <c r="N508" s="8"/>
      <c r="O508" s="22" t="s">
        <v>425</v>
      </c>
    </row>
    <row r="509" spans="2:22" ht="47.25" outlineLevel="1">
      <c r="B509" s="6">
        <v>79</v>
      </c>
      <c r="C509" s="4" t="s">
        <v>381</v>
      </c>
      <c r="D509" s="6">
        <v>0</v>
      </c>
      <c r="E509" s="113" t="s">
        <v>306</v>
      </c>
      <c r="F509" s="206"/>
      <c r="G509" s="206"/>
      <c r="H509" s="16">
        <v>1</v>
      </c>
      <c r="I509" s="6" t="str">
        <f t="shared" si="27"/>
        <v>Set</v>
      </c>
      <c r="J509" s="215">
        <v>116786</v>
      </c>
      <c r="K509" s="215">
        <f t="shared" si="28"/>
        <v>116786</v>
      </c>
      <c r="L509" s="203">
        <f t="shared" si="29"/>
        <v>116786</v>
      </c>
      <c r="M509" s="199">
        <f t="shared" si="30"/>
        <v>0</v>
      </c>
      <c r="N509" s="8"/>
      <c r="O509" s="22" t="s">
        <v>425</v>
      </c>
    </row>
    <row r="510" spans="2:22" ht="47.25" outlineLevel="1">
      <c r="B510" s="6">
        <v>80</v>
      </c>
      <c r="C510" s="4" t="s">
        <v>382</v>
      </c>
      <c r="D510" s="6">
        <v>0</v>
      </c>
      <c r="E510" s="113" t="s">
        <v>306</v>
      </c>
      <c r="F510" s="206"/>
      <c r="G510" s="206"/>
      <c r="H510" s="16">
        <v>1</v>
      </c>
      <c r="I510" s="6" t="str">
        <f t="shared" si="27"/>
        <v>Set</v>
      </c>
      <c r="J510" s="215">
        <v>116786</v>
      </c>
      <c r="K510" s="215">
        <f t="shared" si="28"/>
        <v>116786</v>
      </c>
      <c r="L510" s="203">
        <f t="shared" si="29"/>
        <v>116786</v>
      </c>
      <c r="M510" s="199">
        <f t="shared" si="30"/>
        <v>0</v>
      </c>
      <c r="N510" s="8"/>
      <c r="O510" s="22" t="s">
        <v>425</v>
      </c>
    </row>
    <row r="511" spans="2:22" ht="78.75" outlineLevel="1">
      <c r="B511" s="6">
        <v>81</v>
      </c>
      <c r="C511" s="4" t="s">
        <v>383</v>
      </c>
      <c r="D511" s="6">
        <v>0</v>
      </c>
      <c r="E511" s="113" t="s">
        <v>306</v>
      </c>
      <c r="F511" s="206"/>
      <c r="G511" s="206"/>
      <c r="H511" s="16">
        <v>1</v>
      </c>
      <c r="I511" s="6" t="str">
        <f t="shared" si="27"/>
        <v>Set</v>
      </c>
      <c r="J511" s="215">
        <v>11964</v>
      </c>
      <c r="K511" s="215">
        <f t="shared" si="28"/>
        <v>11964</v>
      </c>
      <c r="L511" s="203">
        <f t="shared" si="29"/>
        <v>11964</v>
      </c>
      <c r="M511" s="199">
        <f t="shared" si="30"/>
        <v>0</v>
      </c>
      <c r="N511" s="8"/>
      <c r="O511" s="22" t="s">
        <v>425</v>
      </c>
    </row>
    <row r="512" spans="2:22" ht="47.25" outlineLevel="1">
      <c r="B512" s="6">
        <v>82</v>
      </c>
      <c r="C512" s="4" t="s">
        <v>384</v>
      </c>
      <c r="D512" s="6">
        <v>0</v>
      </c>
      <c r="E512" s="113" t="s">
        <v>307</v>
      </c>
      <c r="F512" s="206"/>
      <c r="G512" s="206"/>
      <c r="H512" s="16">
        <v>6</v>
      </c>
      <c r="I512" s="6" t="str">
        <f t="shared" si="27"/>
        <v>Nos</v>
      </c>
      <c r="J512" s="215">
        <v>8311</v>
      </c>
      <c r="K512" s="215">
        <f t="shared" si="28"/>
        <v>49866</v>
      </c>
      <c r="L512" s="203">
        <f t="shared" si="29"/>
        <v>49866</v>
      </c>
      <c r="M512" s="199">
        <f t="shared" si="30"/>
        <v>0</v>
      </c>
      <c r="N512" s="8"/>
      <c r="O512" s="22" t="s">
        <v>425</v>
      </c>
    </row>
    <row r="513" spans="2:15" ht="31.5" outlineLevel="1">
      <c r="B513" s="6">
        <v>83</v>
      </c>
      <c r="C513" s="4" t="s">
        <v>385</v>
      </c>
      <c r="D513" s="6">
        <v>0</v>
      </c>
      <c r="E513" s="113" t="s">
        <v>308</v>
      </c>
      <c r="F513" s="206"/>
      <c r="G513" s="206"/>
      <c r="H513" s="16">
        <v>3</v>
      </c>
      <c r="I513" s="6" t="str">
        <f t="shared" si="27"/>
        <v>Nos.</v>
      </c>
      <c r="J513" s="215">
        <v>620</v>
      </c>
      <c r="K513" s="215">
        <f t="shared" si="28"/>
        <v>1860</v>
      </c>
      <c r="L513" s="203">
        <f t="shared" si="29"/>
        <v>1860</v>
      </c>
      <c r="M513" s="199">
        <f t="shared" si="30"/>
        <v>0</v>
      </c>
      <c r="N513" s="8"/>
      <c r="O513" s="22" t="s">
        <v>425</v>
      </c>
    </row>
    <row r="514" spans="2:15" outlineLevel="1">
      <c r="B514" s="6">
        <v>84</v>
      </c>
      <c r="C514" s="1" t="s">
        <v>340</v>
      </c>
      <c r="D514" s="64"/>
      <c r="E514" s="2"/>
      <c r="F514" s="203"/>
      <c r="G514" s="199"/>
      <c r="H514" s="70">
        <v>12</v>
      </c>
      <c r="I514" s="64" t="s">
        <v>14</v>
      </c>
      <c r="J514" s="206"/>
      <c r="K514" s="206"/>
      <c r="L514" s="203">
        <f t="shared" si="29"/>
        <v>0</v>
      </c>
      <c r="M514" s="199">
        <f t="shared" si="30"/>
        <v>0</v>
      </c>
      <c r="N514" s="8"/>
      <c r="O514" s="22" t="s">
        <v>425</v>
      </c>
    </row>
    <row r="515" spans="2:15" outlineLevel="1">
      <c r="B515" s="6">
        <v>85</v>
      </c>
      <c r="C515" s="1" t="s">
        <v>29</v>
      </c>
      <c r="D515" s="64"/>
      <c r="E515" s="2"/>
      <c r="F515" s="203"/>
      <c r="G515" s="199"/>
      <c r="H515" s="70">
        <v>12</v>
      </c>
      <c r="I515" s="64" t="s">
        <v>14</v>
      </c>
      <c r="J515" s="206"/>
      <c r="K515" s="206"/>
      <c r="L515" s="203">
        <f t="shared" si="29"/>
        <v>0</v>
      </c>
      <c r="M515" s="199">
        <f t="shared" si="30"/>
        <v>0</v>
      </c>
      <c r="N515" s="8"/>
      <c r="O515" s="22" t="s">
        <v>425</v>
      </c>
    </row>
    <row r="516" spans="2:15" ht="22.15" customHeight="1">
      <c r="B516" s="8"/>
      <c r="C516" s="235"/>
      <c r="D516" s="236"/>
      <c r="E516" s="236"/>
      <c r="F516" s="237"/>
      <c r="G516" s="237"/>
      <c r="H516" s="238"/>
      <c r="I516" s="236"/>
      <c r="J516" s="221" t="s">
        <v>407</v>
      </c>
      <c r="K516" s="222">
        <f>SUM(K507:K515)</f>
        <v>420462</v>
      </c>
      <c r="L516" s="222">
        <f>SUM(L507:L515)</f>
        <v>420462</v>
      </c>
      <c r="M516" s="222">
        <f>SUM(M507:M515)</f>
        <v>0</v>
      </c>
      <c r="N516" s="8"/>
    </row>
    <row r="517" spans="2:15" ht="19.899999999999999" customHeight="1">
      <c r="B517" s="8"/>
      <c r="C517" s="239"/>
      <c r="D517" s="227"/>
      <c r="E517" s="226"/>
      <c r="F517" s="223" t="s">
        <v>410</v>
      </c>
      <c r="G517" s="224">
        <f>SUM(G419:G516)</f>
        <v>0</v>
      </c>
      <c r="H517" s="225"/>
      <c r="I517" s="226"/>
      <c r="J517" s="223"/>
      <c r="K517" s="224">
        <f>K516+K505+K496+K493+K476+K471+K432</f>
        <v>2660462.1</v>
      </c>
      <c r="L517" s="224">
        <f>L516+L505+L496+L493+L476+L471+L432</f>
        <v>2660462.1</v>
      </c>
      <c r="M517" s="224">
        <f>M516+M505+M496+M493+M476+M471+M432</f>
        <v>0</v>
      </c>
      <c r="N517" s="8"/>
    </row>
    <row r="518" spans="2:15" ht="19.899999999999999" customHeight="1">
      <c r="B518" s="8"/>
      <c r="C518" s="228" t="s">
        <v>411</v>
      </c>
      <c r="D518" s="229"/>
      <c r="E518" s="229"/>
      <c r="F518" s="230"/>
      <c r="G518" s="231">
        <f>G517+G417</f>
        <v>43854854</v>
      </c>
      <c r="H518" s="232"/>
      <c r="I518" s="232"/>
      <c r="J518" s="231"/>
      <c r="K518" s="231">
        <f>K517+K417</f>
        <v>44385542.700000003</v>
      </c>
      <c r="L518" s="231">
        <f>L517+L417</f>
        <v>4513812.7</v>
      </c>
      <c r="M518" s="231">
        <f>M517+M417</f>
        <v>3983124</v>
      </c>
      <c r="N518" s="8"/>
    </row>
    <row r="519" spans="2:15" ht="19.899999999999999" customHeight="1">
      <c r="B519" s="8"/>
      <c r="C519" s="139"/>
      <c r="D519" s="119"/>
      <c r="E519" s="119"/>
      <c r="F519" s="233"/>
      <c r="G519" s="233"/>
      <c r="H519" s="120"/>
      <c r="I519" s="119"/>
      <c r="J519" s="233" t="s">
        <v>412</v>
      </c>
      <c r="K519" s="234">
        <f>K518-G518</f>
        <v>530688.70000000298</v>
      </c>
      <c r="L519" s="233"/>
      <c r="M519" s="233"/>
      <c r="N519" s="8"/>
    </row>
    <row r="520" spans="2:15" ht="19.899999999999999" customHeight="1">
      <c r="B520" s="8"/>
      <c r="C520" s="4"/>
      <c r="D520" s="6"/>
      <c r="E520" s="6"/>
      <c r="F520" s="206"/>
      <c r="G520" s="206"/>
      <c r="H520" s="16"/>
      <c r="I520" s="6"/>
      <c r="J520" s="206"/>
      <c r="K520" s="206"/>
      <c r="L520" s="206"/>
      <c r="M520" s="206"/>
      <c r="N520" s="8"/>
    </row>
    <row r="521" spans="2:15" ht="19.899999999999999" customHeight="1">
      <c r="B521" s="8"/>
      <c r="C521" s="4"/>
      <c r="D521" s="6"/>
      <c r="E521" s="6"/>
      <c r="F521" s="206"/>
      <c r="G521" s="206"/>
      <c r="H521" s="16"/>
      <c r="I521" s="6"/>
      <c r="J521" s="206"/>
      <c r="K521" s="206"/>
      <c r="L521" s="206"/>
      <c r="M521" s="206"/>
      <c r="N521" s="8"/>
    </row>
    <row r="522" spans="2:15">
      <c r="B522" s="8"/>
      <c r="C522" s="4"/>
      <c r="D522" s="6"/>
      <c r="E522" s="6"/>
      <c r="F522" s="206"/>
      <c r="G522" s="206"/>
      <c r="H522" s="16"/>
      <c r="I522" s="6"/>
      <c r="J522" s="206"/>
      <c r="K522" s="206"/>
      <c r="L522" s="206"/>
      <c r="M522" s="206"/>
      <c r="N522" s="8"/>
    </row>
    <row r="523" spans="2:15">
      <c r="B523" s="8"/>
      <c r="C523" s="4"/>
      <c r="D523" s="6"/>
      <c r="E523" s="6"/>
      <c r="F523" s="206"/>
      <c r="G523" s="206"/>
      <c r="H523" s="16"/>
      <c r="I523" s="6"/>
      <c r="J523" s="206"/>
      <c r="K523" s="206"/>
      <c r="L523" s="206"/>
      <c r="M523" s="206"/>
      <c r="N523" s="8"/>
    </row>
    <row r="524" spans="2:15">
      <c r="D524" s="22"/>
      <c r="E524" s="22"/>
      <c r="F524" s="212"/>
      <c r="G524" s="212"/>
      <c r="H524" s="193"/>
      <c r="I524" s="22"/>
      <c r="J524" s="212"/>
      <c r="K524" s="212"/>
      <c r="L524" s="212"/>
      <c r="M524" s="212"/>
    </row>
    <row r="525" spans="2:15">
      <c r="D525" s="22"/>
      <c r="E525" s="22"/>
      <c r="F525" s="212"/>
      <c r="G525" s="212"/>
      <c r="J525" s="212"/>
      <c r="K525" s="212"/>
      <c r="L525" s="212"/>
      <c r="M525" s="212"/>
    </row>
  </sheetData>
  <autoFilter ref="O5:O515"/>
  <mergeCells count="8">
    <mergeCell ref="B2:N2"/>
    <mergeCell ref="B3:B4"/>
    <mergeCell ref="C3:C4"/>
    <mergeCell ref="D3:G3"/>
    <mergeCell ref="H3:K3"/>
    <mergeCell ref="L3:L4"/>
    <mergeCell ref="M3:M4"/>
    <mergeCell ref="N3:N4"/>
  </mergeCells>
  <conditionalFormatting sqref="J419:J431">
    <cfRule type="cellIs" dxfId="6" priority="2" operator="equal">
      <formula>0</formula>
    </cfRule>
  </conditionalFormatting>
  <conditionalFormatting sqref="J434:J470">
    <cfRule type="cellIs" dxfId="5" priority="3" operator="equal">
      <formula>0</formula>
    </cfRule>
  </conditionalFormatting>
  <conditionalFormatting sqref="J473:J475">
    <cfRule type="cellIs" dxfId="4" priority="4" operator="equal">
      <formula>0</formula>
    </cfRule>
  </conditionalFormatting>
  <conditionalFormatting sqref="J478:J492">
    <cfRule type="cellIs" dxfId="3" priority="5" operator="equal">
      <formula>0</formula>
    </cfRule>
  </conditionalFormatting>
  <conditionalFormatting sqref="J498:J504">
    <cfRule type="cellIs" dxfId="2" priority="6" operator="equal">
      <formula>0</formula>
    </cfRule>
  </conditionalFormatting>
  <conditionalFormatting sqref="B2:N523">
    <cfRule type="expression" dxfId="1" priority="1">
      <formula>ROW()=CELL("row")</formula>
    </cfRule>
  </conditionalFormatting>
  <pageMargins left="0.70866141732283472" right="0.70866141732283472" top="0.74803149606299213" bottom="0.74803149606299213" header="0.31496062992125984" footer="0.31496062992125984"/>
  <pageSetup scale="40" orientation="landscape" horizontalDpi="300" verticalDpi="300"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40"/>
  <sheetViews>
    <sheetView topLeftCell="A10" zoomScaleNormal="100" workbookViewId="0">
      <selection activeCell="E15" sqref="E15"/>
    </sheetView>
  </sheetViews>
  <sheetFormatPr defaultRowHeight="14.25"/>
  <cols>
    <col min="1" max="1" width="9.33203125" style="250"/>
    <col min="2" max="2" width="5.5" style="250" bestFit="1" customWidth="1"/>
    <col min="3" max="3" width="41.6640625" style="250" customWidth="1"/>
    <col min="4" max="7" width="16.33203125" style="250" customWidth="1"/>
    <col min="8" max="8" width="18.6640625" style="250" customWidth="1"/>
    <col min="9" max="16384" width="9.33203125" style="250"/>
  </cols>
  <sheetData>
    <row r="2" spans="2:9" ht="45.75" customHeight="1">
      <c r="B2" s="306" t="s">
        <v>460</v>
      </c>
      <c r="C2" s="307"/>
      <c r="D2" s="307"/>
      <c r="E2" s="307"/>
      <c r="F2" s="307"/>
      <c r="G2" s="307"/>
      <c r="H2" s="308"/>
    </row>
    <row r="3" spans="2:9" ht="15">
      <c r="B3" s="305" t="s">
        <v>459</v>
      </c>
      <c r="C3" s="305"/>
      <c r="D3" s="305"/>
      <c r="E3" s="305"/>
      <c r="F3" s="305"/>
      <c r="G3" s="305"/>
      <c r="H3" s="305"/>
    </row>
    <row r="4" spans="2:9" ht="30">
      <c r="B4" s="251" t="s">
        <v>387</v>
      </c>
      <c r="C4" s="252" t="s">
        <v>439</v>
      </c>
      <c r="D4" s="252" t="s">
        <v>440</v>
      </c>
      <c r="E4" s="252" t="s">
        <v>441</v>
      </c>
      <c r="F4" s="252" t="s">
        <v>442</v>
      </c>
      <c r="G4" s="252" t="s">
        <v>443</v>
      </c>
      <c r="H4" s="252" t="s">
        <v>444</v>
      </c>
      <c r="I4" s="253"/>
    </row>
    <row r="5" spans="2:9">
      <c r="B5" s="254">
        <v>1</v>
      </c>
      <c r="C5" s="255" t="s">
        <v>350</v>
      </c>
      <c r="D5" s="256">
        <f>'RE (2)'!Q6</f>
        <v>26018226</v>
      </c>
      <c r="E5" s="256">
        <f>'RE (2)'!R6</f>
        <v>25723726</v>
      </c>
      <c r="F5" s="256">
        <f>'RE (2)'!S6</f>
        <v>0</v>
      </c>
      <c r="G5" s="256">
        <f>'RE (2)'!T6</f>
        <v>294500</v>
      </c>
      <c r="H5" s="255"/>
      <c r="I5" s="253"/>
    </row>
    <row r="6" spans="2:9">
      <c r="B6" s="254">
        <v>2</v>
      </c>
      <c r="C6" s="255" t="s">
        <v>445</v>
      </c>
      <c r="D6" s="256">
        <f>'RE (2)'!Q7</f>
        <v>7431553</v>
      </c>
      <c r="E6" s="256">
        <f>'RE (2)'!R7</f>
        <v>5592529</v>
      </c>
      <c r="F6" s="256">
        <f>'RE (2)'!S7</f>
        <v>459061</v>
      </c>
      <c r="G6" s="256">
        <f>'RE (2)'!T7</f>
        <v>2298085</v>
      </c>
      <c r="H6" s="255"/>
      <c r="I6" s="253"/>
    </row>
    <row r="7" spans="2:9">
      <c r="B7" s="254">
        <v>3</v>
      </c>
      <c r="C7" s="255" t="s">
        <v>446</v>
      </c>
      <c r="D7" s="256">
        <f>'RE (2)'!Q8</f>
        <v>204480</v>
      </c>
      <c r="E7" s="256">
        <f>'RE (2)'!R8</f>
        <v>97102</v>
      </c>
      <c r="F7" s="256">
        <f>'RE (2)'!S8</f>
        <v>0</v>
      </c>
      <c r="G7" s="256">
        <f>'RE (2)'!T8</f>
        <v>107378</v>
      </c>
      <c r="H7" s="255"/>
      <c r="I7" s="253"/>
    </row>
    <row r="8" spans="2:9">
      <c r="B8" s="254">
        <v>4</v>
      </c>
      <c r="C8" s="255" t="s">
        <v>447</v>
      </c>
      <c r="D8" s="256">
        <f>'RE (2)'!Q9</f>
        <v>3732008</v>
      </c>
      <c r="E8" s="256">
        <f>'RE (2)'!R9</f>
        <v>3750437</v>
      </c>
      <c r="F8" s="256">
        <f>'RE (2)'!S9</f>
        <v>905655</v>
      </c>
      <c r="G8" s="256">
        <f>'RE (2)'!T9</f>
        <v>887226</v>
      </c>
      <c r="H8" s="255"/>
      <c r="I8" s="253"/>
    </row>
    <row r="9" spans="2:9">
      <c r="B9" s="254">
        <v>5</v>
      </c>
      <c r="C9" s="255" t="s">
        <v>448</v>
      </c>
      <c r="D9" s="256">
        <f>'RE (2)'!Q10</f>
        <v>827000</v>
      </c>
      <c r="E9" s="256">
        <f>'RE (2)'!R10</f>
        <v>827000</v>
      </c>
      <c r="F9" s="256">
        <f>'RE (2)'!S10</f>
        <v>0</v>
      </c>
      <c r="G9" s="256">
        <f>'RE (2)'!T10</f>
        <v>0</v>
      </c>
      <c r="H9" s="255"/>
      <c r="I9" s="253"/>
    </row>
    <row r="10" spans="2:9">
      <c r="B10" s="254">
        <v>6</v>
      </c>
      <c r="C10" s="255" t="s">
        <v>449</v>
      </c>
      <c r="D10" s="256">
        <f>'RE (2)'!Q11</f>
        <v>735880</v>
      </c>
      <c r="E10" s="256">
        <f>'RE (2)'!R11</f>
        <v>735880</v>
      </c>
      <c r="F10" s="256">
        <f>'RE (2)'!S11</f>
        <v>0</v>
      </c>
      <c r="G10" s="256">
        <f>'RE (2)'!T11</f>
        <v>0</v>
      </c>
      <c r="H10" s="255"/>
      <c r="I10" s="253"/>
    </row>
    <row r="11" spans="2:9">
      <c r="B11" s="254">
        <v>7</v>
      </c>
      <c r="C11" s="255" t="s">
        <v>450</v>
      </c>
      <c r="D11" s="256">
        <f>'RE (2)'!Q12</f>
        <v>3879885</v>
      </c>
      <c r="E11" s="256">
        <f>'RE (2)'!R12</f>
        <v>3839005</v>
      </c>
      <c r="F11" s="256">
        <f>'RE (2)'!S12</f>
        <v>355055</v>
      </c>
      <c r="G11" s="256">
        <f>'RE (2)'!T12</f>
        <v>395935</v>
      </c>
      <c r="H11" s="255"/>
      <c r="I11" s="253"/>
    </row>
    <row r="12" spans="2:9">
      <c r="B12" s="254">
        <v>8</v>
      </c>
      <c r="C12" s="255" t="s">
        <v>451</v>
      </c>
      <c r="D12" s="256">
        <f>'RE (2)'!Q13</f>
        <v>1025822</v>
      </c>
      <c r="E12" s="256">
        <f>'RE (2)'!R13</f>
        <v>1159401.6000000001</v>
      </c>
      <c r="F12" s="256">
        <f>'RE (2)'!S13</f>
        <v>133579.6</v>
      </c>
      <c r="G12" s="256">
        <f>'RE (2)'!T13</f>
        <v>0</v>
      </c>
      <c r="H12" s="255"/>
      <c r="I12" s="253"/>
    </row>
    <row r="13" spans="2:9" ht="15">
      <c r="B13" s="254"/>
      <c r="C13" s="263" t="s">
        <v>471</v>
      </c>
      <c r="D13" s="257">
        <f>SUM(D5:D12)</f>
        <v>43854854</v>
      </c>
      <c r="E13" s="257">
        <f>SUM(E5:E12)</f>
        <v>41725080.600000001</v>
      </c>
      <c r="F13" s="257">
        <f>SUM(F5:F12)</f>
        <v>1853350.6</v>
      </c>
      <c r="G13" s="257">
        <f>SUM(G5:G12)</f>
        <v>3983124</v>
      </c>
      <c r="H13" s="255"/>
      <c r="I13" s="253"/>
    </row>
    <row r="14" spans="2:9">
      <c r="B14" s="254">
        <v>9</v>
      </c>
      <c r="C14" s="255" t="s">
        <v>452</v>
      </c>
      <c r="D14" s="256">
        <f>'RE (2)'!Q14</f>
        <v>0</v>
      </c>
      <c r="E14" s="256">
        <f>'RE (2)'!R14</f>
        <v>490271</v>
      </c>
      <c r="F14" s="256">
        <f>'RE (2)'!S14</f>
        <v>490271</v>
      </c>
      <c r="G14" s="256">
        <f>'RE (2)'!T14</f>
        <v>0</v>
      </c>
      <c r="H14" s="255"/>
      <c r="I14" s="253"/>
    </row>
    <row r="15" spans="2:9">
      <c r="B15" s="254">
        <v>10</v>
      </c>
      <c r="C15" s="255" t="s">
        <v>453</v>
      </c>
      <c r="D15" s="256">
        <f>'RE (2)'!Q15</f>
        <v>0</v>
      </c>
      <c r="E15" s="256">
        <f>'RE (2)'!R15</f>
        <v>1201628</v>
      </c>
      <c r="F15" s="256">
        <f>'RE (2)'!S15</f>
        <v>1201628</v>
      </c>
      <c r="G15" s="256">
        <f>'RE (2)'!T15</f>
        <v>0</v>
      </c>
      <c r="H15" s="255"/>
      <c r="I15" s="253"/>
    </row>
    <row r="16" spans="2:9">
      <c r="B16" s="254">
        <v>11</v>
      </c>
      <c r="C16" s="255" t="s">
        <v>454</v>
      </c>
      <c r="D16" s="256">
        <f>'RE (2)'!Q16</f>
        <v>0</v>
      </c>
      <c r="E16" s="256">
        <f>'RE (2)'!R16</f>
        <v>39909</v>
      </c>
      <c r="F16" s="256">
        <f>'RE (2)'!S16</f>
        <v>39909</v>
      </c>
      <c r="G16" s="256">
        <f>'RE (2)'!T16</f>
        <v>0</v>
      </c>
      <c r="H16" s="255"/>
      <c r="I16" s="253"/>
    </row>
    <row r="17" spans="2:9">
      <c r="B17" s="254">
        <v>12</v>
      </c>
      <c r="C17" s="255" t="s">
        <v>455</v>
      </c>
      <c r="D17" s="256">
        <f>'RE (2)'!Q17</f>
        <v>0</v>
      </c>
      <c r="E17" s="256">
        <f>'RE (2)'!R17</f>
        <v>361912.1</v>
      </c>
      <c r="F17" s="256">
        <f>'RE (2)'!S17</f>
        <v>361912.1</v>
      </c>
      <c r="G17" s="256">
        <f>'RE (2)'!T17</f>
        <v>0</v>
      </c>
      <c r="H17" s="255"/>
      <c r="I17" s="253"/>
    </row>
    <row r="18" spans="2:9">
      <c r="B18" s="254">
        <v>13</v>
      </c>
      <c r="C18" s="255" t="s">
        <v>456</v>
      </c>
      <c r="D18" s="256">
        <f>'RE (2)'!Q18</f>
        <v>0</v>
      </c>
      <c r="E18" s="256">
        <f>'RE (2)'!R18</f>
        <v>135280</v>
      </c>
      <c r="F18" s="256">
        <f>'RE (2)'!S18</f>
        <v>135280</v>
      </c>
      <c r="G18" s="256">
        <f>'RE (2)'!T18</f>
        <v>0</v>
      </c>
      <c r="H18" s="255"/>
      <c r="I18" s="253"/>
    </row>
    <row r="19" spans="2:9">
      <c r="B19" s="254">
        <v>14</v>
      </c>
      <c r="C19" s="255" t="s">
        <v>457</v>
      </c>
      <c r="D19" s="256">
        <f>'RE (2)'!Q19</f>
        <v>0</v>
      </c>
      <c r="E19" s="256">
        <f>'RE (2)'!R19</f>
        <v>0</v>
      </c>
      <c r="F19" s="256">
        <f>'RE (2)'!S19</f>
        <v>0</v>
      </c>
      <c r="G19" s="256">
        <f>'RE (2)'!T19</f>
        <v>0</v>
      </c>
      <c r="H19" s="255"/>
      <c r="I19" s="253"/>
    </row>
    <row r="20" spans="2:9">
      <c r="B20" s="254">
        <v>15</v>
      </c>
      <c r="C20" s="255" t="s">
        <v>458</v>
      </c>
      <c r="D20" s="256">
        <f>'RE (2)'!Q20</f>
        <v>0</v>
      </c>
      <c r="E20" s="256">
        <f>'RE (2)'!R20</f>
        <v>420462</v>
      </c>
      <c r="F20" s="256">
        <f>'RE (2)'!S20</f>
        <v>420462</v>
      </c>
      <c r="G20" s="256">
        <f>'RE (2)'!T20</f>
        <v>0</v>
      </c>
      <c r="H20" s="255"/>
      <c r="I20" s="253"/>
    </row>
    <row r="21" spans="2:9" ht="15">
      <c r="B21" s="254"/>
      <c r="C21" s="263" t="s">
        <v>472</v>
      </c>
      <c r="D21" s="257">
        <f>SUM(D14:D20)</f>
        <v>0</v>
      </c>
      <c r="E21" s="257">
        <f>SUM(E14:E20)</f>
        <v>2649462.1</v>
      </c>
      <c r="F21" s="257">
        <f>SUM(F14:F20)</f>
        <v>2649462.1</v>
      </c>
      <c r="G21" s="257">
        <f>SUM(G14:G20)</f>
        <v>0</v>
      </c>
      <c r="H21" s="255"/>
      <c r="I21" s="253"/>
    </row>
    <row r="22" spans="2:9" ht="15">
      <c r="B22" s="254"/>
      <c r="C22" s="264" t="s">
        <v>473</v>
      </c>
      <c r="D22" s="257">
        <f>SUM(D21,D13)</f>
        <v>43854854</v>
      </c>
      <c r="E22" s="257">
        <f>SUM(E21,E13)</f>
        <v>44374542.700000003</v>
      </c>
      <c r="F22" s="257">
        <f>SUM(F21,F13)</f>
        <v>4502812.7</v>
      </c>
      <c r="G22" s="257">
        <f>SUM(G21,G13)</f>
        <v>3983124</v>
      </c>
      <c r="H22" s="255"/>
      <c r="I22" s="253"/>
    </row>
    <row r="23" spans="2:9" ht="28.5">
      <c r="B23" s="254"/>
      <c r="C23" s="260" t="s">
        <v>461</v>
      </c>
      <c r="D23" s="256"/>
      <c r="E23" s="256"/>
      <c r="F23" s="256"/>
      <c r="G23" s="256"/>
      <c r="H23" s="255"/>
      <c r="I23" s="253"/>
    </row>
    <row r="24" spans="2:9" ht="28.5">
      <c r="B24" s="254"/>
      <c r="C24" s="260" t="s">
        <v>462</v>
      </c>
      <c r="D24" s="256"/>
      <c r="E24" s="256"/>
      <c r="F24" s="256"/>
      <c r="G24" s="256"/>
      <c r="H24" s="255"/>
      <c r="I24" s="253"/>
    </row>
    <row r="25" spans="2:9" ht="28.5">
      <c r="B25" s="254"/>
      <c r="C25" s="260" t="s">
        <v>463</v>
      </c>
      <c r="D25" s="256"/>
      <c r="E25" s="256"/>
      <c r="F25" s="256"/>
      <c r="G25" s="256"/>
      <c r="H25" s="255"/>
      <c r="I25" s="253"/>
    </row>
    <row r="26" spans="2:9" ht="28.5">
      <c r="B26" s="254"/>
      <c r="C26" s="260" t="s">
        <v>464</v>
      </c>
      <c r="D26" s="256"/>
      <c r="E26" s="256"/>
      <c r="F26" s="256"/>
      <c r="G26" s="256"/>
      <c r="H26" s="255"/>
      <c r="I26" s="253"/>
    </row>
    <row r="27" spans="2:9" ht="28.5">
      <c r="B27" s="254"/>
      <c r="C27" s="260" t="s">
        <v>465</v>
      </c>
      <c r="D27" s="256"/>
      <c r="E27" s="256"/>
      <c r="F27" s="256"/>
      <c r="G27" s="256"/>
      <c r="H27" s="255"/>
      <c r="I27" s="253"/>
    </row>
    <row r="28" spans="2:9">
      <c r="B28" s="254"/>
      <c r="C28" s="260" t="s">
        <v>466</v>
      </c>
      <c r="D28" s="256"/>
      <c r="E28" s="256"/>
      <c r="F28" s="256"/>
      <c r="G28" s="256"/>
      <c r="H28" s="255"/>
      <c r="I28" s="253"/>
    </row>
    <row r="29" spans="2:9">
      <c r="B29" s="254"/>
      <c r="C29" s="261" t="s">
        <v>467</v>
      </c>
      <c r="D29" s="256"/>
      <c r="E29" s="256"/>
      <c r="F29" s="256"/>
      <c r="G29" s="256"/>
      <c r="H29" s="255"/>
      <c r="I29" s="253"/>
    </row>
    <row r="30" spans="2:9" ht="28.5">
      <c r="B30" s="254"/>
      <c r="C30" s="260" t="s">
        <v>468</v>
      </c>
      <c r="D30" s="256"/>
      <c r="E30" s="256"/>
      <c r="F30" s="256"/>
      <c r="G30" s="256"/>
      <c r="H30" s="255"/>
      <c r="I30" s="253"/>
    </row>
    <row r="31" spans="2:9" ht="42.75">
      <c r="B31" s="254"/>
      <c r="C31" s="260" t="s">
        <v>469</v>
      </c>
      <c r="D31" s="256"/>
      <c r="E31" s="256"/>
      <c r="F31" s="256"/>
      <c r="G31" s="256"/>
      <c r="H31" s="255"/>
      <c r="I31" s="253"/>
    </row>
    <row r="32" spans="2:9" ht="28.5">
      <c r="B32" s="254"/>
      <c r="C32" s="260" t="s">
        <v>470</v>
      </c>
      <c r="D32" s="256"/>
      <c r="E32" s="256"/>
      <c r="F32" s="256"/>
      <c r="G32" s="256"/>
      <c r="H32" s="255"/>
      <c r="I32" s="253"/>
    </row>
    <row r="33" spans="2:8">
      <c r="B33" s="254"/>
      <c r="C33" s="262"/>
      <c r="D33" s="265"/>
      <c r="E33" s="265"/>
      <c r="F33" s="265"/>
      <c r="G33" s="265"/>
      <c r="H33" s="262"/>
    </row>
    <row r="34" spans="2:8">
      <c r="B34" s="254"/>
      <c r="C34" s="262"/>
      <c r="D34" s="265"/>
      <c r="E34" s="265"/>
      <c r="F34" s="265"/>
      <c r="G34" s="265"/>
      <c r="H34" s="262"/>
    </row>
    <row r="35" spans="2:8">
      <c r="B35" s="258"/>
      <c r="D35" s="259"/>
      <c r="E35" s="259"/>
      <c r="F35" s="259"/>
      <c r="G35" s="259"/>
    </row>
    <row r="36" spans="2:8">
      <c r="B36" s="258"/>
      <c r="D36" s="259"/>
      <c r="E36" s="259"/>
      <c r="F36" s="259"/>
      <c r="G36" s="259"/>
    </row>
    <row r="37" spans="2:8">
      <c r="B37" s="258"/>
    </row>
    <row r="38" spans="2:8">
      <c r="B38" s="258"/>
    </row>
    <row r="39" spans="2:8">
      <c r="B39" s="258"/>
    </row>
    <row r="40" spans="2:8">
      <c r="B40" s="258"/>
    </row>
  </sheetData>
  <mergeCells count="2">
    <mergeCell ref="B3:H3"/>
    <mergeCell ref="B2:H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G39"/>
  <sheetViews>
    <sheetView tabSelected="1" zoomScale="85" zoomScaleNormal="85" zoomScaleSheetLayoutView="85" workbookViewId="0">
      <pane xSplit="1" ySplit="3" topLeftCell="B20" activePane="bottomRight" state="frozen"/>
      <selection pane="topRight" activeCell="B1" sqref="B1"/>
      <selection pane="bottomLeft" activeCell="A4" sqref="A4"/>
      <selection pane="bottomRight" activeCell="Q33" sqref="Q33"/>
    </sheetView>
  </sheetViews>
  <sheetFormatPr defaultRowHeight="15"/>
  <cols>
    <col min="1" max="1" width="9.33203125" style="267"/>
    <col min="2" max="2" width="6.6640625" style="267" customWidth="1"/>
    <col min="3" max="3" width="6.1640625" style="267" customWidth="1"/>
    <col min="4" max="4" width="9.6640625" style="267" bestFit="1" customWidth="1"/>
    <col min="5" max="5" width="58" style="267" customWidth="1"/>
    <col min="6" max="6" width="7.6640625" style="267" bestFit="1" customWidth="1"/>
    <col min="7" max="9" width="9.33203125" style="267"/>
    <col min="10" max="10" width="11.33203125" style="267" bestFit="1" customWidth="1"/>
    <col min="11" max="16" width="9.33203125" style="267"/>
    <col min="17" max="17" width="10.6640625" style="267" bestFit="1" customWidth="1"/>
    <col min="18" max="18" width="13.1640625" style="267" bestFit="1" customWidth="1"/>
    <col min="19" max="19" width="10.6640625" style="267" bestFit="1" customWidth="1"/>
    <col min="20" max="20" width="23.6640625" style="267" customWidth="1"/>
    <col min="21" max="16384" width="9.33203125" style="267"/>
  </cols>
  <sheetData>
    <row r="1" spans="1:33" ht="23.45" customHeight="1" thickBot="1">
      <c r="B1" s="312" t="s">
        <v>387</v>
      </c>
      <c r="C1" s="312" t="s">
        <v>474</v>
      </c>
      <c r="D1" s="312" t="s">
        <v>475</v>
      </c>
      <c r="E1" s="312" t="s">
        <v>476</v>
      </c>
      <c r="F1" s="312" t="s">
        <v>374</v>
      </c>
      <c r="G1" s="311" t="s">
        <v>263</v>
      </c>
      <c r="H1" s="309" t="s">
        <v>263</v>
      </c>
      <c r="I1" s="309"/>
      <c r="J1" s="309"/>
      <c r="K1" s="309" t="s">
        <v>477</v>
      </c>
      <c r="L1" s="309"/>
      <c r="M1" s="309"/>
      <c r="N1" s="309" t="s">
        <v>478</v>
      </c>
      <c r="O1" s="309"/>
      <c r="P1" s="309"/>
      <c r="Q1" s="309" t="s">
        <v>479</v>
      </c>
      <c r="R1" s="309"/>
      <c r="S1" s="309"/>
      <c r="T1" s="309" t="s">
        <v>480</v>
      </c>
    </row>
    <row r="2" spans="1:33" ht="14.45" customHeight="1" thickBot="1">
      <c r="B2" s="312"/>
      <c r="C2" s="312"/>
      <c r="D2" s="312"/>
      <c r="E2" s="312"/>
      <c r="F2" s="312"/>
      <c r="G2" s="311"/>
      <c r="H2" s="310" t="s">
        <v>481</v>
      </c>
      <c r="I2" s="310" t="s">
        <v>482</v>
      </c>
      <c r="J2" s="310" t="s">
        <v>483</v>
      </c>
      <c r="K2" s="310" t="s">
        <v>484</v>
      </c>
      <c r="L2" s="310" t="s">
        <v>485</v>
      </c>
      <c r="M2" s="310" t="s">
        <v>486</v>
      </c>
      <c r="N2" s="310" t="s">
        <v>487</v>
      </c>
      <c r="O2" s="310" t="s">
        <v>488</v>
      </c>
      <c r="P2" s="310" t="s">
        <v>489</v>
      </c>
      <c r="Q2" s="310" t="s">
        <v>490</v>
      </c>
      <c r="R2" s="310" t="s">
        <v>491</v>
      </c>
      <c r="S2" s="310" t="s">
        <v>492</v>
      </c>
      <c r="T2" s="309"/>
    </row>
    <row r="3" spans="1:33" ht="26.45" customHeight="1" thickBot="1">
      <c r="B3" s="312"/>
      <c r="C3" s="312"/>
      <c r="D3" s="313"/>
      <c r="E3" s="312"/>
      <c r="F3" s="312"/>
      <c r="G3" s="311"/>
      <c r="H3" s="310"/>
      <c r="I3" s="310"/>
      <c r="J3" s="310"/>
      <c r="K3" s="310"/>
      <c r="L3" s="310"/>
      <c r="M3" s="310"/>
      <c r="N3" s="310"/>
      <c r="O3" s="310"/>
      <c r="P3" s="310"/>
      <c r="Q3" s="310"/>
      <c r="R3" s="310"/>
      <c r="S3" s="310"/>
      <c r="T3" s="309"/>
    </row>
    <row r="4" spans="1:33" ht="110.25">
      <c r="A4" s="293"/>
      <c r="B4" s="268">
        <v>1</v>
      </c>
      <c r="C4" s="269">
        <v>49</v>
      </c>
      <c r="D4" s="294" t="s">
        <v>493</v>
      </c>
      <c r="E4" s="270" t="s">
        <v>115</v>
      </c>
      <c r="F4" s="271" t="s">
        <v>57</v>
      </c>
      <c r="G4" s="77">
        <v>32.677</v>
      </c>
      <c r="H4" s="77"/>
      <c r="I4" s="296"/>
      <c r="J4" s="296"/>
      <c r="K4" s="272">
        <v>0.4</v>
      </c>
      <c r="L4" s="272">
        <v>0.8</v>
      </c>
      <c r="M4" s="272">
        <v>0.51200000000000001</v>
      </c>
      <c r="N4" s="273">
        <v>44</v>
      </c>
      <c r="O4" s="273">
        <v>75</v>
      </c>
      <c r="P4" s="273">
        <f>60/1000</f>
        <v>0.06</v>
      </c>
      <c r="Q4" s="274">
        <f>H4*K4*N4</f>
        <v>0</v>
      </c>
      <c r="R4" s="274">
        <f>I4*L4*O4</f>
        <v>0</v>
      </c>
      <c r="S4" s="274">
        <f>J4*M4*P4</f>
        <v>0</v>
      </c>
      <c r="T4" s="274">
        <f>SUM(Q4:S4)</f>
        <v>0</v>
      </c>
    </row>
    <row r="5" spans="1:33" ht="110.25">
      <c r="A5" s="293"/>
      <c r="B5" s="275">
        <v>2</v>
      </c>
      <c r="C5" s="269">
        <v>50</v>
      </c>
      <c r="D5" s="294" t="s">
        <v>494</v>
      </c>
      <c r="E5" s="270" t="s">
        <v>116</v>
      </c>
      <c r="F5" s="271" t="s">
        <v>66</v>
      </c>
      <c r="G5" s="77">
        <v>2</v>
      </c>
      <c r="H5" s="77"/>
      <c r="I5" s="285"/>
      <c r="J5" s="285"/>
      <c r="K5" s="276">
        <v>0.4</v>
      </c>
      <c r="L5" s="276">
        <v>0.8</v>
      </c>
      <c r="M5" s="276">
        <v>0.51200000000000001</v>
      </c>
      <c r="N5" s="277">
        <v>44</v>
      </c>
      <c r="O5" s="277">
        <v>75</v>
      </c>
      <c r="P5" s="277">
        <f t="shared" ref="P5:P17" si="0">60/1000</f>
        <v>0.06</v>
      </c>
      <c r="Q5" s="278">
        <f t="shared" ref="Q5:S17" si="1">H5*K5*N5</f>
        <v>0</v>
      </c>
      <c r="R5" s="278">
        <f t="shared" si="1"/>
        <v>0</v>
      </c>
      <c r="S5" s="278">
        <f t="shared" si="1"/>
        <v>0</v>
      </c>
      <c r="T5" s="278">
        <f t="shared" ref="T5:T17" si="2">SUM(Q5:S5)</f>
        <v>0</v>
      </c>
    </row>
    <row r="6" spans="1:33" ht="110.25">
      <c r="A6" s="293"/>
      <c r="B6" s="275">
        <v>3</v>
      </c>
      <c r="C6" s="269">
        <v>51</v>
      </c>
      <c r="D6" s="294" t="s">
        <v>495</v>
      </c>
      <c r="E6" s="270" t="s">
        <v>117</v>
      </c>
      <c r="F6" s="271" t="s">
        <v>66</v>
      </c>
      <c r="G6" s="77">
        <v>5</v>
      </c>
      <c r="H6" s="77"/>
      <c r="I6" s="285"/>
      <c r="J6" s="285"/>
      <c r="K6" s="276">
        <v>0.4</v>
      </c>
      <c r="L6" s="276">
        <v>0.8</v>
      </c>
      <c r="M6" s="276">
        <v>0.51200000000000001</v>
      </c>
      <c r="N6" s="277">
        <v>44</v>
      </c>
      <c r="O6" s="277">
        <v>75</v>
      </c>
      <c r="P6" s="277">
        <f t="shared" si="0"/>
        <v>0.06</v>
      </c>
      <c r="Q6" s="278">
        <f t="shared" si="1"/>
        <v>0</v>
      </c>
      <c r="R6" s="278">
        <f t="shared" si="1"/>
        <v>0</v>
      </c>
      <c r="S6" s="278">
        <f t="shared" si="1"/>
        <v>0</v>
      </c>
      <c r="T6" s="278">
        <f t="shared" si="2"/>
        <v>0</v>
      </c>
    </row>
    <row r="7" spans="1:33" ht="78" customHeight="1">
      <c r="A7" s="293"/>
      <c r="B7" s="275">
        <v>4</v>
      </c>
      <c r="C7" s="269">
        <v>52</v>
      </c>
      <c r="D7" s="294" t="s">
        <v>496</v>
      </c>
      <c r="E7" s="270" t="s">
        <v>118</v>
      </c>
      <c r="F7" s="271" t="s">
        <v>57</v>
      </c>
      <c r="G7" s="77">
        <v>48.7</v>
      </c>
      <c r="H7" s="77"/>
      <c r="I7" s="285"/>
      <c r="J7" s="285"/>
      <c r="K7" s="276">
        <v>0.4</v>
      </c>
      <c r="L7" s="276">
        <v>0.8</v>
      </c>
      <c r="M7" s="276">
        <v>0.51200000000000001</v>
      </c>
      <c r="N7" s="277">
        <v>44</v>
      </c>
      <c r="O7" s="277">
        <v>75</v>
      </c>
      <c r="P7" s="277">
        <f t="shared" si="0"/>
        <v>0.06</v>
      </c>
      <c r="Q7" s="278">
        <f t="shared" si="1"/>
        <v>0</v>
      </c>
      <c r="R7" s="278">
        <f t="shared" si="1"/>
        <v>0</v>
      </c>
      <c r="S7" s="278">
        <f t="shared" si="1"/>
        <v>0</v>
      </c>
      <c r="T7" s="278">
        <f t="shared" si="2"/>
        <v>0</v>
      </c>
    </row>
    <row r="8" spans="1:33" ht="189">
      <c r="A8" s="293"/>
      <c r="B8" s="275">
        <v>5</v>
      </c>
      <c r="C8" s="269">
        <v>53</v>
      </c>
      <c r="D8" s="294" t="s">
        <v>497</v>
      </c>
      <c r="E8" s="270" t="s">
        <v>119</v>
      </c>
      <c r="F8" s="271" t="s">
        <v>57</v>
      </c>
      <c r="G8" s="280">
        <v>15.27</v>
      </c>
      <c r="H8" s="280">
        <v>2.67</v>
      </c>
      <c r="I8" s="285"/>
      <c r="J8" s="285">
        <v>1084</v>
      </c>
      <c r="K8" s="276">
        <v>0.4</v>
      </c>
      <c r="L8" s="276">
        <v>0.8</v>
      </c>
      <c r="M8" s="276">
        <v>0.51200000000000001</v>
      </c>
      <c r="N8" s="277">
        <v>44</v>
      </c>
      <c r="O8" s="277">
        <v>75</v>
      </c>
      <c r="P8" s="277">
        <f t="shared" si="0"/>
        <v>0.06</v>
      </c>
      <c r="Q8" s="278">
        <f t="shared" si="1"/>
        <v>46.992000000000004</v>
      </c>
      <c r="R8" s="278">
        <f t="shared" si="1"/>
        <v>0</v>
      </c>
      <c r="S8" s="278">
        <f t="shared" si="1"/>
        <v>33.30048</v>
      </c>
      <c r="T8" s="278">
        <f t="shared" si="2"/>
        <v>80.292480000000012</v>
      </c>
    </row>
    <row r="9" spans="1:33" ht="236.25">
      <c r="A9" s="293"/>
      <c r="B9" s="275">
        <v>7</v>
      </c>
      <c r="C9" s="269">
        <v>54</v>
      </c>
      <c r="D9" s="294" t="s">
        <v>498</v>
      </c>
      <c r="E9" s="279" t="s">
        <v>120</v>
      </c>
      <c r="F9" s="271" t="s">
        <v>62</v>
      </c>
      <c r="G9" s="280">
        <v>191.03</v>
      </c>
      <c r="H9" s="280">
        <v>3.01</v>
      </c>
      <c r="I9" s="285"/>
      <c r="J9" s="285">
        <v>1356</v>
      </c>
      <c r="K9" s="276">
        <v>0.4</v>
      </c>
      <c r="L9" s="276">
        <v>0.8</v>
      </c>
      <c r="M9" s="276">
        <v>0.51200000000000001</v>
      </c>
      <c r="N9" s="277">
        <v>44</v>
      </c>
      <c r="O9" s="277">
        <v>75</v>
      </c>
      <c r="P9" s="277">
        <f t="shared" si="0"/>
        <v>0.06</v>
      </c>
      <c r="Q9" s="278">
        <f t="shared" si="1"/>
        <v>52.975999999999999</v>
      </c>
      <c r="R9" s="278">
        <f t="shared" si="1"/>
        <v>0</v>
      </c>
      <c r="S9" s="278">
        <f t="shared" si="1"/>
        <v>41.656320000000001</v>
      </c>
      <c r="T9" s="278">
        <f t="shared" si="2"/>
        <v>94.632319999999993</v>
      </c>
    </row>
    <row r="10" spans="1:33" ht="252">
      <c r="A10" s="293"/>
      <c r="B10" s="275">
        <v>8</v>
      </c>
      <c r="C10" s="269">
        <v>55</v>
      </c>
      <c r="D10" s="294" t="s">
        <v>499</v>
      </c>
      <c r="E10" s="270" t="s">
        <v>121</v>
      </c>
      <c r="F10" s="271" t="s">
        <v>122</v>
      </c>
      <c r="G10" s="280">
        <v>0.1</v>
      </c>
      <c r="H10" s="280"/>
      <c r="I10" s="285"/>
      <c r="J10" s="285"/>
      <c r="K10" s="276">
        <v>0.4</v>
      </c>
      <c r="L10" s="276">
        <v>0.8</v>
      </c>
      <c r="M10" s="276">
        <v>0.51200000000000001</v>
      </c>
      <c r="N10" s="277">
        <v>44</v>
      </c>
      <c r="O10" s="277">
        <v>75</v>
      </c>
      <c r="P10" s="277">
        <f t="shared" si="0"/>
        <v>0.06</v>
      </c>
      <c r="Q10" s="278">
        <f t="shared" si="1"/>
        <v>0</v>
      </c>
      <c r="R10" s="278">
        <f t="shared" si="1"/>
        <v>0</v>
      </c>
      <c r="S10" s="278">
        <f t="shared" si="1"/>
        <v>0</v>
      </c>
      <c r="T10" s="278">
        <f t="shared" si="2"/>
        <v>0</v>
      </c>
    </row>
    <row r="11" spans="1:33" ht="189">
      <c r="A11" s="293"/>
      <c r="B11" s="275">
        <v>9</v>
      </c>
      <c r="C11" s="269">
        <v>56</v>
      </c>
      <c r="D11" s="294" t="s">
        <v>500</v>
      </c>
      <c r="E11" s="270" t="s">
        <v>123</v>
      </c>
      <c r="F11" s="271" t="s">
        <v>62</v>
      </c>
      <c r="G11" s="280">
        <v>11.04</v>
      </c>
      <c r="H11" s="280">
        <v>0.248</v>
      </c>
      <c r="I11" s="285"/>
      <c r="J11" s="285"/>
      <c r="K11" s="276">
        <v>0.4</v>
      </c>
      <c r="L11" s="276">
        <v>0.8</v>
      </c>
      <c r="M11" s="276">
        <v>0.51200000000000001</v>
      </c>
      <c r="N11" s="277">
        <v>44</v>
      </c>
      <c r="O11" s="277">
        <v>75</v>
      </c>
      <c r="P11" s="277">
        <f t="shared" si="0"/>
        <v>0.06</v>
      </c>
      <c r="Q11" s="278">
        <f t="shared" si="1"/>
        <v>4.3648000000000007</v>
      </c>
      <c r="R11" s="278">
        <f t="shared" si="1"/>
        <v>0</v>
      </c>
      <c r="S11" s="278">
        <f t="shared" si="1"/>
        <v>0</v>
      </c>
      <c r="T11" s="278">
        <f t="shared" si="2"/>
        <v>4.3648000000000007</v>
      </c>
    </row>
    <row r="12" spans="1:33" ht="189">
      <c r="A12" s="293"/>
      <c r="B12" s="275">
        <v>10</v>
      </c>
      <c r="C12" s="269">
        <v>57</v>
      </c>
      <c r="D12" s="294" t="s">
        <v>501</v>
      </c>
      <c r="E12" s="270" t="s">
        <v>124</v>
      </c>
      <c r="F12" s="271" t="s">
        <v>62</v>
      </c>
      <c r="G12" s="280">
        <v>547.15</v>
      </c>
      <c r="H12" s="280"/>
      <c r="I12" s="285"/>
      <c r="J12" s="285"/>
      <c r="K12" s="276">
        <v>0.4</v>
      </c>
      <c r="L12" s="276">
        <v>0.8</v>
      </c>
      <c r="M12" s="276">
        <v>0.51200000000000001</v>
      </c>
      <c r="N12" s="277">
        <v>44</v>
      </c>
      <c r="O12" s="277">
        <v>75</v>
      </c>
      <c r="P12" s="277">
        <f t="shared" si="0"/>
        <v>0.06</v>
      </c>
      <c r="Q12" s="278">
        <f t="shared" si="1"/>
        <v>0</v>
      </c>
      <c r="R12" s="278">
        <f t="shared" si="1"/>
        <v>0</v>
      </c>
      <c r="S12" s="278">
        <f t="shared" si="1"/>
        <v>0</v>
      </c>
      <c r="T12" s="278">
        <f t="shared" si="2"/>
        <v>0</v>
      </c>
    </row>
    <row r="13" spans="1:33" ht="94.5">
      <c r="A13" s="293"/>
      <c r="B13" s="275">
        <v>12</v>
      </c>
      <c r="C13" s="269">
        <v>59</v>
      </c>
      <c r="D13" s="294" t="s">
        <v>502</v>
      </c>
      <c r="E13" s="270" t="s">
        <v>126</v>
      </c>
      <c r="F13" s="271" t="s">
        <v>57</v>
      </c>
      <c r="G13" s="280">
        <v>0</v>
      </c>
      <c r="H13" s="280"/>
      <c r="I13" s="285"/>
      <c r="J13" s="285"/>
      <c r="K13" s="276">
        <v>0.4</v>
      </c>
      <c r="L13" s="276">
        <v>0.8</v>
      </c>
      <c r="M13" s="276">
        <v>0.51200000000000001</v>
      </c>
      <c r="N13" s="277">
        <v>44</v>
      </c>
      <c r="O13" s="277">
        <v>75</v>
      </c>
      <c r="P13" s="277">
        <f t="shared" si="0"/>
        <v>0.06</v>
      </c>
      <c r="Q13" s="278">
        <f t="shared" si="1"/>
        <v>0</v>
      </c>
      <c r="R13" s="278">
        <f t="shared" si="1"/>
        <v>0</v>
      </c>
      <c r="S13" s="278">
        <f t="shared" si="1"/>
        <v>0</v>
      </c>
      <c r="T13" s="278">
        <f t="shared" si="2"/>
        <v>0</v>
      </c>
    </row>
    <row r="14" spans="1:33" ht="121.5" customHeight="1">
      <c r="A14" s="293"/>
      <c r="B14" s="275">
        <v>39</v>
      </c>
      <c r="C14" s="281">
        <v>15</v>
      </c>
      <c r="D14" s="294" t="s">
        <v>503</v>
      </c>
      <c r="E14" s="282" t="s">
        <v>317</v>
      </c>
      <c r="F14" s="283"/>
      <c r="G14" s="283"/>
      <c r="H14" s="297"/>
      <c r="I14" s="285"/>
      <c r="J14" s="285"/>
      <c r="K14" s="276">
        <v>0.4</v>
      </c>
      <c r="L14" s="276">
        <v>0.8</v>
      </c>
      <c r="M14" s="276">
        <v>0.51200000000000001</v>
      </c>
      <c r="N14" s="277">
        <v>44</v>
      </c>
      <c r="O14" s="277">
        <v>75</v>
      </c>
      <c r="P14" s="277">
        <f t="shared" si="0"/>
        <v>0.06</v>
      </c>
      <c r="Q14" s="278">
        <f t="shared" si="1"/>
        <v>0</v>
      </c>
      <c r="R14" s="278">
        <f t="shared" si="1"/>
        <v>0</v>
      </c>
      <c r="S14" s="278">
        <f t="shared" si="1"/>
        <v>0</v>
      </c>
      <c r="T14" s="278">
        <f t="shared" si="2"/>
        <v>0</v>
      </c>
    </row>
    <row r="15" spans="1:33" ht="110.25">
      <c r="A15" s="293"/>
      <c r="B15" s="275">
        <v>40</v>
      </c>
      <c r="C15" s="269">
        <v>16</v>
      </c>
      <c r="D15" s="294" t="s">
        <v>504</v>
      </c>
      <c r="E15" s="282" t="s">
        <v>318</v>
      </c>
      <c r="F15" s="281"/>
      <c r="G15" s="281"/>
      <c r="H15" s="298"/>
      <c r="I15" s="285"/>
      <c r="J15" s="285"/>
      <c r="K15" s="276">
        <v>0.4</v>
      </c>
      <c r="L15" s="276">
        <v>0.8</v>
      </c>
      <c r="M15" s="276">
        <v>0.51200000000000001</v>
      </c>
      <c r="N15" s="277">
        <v>44</v>
      </c>
      <c r="O15" s="277">
        <v>75</v>
      </c>
      <c r="P15" s="277">
        <f t="shared" si="0"/>
        <v>0.06</v>
      </c>
      <c r="Q15" s="278">
        <f t="shared" si="1"/>
        <v>0</v>
      </c>
      <c r="R15" s="278">
        <f t="shared" si="1"/>
        <v>0</v>
      </c>
      <c r="S15" s="278">
        <f t="shared" si="1"/>
        <v>0</v>
      </c>
      <c r="T15" s="278">
        <f t="shared" si="2"/>
        <v>0</v>
      </c>
    </row>
    <row r="16" spans="1:33" ht="104.45" customHeight="1">
      <c r="A16" s="293"/>
      <c r="B16" s="275">
        <v>41</v>
      </c>
      <c r="C16" s="281">
        <v>17</v>
      </c>
      <c r="D16" s="294" t="s">
        <v>505</v>
      </c>
      <c r="E16" s="282" t="s">
        <v>319</v>
      </c>
      <c r="F16" s="284"/>
      <c r="G16" s="284"/>
      <c r="H16" s="299"/>
      <c r="I16" s="285"/>
      <c r="J16" s="285"/>
      <c r="K16" s="276">
        <v>0.4</v>
      </c>
      <c r="L16" s="276">
        <v>0.8</v>
      </c>
      <c r="M16" s="276">
        <v>0.51200000000000001</v>
      </c>
      <c r="N16" s="277">
        <v>44</v>
      </c>
      <c r="O16" s="277">
        <v>75</v>
      </c>
      <c r="P16" s="277">
        <f t="shared" si="0"/>
        <v>0.06</v>
      </c>
      <c r="Q16" s="278">
        <f t="shared" si="1"/>
        <v>0</v>
      </c>
      <c r="R16" s="278">
        <f t="shared" si="1"/>
        <v>0</v>
      </c>
      <c r="S16" s="278">
        <f t="shared" si="1"/>
        <v>0</v>
      </c>
      <c r="T16" s="278">
        <f t="shared" si="2"/>
        <v>0</v>
      </c>
      <c r="X16" s="266"/>
      <c r="Y16" s="286"/>
      <c r="Z16" s="287"/>
      <c r="AA16" s="288"/>
      <c r="AB16" s="288"/>
      <c r="AC16" s="289"/>
      <c r="AD16" s="290"/>
      <c r="AG16" s="291"/>
    </row>
    <row r="17" spans="1:33" ht="143.44999999999999" customHeight="1">
      <c r="A17" s="293"/>
      <c r="B17" s="275">
        <v>42</v>
      </c>
      <c r="C17" s="269">
        <v>18</v>
      </c>
      <c r="D17" s="294" t="s">
        <v>506</v>
      </c>
      <c r="E17" s="292" t="s">
        <v>295</v>
      </c>
      <c r="F17" s="281"/>
      <c r="G17" s="281"/>
      <c r="H17" s="298"/>
      <c r="I17" s="285"/>
      <c r="J17" s="285"/>
      <c r="K17" s="276">
        <v>0.4</v>
      </c>
      <c r="L17" s="276">
        <v>0.8</v>
      </c>
      <c r="M17" s="276">
        <v>0.51200000000000001</v>
      </c>
      <c r="N17" s="277">
        <v>44</v>
      </c>
      <c r="O17" s="277">
        <v>75</v>
      </c>
      <c r="P17" s="277">
        <f t="shared" si="0"/>
        <v>0.06</v>
      </c>
      <c r="Q17" s="278">
        <f t="shared" si="1"/>
        <v>0</v>
      </c>
      <c r="R17" s="278">
        <f t="shared" si="1"/>
        <v>0</v>
      </c>
      <c r="S17" s="278">
        <f t="shared" si="1"/>
        <v>0</v>
      </c>
      <c r="T17" s="278">
        <f t="shared" si="2"/>
        <v>0</v>
      </c>
      <c r="X17" s="266"/>
      <c r="Y17" s="286"/>
      <c r="Z17" s="287"/>
      <c r="AA17" s="288"/>
      <c r="AB17" s="288"/>
      <c r="AC17" s="289"/>
      <c r="AD17" s="290"/>
      <c r="AG17" s="291"/>
    </row>
    <row r="26" spans="1:33">
      <c r="J26" s="321" t="s">
        <v>519</v>
      </c>
      <c r="K26" s="318"/>
      <c r="L26" s="323" t="s">
        <v>523</v>
      </c>
      <c r="M26" s="320"/>
      <c r="N26" s="324" t="s">
        <v>524</v>
      </c>
      <c r="O26" s="325"/>
    </row>
    <row r="27" spans="1:33">
      <c r="H27" s="319" t="s">
        <v>516</v>
      </c>
      <c r="I27" s="320"/>
      <c r="J27" s="315"/>
      <c r="K27" s="267">
        <v>191.03</v>
      </c>
      <c r="L27" s="316" t="s">
        <v>263</v>
      </c>
      <c r="M27" s="267">
        <v>11.04</v>
      </c>
      <c r="N27" s="316" t="s">
        <v>525</v>
      </c>
      <c r="O27" s="267">
        <v>547.15</v>
      </c>
    </row>
    <row r="28" spans="1:33">
      <c r="H28" s="293" t="s">
        <v>509</v>
      </c>
      <c r="I28" s="295">
        <v>4.7222222222222221E-2</v>
      </c>
      <c r="J28" s="316" t="s">
        <v>263</v>
      </c>
      <c r="K28" s="267">
        <f>K27*0.1</f>
        <v>19.103000000000002</v>
      </c>
      <c r="L28" s="315"/>
      <c r="M28" s="267">
        <f>M27*0.016</f>
        <v>0.17663999999999999</v>
      </c>
      <c r="N28" s="315"/>
    </row>
    <row r="29" spans="1:33">
      <c r="H29" s="293" t="s">
        <v>263</v>
      </c>
      <c r="I29" s="267">
        <v>15.27</v>
      </c>
      <c r="J29" s="316" t="s">
        <v>518</v>
      </c>
      <c r="K29" s="295">
        <v>4.4444444444444446E-2</v>
      </c>
      <c r="L29" s="316" t="s">
        <v>515</v>
      </c>
      <c r="M29" s="267">
        <f>M28*1.33</f>
        <v>0.23493120000000001</v>
      </c>
      <c r="N29" s="315"/>
    </row>
    <row r="30" spans="1:33">
      <c r="H30" s="293" t="s">
        <v>510</v>
      </c>
      <c r="I30" s="267">
        <f>0.61*0.21*0.11</f>
        <v>1.4090999999999999E-2</v>
      </c>
      <c r="J30" s="317" t="s">
        <v>510</v>
      </c>
      <c r="K30" s="267">
        <f>0.61*0.21*0.11</f>
        <v>1.4090999999999999E-2</v>
      </c>
      <c r="L30" s="316" t="s">
        <v>518</v>
      </c>
      <c r="M30" s="295">
        <v>4.5833333333333337E-2</v>
      </c>
      <c r="N30" s="315"/>
    </row>
    <row r="31" spans="1:33">
      <c r="H31" s="293" t="s">
        <v>511</v>
      </c>
      <c r="I31" s="322">
        <f>I29/I30</f>
        <v>1083.670427932723</v>
      </c>
      <c r="J31" s="317" t="s">
        <v>511</v>
      </c>
      <c r="K31" s="322">
        <f>K28/K30</f>
        <v>1355.6880278191754</v>
      </c>
      <c r="L31" s="316" t="s">
        <v>520</v>
      </c>
      <c r="M31" s="267">
        <f>(1/7)*M29</f>
        <v>3.3561599999999997E-2</v>
      </c>
      <c r="N31" s="315"/>
    </row>
    <row r="32" spans="1:33">
      <c r="H32" s="293" t="s">
        <v>512</v>
      </c>
      <c r="I32" s="267">
        <f>0.6*0.2*0.1</f>
        <v>1.2E-2</v>
      </c>
      <c r="J32" s="317" t="s">
        <v>512</v>
      </c>
      <c r="K32" s="267">
        <f>0.6*0.2*0.1</f>
        <v>1.2E-2</v>
      </c>
      <c r="L32" s="316" t="s">
        <v>521</v>
      </c>
      <c r="M32" s="267">
        <f>(6/7)*M29</f>
        <v>0.20136959999999998</v>
      </c>
      <c r="N32" s="315"/>
    </row>
    <row r="33" spans="8:22">
      <c r="H33" s="293" t="s">
        <v>513</v>
      </c>
      <c r="I33" s="267">
        <f>I31*I32</f>
        <v>13.004045135192676</v>
      </c>
      <c r="J33" s="317" t="s">
        <v>513</v>
      </c>
      <c r="K33" s="267">
        <f>K32*K31</f>
        <v>16.268256333830106</v>
      </c>
      <c r="L33" s="316" t="s">
        <v>518</v>
      </c>
      <c r="M33" s="295">
        <v>4.4444444444444446E-2</v>
      </c>
      <c r="N33" s="315"/>
    </row>
    <row r="34" spans="8:22">
      <c r="H34" s="293" t="s">
        <v>514</v>
      </c>
      <c r="I34" s="267">
        <f>I29-I33</f>
        <v>2.2659548648073233</v>
      </c>
      <c r="J34" s="317" t="s">
        <v>514</v>
      </c>
      <c r="K34" s="267">
        <f>K28-K33</f>
        <v>2.8347436661698957</v>
      </c>
      <c r="L34" s="315"/>
      <c r="M34" s="267">
        <f>M27*0.004</f>
        <v>4.4159999999999998E-2</v>
      </c>
      <c r="N34" s="315"/>
    </row>
    <row r="35" spans="8:22">
      <c r="H35" s="293" t="s">
        <v>515</v>
      </c>
      <c r="I35" s="267">
        <f>I34*1.33</f>
        <v>3.01371997019374</v>
      </c>
      <c r="J35" s="317" t="s">
        <v>515</v>
      </c>
      <c r="K35" s="267">
        <f>K34*1.33</f>
        <v>3.7702090760059614</v>
      </c>
      <c r="L35" s="314" t="s">
        <v>515</v>
      </c>
      <c r="M35" s="267">
        <f>M34*1.33</f>
        <v>5.8732800000000002E-2</v>
      </c>
      <c r="N35" s="315"/>
    </row>
    <row r="36" spans="8:22">
      <c r="H36" s="293" t="s">
        <v>507</v>
      </c>
      <c r="I36" s="267">
        <f>(1/9)*I35</f>
        <v>0.33485777446597109</v>
      </c>
      <c r="J36" s="317" t="s">
        <v>507</v>
      </c>
      <c r="K36" s="267">
        <f>(1/5)*K35</f>
        <v>0.75404181520119229</v>
      </c>
      <c r="L36" s="316" t="s">
        <v>520</v>
      </c>
      <c r="M36" s="267">
        <f>M35*(1/5)</f>
        <v>1.1746560000000001E-2</v>
      </c>
      <c r="N36" s="315"/>
    </row>
    <row r="37" spans="8:22">
      <c r="H37" s="293" t="s">
        <v>508</v>
      </c>
      <c r="I37" s="322">
        <f>(8/9)*I35</f>
        <v>2.6788621957277687</v>
      </c>
      <c r="J37" s="317" t="s">
        <v>508</v>
      </c>
      <c r="K37" s="322">
        <f>(4/5)*K35</f>
        <v>3.0161672608047692</v>
      </c>
      <c r="L37" s="316" t="s">
        <v>521</v>
      </c>
      <c r="M37" s="267">
        <f>(4/5)*M35</f>
        <v>4.6986240000000006E-2</v>
      </c>
      <c r="N37" s="315"/>
    </row>
    <row r="38" spans="8:22">
      <c r="L38" s="314" t="s">
        <v>522</v>
      </c>
      <c r="M38" s="322">
        <f>M37+M32</f>
        <v>0.24835583999999999</v>
      </c>
      <c r="N38" s="315"/>
    </row>
    <row r="39" spans="8:22">
      <c r="V39" s="295"/>
    </row>
  </sheetData>
  <mergeCells count="23">
    <mergeCell ref="N1:P1"/>
    <mergeCell ref="G1:G3"/>
    <mergeCell ref="B1:B3"/>
    <mergeCell ref="C1:C3"/>
    <mergeCell ref="D1:D3"/>
    <mergeCell ref="E1:E3"/>
    <mergeCell ref="F1:F3"/>
    <mergeCell ref="Q1:S1"/>
    <mergeCell ref="T1:T3"/>
    <mergeCell ref="H2:H3"/>
    <mergeCell ref="I2:I3"/>
    <mergeCell ref="J2:J3"/>
    <mergeCell ref="K2:K3"/>
    <mergeCell ref="L2:L3"/>
    <mergeCell ref="S2:S3"/>
    <mergeCell ref="M2:M3"/>
    <mergeCell ref="N2:N3"/>
    <mergeCell ref="O2:O3"/>
    <mergeCell ref="P2:P3"/>
    <mergeCell ref="Q2:Q3"/>
    <mergeCell ref="R2:R3"/>
    <mergeCell ref="H1:J1"/>
    <mergeCell ref="K1:M1"/>
  </mergeCells>
  <pageMargins left="0.39370078740157483" right="0.31496062992125984" top="0.55118110236220474" bottom="0.35433070866141736" header="0.31496062992125984" footer="0.31496062992125984"/>
  <pageSetup paperSize="9" scale="65" fitToHeight="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F80"/>
  <sheetViews>
    <sheetView topLeftCell="A28" workbookViewId="0">
      <selection activeCell="I8" sqref="I8"/>
    </sheetView>
  </sheetViews>
  <sheetFormatPr defaultRowHeight="12.75"/>
  <cols>
    <col min="4" max="4" width="48.83203125" customWidth="1"/>
  </cols>
  <sheetData>
    <row r="7" spans="3:6" ht="113.25" customHeight="1">
      <c r="C7" s="64">
        <v>49</v>
      </c>
      <c r="D7" s="1" t="s">
        <v>115</v>
      </c>
      <c r="E7" s="64">
        <v>110</v>
      </c>
      <c r="F7" s="2" t="s">
        <v>57</v>
      </c>
    </row>
    <row r="8" spans="3:6" ht="126.75" customHeight="1">
      <c r="C8" s="64">
        <v>50</v>
      </c>
      <c r="D8" s="1" t="s">
        <v>116</v>
      </c>
      <c r="E8" s="64">
        <v>16</v>
      </c>
      <c r="F8" s="2" t="s">
        <v>66</v>
      </c>
    </row>
    <row r="9" spans="3:6" ht="126.75" customHeight="1">
      <c r="C9" s="64">
        <v>51</v>
      </c>
      <c r="D9" s="1" t="s">
        <v>117</v>
      </c>
      <c r="E9" s="64">
        <v>5</v>
      </c>
      <c r="F9" s="2" t="s">
        <v>66</v>
      </c>
    </row>
    <row r="10" spans="3:6" ht="94.5">
      <c r="C10" s="64">
        <v>52</v>
      </c>
      <c r="D10" s="1" t="s">
        <v>118</v>
      </c>
      <c r="E10" s="64">
        <v>110</v>
      </c>
      <c r="F10" s="2" t="s">
        <v>57</v>
      </c>
    </row>
    <row r="11" spans="3:6" ht="236.25">
      <c r="C11" s="64">
        <v>53</v>
      </c>
      <c r="D11" s="1" t="s">
        <v>119</v>
      </c>
      <c r="E11" s="64">
        <v>12</v>
      </c>
      <c r="F11" s="2" t="s">
        <v>57</v>
      </c>
    </row>
    <row r="12" spans="3:6" ht="15.75">
      <c r="C12" s="7"/>
      <c r="D12" s="72" t="s">
        <v>294</v>
      </c>
      <c r="E12" s="7"/>
      <c r="F12" s="7"/>
    </row>
    <row r="13" spans="3:6" ht="283.5">
      <c r="C13" s="64">
        <v>54</v>
      </c>
      <c r="D13" s="4" t="s">
        <v>120</v>
      </c>
      <c r="E13" s="64">
        <v>395</v>
      </c>
      <c r="F13" s="2" t="s">
        <v>62</v>
      </c>
    </row>
    <row r="14" spans="3:6" ht="299.25">
      <c r="C14" s="64">
        <v>55</v>
      </c>
      <c r="D14" s="1" t="s">
        <v>121</v>
      </c>
      <c r="E14" s="70">
        <v>2.15</v>
      </c>
      <c r="F14" s="2" t="s">
        <v>122</v>
      </c>
    </row>
    <row r="15" spans="3:6" ht="236.25">
      <c r="C15" s="64">
        <v>56</v>
      </c>
      <c r="D15" s="1" t="s">
        <v>123</v>
      </c>
      <c r="E15" s="64">
        <v>45</v>
      </c>
      <c r="F15" s="2" t="s">
        <v>62</v>
      </c>
    </row>
    <row r="16" spans="3:6" ht="236.25">
      <c r="C16" s="64">
        <v>57</v>
      </c>
      <c r="D16" s="1" t="s">
        <v>124</v>
      </c>
      <c r="E16" s="64">
        <v>905</v>
      </c>
      <c r="F16" s="2" t="s">
        <v>62</v>
      </c>
    </row>
    <row r="17" spans="3:6" ht="267.75">
      <c r="C17" s="64">
        <v>58</v>
      </c>
      <c r="D17" s="4" t="s">
        <v>125</v>
      </c>
      <c r="E17" s="71">
        <v>19.5</v>
      </c>
      <c r="F17" s="2" t="s">
        <v>62</v>
      </c>
    </row>
    <row r="18" spans="3:6" ht="126">
      <c r="C18" s="67">
        <v>59</v>
      </c>
      <c r="D18" s="26" t="s">
        <v>126</v>
      </c>
      <c r="E18" s="67">
        <v>25</v>
      </c>
      <c r="F18" s="27" t="s">
        <v>57</v>
      </c>
    </row>
    <row r="19" spans="3:6" ht="409.5">
      <c r="C19" s="64">
        <v>60</v>
      </c>
      <c r="D19" s="4" t="s">
        <v>127</v>
      </c>
      <c r="E19" s="64">
        <v>5</v>
      </c>
      <c r="F19" s="2" t="s">
        <v>62</v>
      </c>
    </row>
    <row r="20" spans="3:6" ht="409.5">
      <c r="C20" s="64">
        <v>61</v>
      </c>
      <c r="D20" s="1" t="s">
        <v>288</v>
      </c>
      <c r="E20" s="64">
        <v>15</v>
      </c>
      <c r="F20" s="2" t="s">
        <v>62</v>
      </c>
    </row>
    <row r="21" spans="3:6" ht="409.5">
      <c r="C21" s="64">
        <v>62</v>
      </c>
      <c r="D21" s="4" t="s">
        <v>128</v>
      </c>
      <c r="E21" s="64">
        <v>5</v>
      </c>
      <c r="F21" s="2" t="s">
        <v>62</v>
      </c>
    </row>
    <row r="22" spans="3:6" ht="409.5">
      <c r="C22" s="64">
        <v>63</v>
      </c>
      <c r="D22" s="1" t="s">
        <v>129</v>
      </c>
      <c r="E22" s="64">
        <v>30</v>
      </c>
      <c r="F22" s="2" t="s">
        <v>62</v>
      </c>
    </row>
    <row r="23" spans="3:6" ht="409.5">
      <c r="C23" s="64">
        <v>64</v>
      </c>
      <c r="D23" s="1" t="s">
        <v>267</v>
      </c>
      <c r="E23" s="64">
        <v>12</v>
      </c>
      <c r="F23" s="2" t="s">
        <v>62</v>
      </c>
    </row>
    <row r="24" spans="3:6" ht="409.5">
      <c r="C24" s="64">
        <v>65</v>
      </c>
      <c r="D24" s="1" t="s">
        <v>130</v>
      </c>
      <c r="E24" s="64">
        <v>225</v>
      </c>
      <c r="F24" s="2" t="s">
        <v>62</v>
      </c>
    </row>
    <row r="25" spans="3:6" ht="15.75">
      <c r="C25" s="7"/>
      <c r="D25" s="72" t="s">
        <v>294</v>
      </c>
      <c r="E25" s="7"/>
      <c r="F25" s="7"/>
    </row>
    <row r="26" spans="3:6" ht="283.5">
      <c r="C26" s="64">
        <v>66</v>
      </c>
      <c r="D26" s="1" t="s">
        <v>131</v>
      </c>
      <c r="E26" s="64">
        <v>15</v>
      </c>
      <c r="F26" s="2" t="s">
        <v>62</v>
      </c>
    </row>
    <row r="27" spans="3:6" ht="378">
      <c r="C27" s="64">
        <v>67</v>
      </c>
      <c r="D27" s="1" t="s">
        <v>132</v>
      </c>
      <c r="E27" s="64">
        <v>375</v>
      </c>
      <c r="F27" s="2" t="s">
        <v>62</v>
      </c>
    </row>
    <row r="28" spans="3:6" ht="299.25">
      <c r="C28" s="64">
        <v>68</v>
      </c>
      <c r="D28" s="1" t="s">
        <v>289</v>
      </c>
      <c r="E28" s="64">
        <v>40</v>
      </c>
      <c r="F28" s="2" t="s">
        <v>62</v>
      </c>
    </row>
    <row r="29" spans="3:6" ht="15.75">
      <c r="C29" s="7"/>
      <c r="D29" s="72" t="s">
        <v>294</v>
      </c>
      <c r="E29" s="7"/>
      <c r="F29" s="7"/>
    </row>
    <row r="30" spans="3:6" ht="267.75">
      <c r="C30" s="64">
        <v>69</v>
      </c>
      <c r="D30" s="1" t="s">
        <v>133</v>
      </c>
      <c r="E30" s="64">
        <v>1050</v>
      </c>
      <c r="F30" s="2" t="s">
        <v>62</v>
      </c>
    </row>
    <row r="31" spans="3:6" ht="220.5">
      <c r="C31" s="64">
        <v>70</v>
      </c>
      <c r="D31" s="1" t="s">
        <v>290</v>
      </c>
      <c r="E31" s="64">
        <v>80</v>
      </c>
      <c r="F31" s="2" t="s">
        <v>62</v>
      </c>
    </row>
    <row r="32" spans="3:6" ht="157.5">
      <c r="C32" s="64">
        <v>71</v>
      </c>
      <c r="D32" s="1" t="s">
        <v>134</v>
      </c>
      <c r="E32" s="64">
        <v>1050</v>
      </c>
      <c r="F32" s="2" t="s">
        <v>62</v>
      </c>
    </row>
    <row r="33" spans="3:6" ht="189">
      <c r="C33" s="64">
        <v>72</v>
      </c>
      <c r="D33" s="1" t="s">
        <v>135</v>
      </c>
      <c r="E33" s="64">
        <v>150</v>
      </c>
      <c r="F33" s="2" t="s">
        <v>62</v>
      </c>
    </row>
    <row r="34" spans="3:6" ht="236.25">
      <c r="C34" s="64">
        <v>87</v>
      </c>
      <c r="D34" s="1" t="s">
        <v>149</v>
      </c>
      <c r="E34" s="64">
        <v>125</v>
      </c>
      <c r="F34" s="2" t="s">
        <v>17</v>
      </c>
    </row>
    <row r="35" spans="3:6" ht="252">
      <c r="C35" s="64">
        <v>88</v>
      </c>
      <c r="D35" s="1" t="s">
        <v>268</v>
      </c>
      <c r="E35" s="64">
        <v>65</v>
      </c>
      <c r="F35" s="2" t="s">
        <v>17</v>
      </c>
    </row>
    <row r="36" spans="3:6" ht="299.25">
      <c r="C36" s="64">
        <v>89</v>
      </c>
      <c r="D36" s="1" t="s">
        <v>150</v>
      </c>
      <c r="E36" s="64">
        <v>5</v>
      </c>
      <c r="F36" s="2" t="s">
        <v>66</v>
      </c>
    </row>
    <row r="37" spans="3:6" ht="283.5">
      <c r="C37" s="64">
        <v>90</v>
      </c>
      <c r="D37" s="1" t="s">
        <v>151</v>
      </c>
      <c r="E37" s="64">
        <v>1</v>
      </c>
      <c r="F37" s="2" t="s">
        <v>66</v>
      </c>
    </row>
    <row r="38" spans="3:6" ht="15.75">
      <c r="C38" s="7"/>
      <c r="D38" s="4"/>
      <c r="E38" s="7"/>
      <c r="F38" s="7"/>
    </row>
    <row r="39" spans="3:6" ht="299.25">
      <c r="C39" s="64">
        <v>91</v>
      </c>
      <c r="D39" s="1" t="s">
        <v>152</v>
      </c>
      <c r="E39" s="64">
        <v>1</v>
      </c>
      <c r="F39" s="2" t="s">
        <v>66</v>
      </c>
    </row>
    <row r="40" spans="3:6" ht="31.5">
      <c r="C40" s="64">
        <v>92</v>
      </c>
      <c r="D40" s="1" t="s">
        <v>153</v>
      </c>
      <c r="E40" s="64">
        <v>120</v>
      </c>
      <c r="F40" s="2" t="s">
        <v>60</v>
      </c>
    </row>
    <row r="41" spans="3:6" ht="157.5">
      <c r="C41" s="64">
        <v>93</v>
      </c>
      <c r="D41" s="1" t="s">
        <v>291</v>
      </c>
      <c r="E41" s="64">
        <v>155</v>
      </c>
      <c r="F41" s="2" t="s">
        <v>62</v>
      </c>
    </row>
    <row r="42" spans="3:6" ht="63">
      <c r="C42" s="64">
        <v>94</v>
      </c>
      <c r="D42" s="4" t="s">
        <v>292</v>
      </c>
      <c r="E42" s="64">
        <v>1</v>
      </c>
      <c r="F42" s="2" t="s">
        <v>66</v>
      </c>
    </row>
    <row r="43" spans="3:6" ht="110.25">
      <c r="C43" s="64">
        <v>95</v>
      </c>
      <c r="D43" s="1" t="s">
        <v>154</v>
      </c>
      <c r="E43" s="64">
        <v>3</v>
      </c>
      <c r="F43" s="2" t="s">
        <v>66</v>
      </c>
    </row>
    <row r="44" spans="3:6" ht="110.25">
      <c r="C44" s="64">
        <v>14</v>
      </c>
      <c r="D44" s="189" t="s">
        <v>386</v>
      </c>
      <c r="E44" s="64"/>
      <c r="F44" s="2"/>
    </row>
    <row r="45" spans="3:6" ht="126">
      <c r="C45" s="7">
        <v>15</v>
      </c>
      <c r="D45" s="90" t="s">
        <v>317</v>
      </c>
      <c r="E45" s="194"/>
      <c r="F45" s="194"/>
    </row>
    <row r="46" spans="3:6" ht="126">
      <c r="C46" s="64">
        <v>16</v>
      </c>
      <c r="D46" s="90" t="s">
        <v>318</v>
      </c>
      <c r="E46" s="7"/>
      <c r="F46" s="7"/>
    </row>
    <row r="47" spans="3:6" ht="126">
      <c r="C47" s="7">
        <v>17</v>
      </c>
      <c r="D47" s="90" t="s">
        <v>319</v>
      </c>
      <c r="E47" s="195"/>
      <c r="F47" s="195"/>
    </row>
    <row r="48" spans="3:6" ht="283.5">
      <c r="C48" s="64">
        <v>18</v>
      </c>
      <c r="D48" s="61" t="s">
        <v>295</v>
      </c>
      <c r="E48" s="7"/>
      <c r="F48" s="7"/>
    </row>
    <row r="49" spans="3:6" ht="409.5">
      <c r="C49" s="7">
        <v>19</v>
      </c>
      <c r="D49" s="4" t="s">
        <v>15</v>
      </c>
      <c r="E49" s="7"/>
      <c r="F49" s="7"/>
    </row>
    <row r="50" spans="3:6" ht="299.25">
      <c r="C50" s="64">
        <v>20</v>
      </c>
      <c r="D50" s="92" t="s">
        <v>63</v>
      </c>
      <c r="E50" s="7"/>
      <c r="F50" s="7"/>
    </row>
    <row r="51" spans="3:6" ht="15.75">
      <c r="C51" s="7">
        <v>21</v>
      </c>
      <c r="D51" s="4" t="s">
        <v>22</v>
      </c>
      <c r="E51" s="7"/>
      <c r="F51" s="7"/>
    </row>
    <row r="52" spans="3:6" ht="15.75">
      <c r="C52" s="64">
        <v>22</v>
      </c>
      <c r="D52" s="92" t="s">
        <v>303</v>
      </c>
      <c r="E52" s="7"/>
      <c r="F52" s="7"/>
    </row>
    <row r="53" spans="3:6" ht="15.75">
      <c r="C53" s="7">
        <v>23</v>
      </c>
      <c r="D53" s="92" t="s">
        <v>304</v>
      </c>
      <c r="E53" s="7"/>
      <c r="F53" s="7"/>
    </row>
    <row r="54" spans="3:6" ht="15.75">
      <c r="C54" s="64">
        <v>24</v>
      </c>
      <c r="D54" s="92" t="s">
        <v>343</v>
      </c>
      <c r="E54" s="7"/>
      <c r="F54" s="7"/>
    </row>
    <row r="55" spans="3:6" ht="15.75">
      <c r="C55" s="7">
        <v>25</v>
      </c>
      <c r="D55" s="92" t="s">
        <v>344</v>
      </c>
      <c r="E55" s="7"/>
      <c r="F55" s="7"/>
    </row>
    <row r="56" spans="3:6" ht="15.75">
      <c r="C56" s="64">
        <v>26</v>
      </c>
      <c r="D56" s="92" t="s">
        <v>345</v>
      </c>
      <c r="E56" s="7"/>
      <c r="F56" s="7"/>
    </row>
    <row r="57" spans="3:6" ht="126">
      <c r="C57" s="7">
        <v>27</v>
      </c>
      <c r="D57" s="247" t="s">
        <v>433</v>
      </c>
      <c r="E57" s="7"/>
      <c r="F57" s="7"/>
    </row>
    <row r="58" spans="3:6" ht="15.75">
      <c r="C58" s="64">
        <v>28</v>
      </c>
      <c r="D58" s="115" t="s">
        <v>349</v>
      </c>
      <c r="E58" s="7"/>
      <c r="F58" s="7"/>
    </row>
    <row r="59" spans="3:6" ht="15.75">
      <c r="C59" s="7">
        <v>29</v>
      </c>
      <c r="D59" s="116" t="s">
        <v>247</v>
      </c>
      <c r="E59" s="7"/>
      <c r="F59" s="7"/>
    </row>
    <row r="60" spans="3:6" ht="94.5">
      <c r="C60" s="64">
        <v>30</v>
      </c>
      <c r="D60" s="183" t="s">
        <v>354</v>
      </c>
      <c r="E60" s="7"/>
      <c r="F60" s="6"/>
    </row>
    <row r="61" spans="3:6" ht="393.75">
      <c r="C61" s="7">
        <v>31</v>
      </c>
      <c r="D61" s="183" t="s">
        <v>355</v>
      </c>
      <c r="E61" s="7"/>
      <c r="F61" s="6"/>
    </row>
    <row r="62" spans="3:6" ht="94.5">
      <c r="C62" s="64">
        <v>32</v>
      </c>
      <c r="D62" s="183" t="s">
        <v>356</v>
      </c>
      <c r="E62" s="7"/>
      <c r="F62" s="6"/>
    </row>
    <row r="63" spans="3:6" ht="94.5">
      <c r="C63" s="7">
        <v>33</v>
      </c>
      <c r="D63" s="183" t="s">
        <v>357</v>
      </c>
      <c r="E63" s="7"/>
      <c r="F63" s="6"/>
    </row>
    <row r="64" spans="3:6" ht="126">
      <c r="C64" s="64">
        <v>34</v>
      </c>
      <c r="D64" s="183" t="s">
        <v>358</v>
      </c>
      <c r="E64" s="7"/>
      <c r="F64" s="6"/>
    </row>
    <row r="65" spans="3:6" ht="63">
      <c r="C65" s="7">
        <v>35</v>
      </c>
      <c r="D65" s="183" t="s">
        <v>359</v>
      </c>
      <c r="E65" s="7"/>
      <c r="F65" s="6"/>
    </row>
    <row r="66" spans="3:6" ht="47.25">
      <c r="C66" s="64">
        <v>36</v>
      </c>
      <c r="D66" s="183" t="s">
        <v>360</v>
      </c>
      <c r="E66" s="7"/>
      <c r="F66" s="6"/>
    </row>
    <row r="67" spans="3:6" ht="47.25">
      <c r="C67" s="7">
        <v>37</v>
      </c>
      <c r="D67" s="183" t="s">
        <v>361</v>
      </c>
      <c r="E67" s="7"/>
      <c r="F67" s="6"/>
    </row>
    <row r="68" spans="3:6" ht="78.75">
      <c r="C68" s="64">
        <v>38</v>
      </c>
      <c r="D68" s="183" t="s">
        <v>362</v>
      </c>
      <c r="E68" s="7"/>
      <c r="F68" s="6"/>
    </row>
    <row r="69" spans="3:6" ht="63">
      <c r="C69" s="7">
        <v>39</v>
      </c>
      <c r="D69" s="183" t="s">
        <v>363</v>
      </c>
      <c r="E69" s="7"/>
      <c r="F69" s="6"/>
    </row>
    <row r="70" spans="3:6" ht="110.25">
      <c r="C70" s="64">
        <v>40</v>
      </c>
      <c r="D70" s="183" t="s">
        <v>364</v>
      </c>
      <c r="E70" s="7"/>
      <c r="F70" s="6"/>
    </row>
    <row r="71" spans="3:6" ht="94.5">
      <c r="C71" s="7">
        <v>41</v>
      </c>
      <c r="D71" s="183" t="s">
        <v>365</v>
      </c>
      <c r="E71" s="7"/>
      <c r="F71" s="6"/>
    </row>
    <row r="72" spans="3:6" ht="15.75">
      <c r="C72" s="64">
        <v>42</v>
      </c>
      <c r="D72" s="116" t="s">
        <v>366</v>
      </c>
      <c r="E72" s="7"/>
      <c r="F72" s="6"/>
    </row>
    <row r="73" spans="3:6" ht="15.75">
      <c r="C73" s="7">
        <v>43</v>
      </c>
      <c r="D73" s="116" t="s">
        <v>367</v>
      </c>
      <c r="E73" s="7"/>
      <c r="F73" s="6"/>
    </row>
    <row r="74" spans="3:6" ht="15.75">
      <c r="C74" s="64">
        <v>44</v>
      </c>
      <c r="D74" s="116" t="s">
        <v>368</v>
      </c>
      <c r="E74" s="7"/>
      <c r="F74" s="6"/>
    </row>
    <row r="75" spans="3:6" ht="15.75">
      <c r="C75" s="7">
        <v>45</v>
      </c>
      <c r="D75" s="116" t="s">
        <v>369</v>
      </c>
      <c r="E75" s="7"/>
      <c r="F75" s="6"/>
    </row>
    <row r="76" spans="3:6" ht="15.75">
      <c r="C76" s="64">
        <v>46</v>
      </c>
      <c r="D76" s="116" t="s">
        <v>388</v>
      </c>
      <c r="E76" s="7"/>
      <c r="F76" s="7"/>
    </row>
    <row r="77" spans="3:6" ht="15.75">
      <c r="C77" s="7">
        <v>47</v>
      </c>
      <c r="D77" s="92" t="s">
        <v>389</v>
      </c>
      <c r="E77" s="7"/>
      <c r="F77" s="7"/>
    </row>
    <row r="78" spans="3:6" ht="15.75">
      <c r="C78" s="64">
        <v>48</v>
      </c>
      <c r="D78" s="92" t="s">
        <v>403</v>
      </c>
      <c r="E78" s="7"/>
      <c r="F78" s="7"/>
    </row>
    <row r="79" spans="3:6" ht="15.75">
      <c r="C79" s="7">
        <v>49</v>
      </c>
      <c r="D79" s="92" t="s">
        <v>404</v>
      </c>
      <c r="E79" s="7"/>
      <c r="F79" s="7"/>
    </row>
    <row r="80" spans="3:6" ht="15.75">
      <c r="C80" s="64">
        <v>50</v>
      </c>
      <c r="D80" s="4" t="s">
        <v>405</v>
      </c>
      <c r="E80" s="64"/>
      <c r="F80" s="2"/>
    </row>
  </sheetData>
  <conditionalFormatting sqref="C7:F80">
    <cfRule type="expression" dxfId="0" priority="1">
      <formula>ROW()=CELL("row")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RE</vt:lpstr>
      <vt:lpstr>suppl items</vt:lpstr>
      <vt:lpstr>RE (2)</vt:lpstr>
      <vt:lpstr>ABSTRACT</vt:lpstr>
      <vt:lpstr>seignorage </vt:lpstr>
      <vt:lpstr>Sheet2</vt:lpstr>
      <vt:lpstr>RE!Print_Area</vt:lpstr>
      <vt:lpstr>'RE (2)'!Print_Area</vt:lpstr>
      <vt:lpstr>'seignorage '!Print_Area</vt:lpstr>
      <vt:lpstr>'suppl items'!Print_Area</vt:lpstr>
      <vt:lpstr>'seignorage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2024-02-26T11:02:27Z</cp:lastPrinted>
  <dcterms:created xsi:type="dcterms:W3CDTF">2023-08-28T09:14:44Z</dcterms:created>
  <dcterms:modified xsi:type="dcterms:W3CDTF">2024-03-04T07:32:12Z</dcterms:modified>
</cp:coreProperties>
</file>