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26" yWindow="272" windowWidth="25349" windowHeight="10990" activeTab="2"/>
  </bookViews>
  <sheets>
    <sheet name="Sheet1" sheetId="1" r:id="rId1"/>
    <sheet name="LS" sheetId="4" r:id="rId2"/>
    <sheet name="New Items" sheetId="5" r:id="rId3"/>
    <sheet name="Sheet6" sheetId="6" r:id="rId4"/>
  </sheets>
  <definedNames>
    <definedName name="_xlnm.Print_Area" localSheetId="1">LS!$A$1:$F$16</definedName>
    <definedName name="_xlnm.Print_Area" localSheetId="2">'New Items'!$A$1:$G$30</definedName>
    <definedName name="_xlnm.Print_Area" localSheetId="0">Sheet1!$A$1:$K$32</definedName>
    <definedName name="_xlnm.Print_Titles" localSheetId="1">LS!$1:$1</definedName>
    <definedName name="_xlnm.Print_Titles" localSheetId="0">Sheet1!$1:$1</definedName>
  </definedNames>
  <calcPr calcId="145621"/>
</workbook>
</file>

<file path=xl/calcChain.xml><?xml version="1.0" encoding="utf-8"?>
<calcChain xmlns="http://schemas.openxmlformats.org/spreadsheetml/2006/main">
  <c r="F30" i="5" l="1"/>
  <c r="F28" i="5"/>
  <c r="F29" i="5" s="1"/>
  <c r="F15" i="5"/>
  <c r="F24" i="5" l="1"/>
  <c r="F25" i="5"/>
  <c r="F23" i="5"/>
  <c r="F26" i="5" s="1"/>
  <c r="F27" i="5" l="1"/>
  <c r="F14" i="5" l="1"/>
  <c r="F13" i="5"/>
  <c r="F12" i="5"/>
  <c r="F11" i="5"/>
  <c r="F10" i="5"/>
  <c r="F8" i="5"/>
  <c r="F9" i="5"/>
  <c r="F7" i="5"/>
  <c r="F6" i="5"/>
  <c r="F5" i="5"/>
  <c r="F4" i="5"/>
  <c r="F3" i="5"/>
  <c r="F2" i="5"/>
  <c r="F16" i="5" s="1"/>
  <c r="F16" i="4"/>
  <c r="F13" i="4"/>
  <c r="F12" i="4"/>
  <c r="F11" i="4"/>
  <c r="F10" i="4"/>
  <c r="F9" i="4"/>
  <c r="F8" i="4"/>
  <c r="F7" i="4"/>
  <c r="F6" i="4"/>
  <c r="F5" i="4"/>
  <c r="F4" i="4"/>
  <c r="F3" i="4"/>
  <c r="F2" i="4"/>
  <c r="F20" i="1"/>
  <c r="K20" i="1" s="1"/>
  <c r="H20" i="1"/>
  <c r="I20" i="1" s="1"/>
  <c r="O20" i="1"/>
  <c r="F17" i="1"/>
  <c r="K17" i="1" s="1"/>
  <c r="H17" i="1"/>
  <c r="I17" i="1" s="1"/>
  <c r="F5" i="1"/>
  <c r="K5" i="1" s="1"/>
  <c r="H5" i="1"/>
  <c r="F6" i="1"/>
  <c r="H6" i="1"/>
  <c r="K6" i="1"/>
  <c r="F7" i="1"/>
  <c r="K7" i="1" s="1"/>
  <c r="H7" i="1"/>
  <c r="I7" i="1" s="1"/>
  <c r="F8" i="1"/>
  <c r="K8" i="1" s="1"/>
  <c r="H8" i="1"/>
  <c r="F3" i="1"/>
  <c r="K3" i="1" s="1"/>
  <c r="H3" i="1"/>
  <c r="G32" i="1"/>
  <c r="F14" i="4" l="1"/>
  <c r="F15" i="4" s="1"/>
  <c r="I36" i="1"/>
  <c r="I8" i="1"/>
  <c r="I6" i="1"/>
  <c r="I5" i="1"/>
  <c r="I3" i="1"/>
  <c r="G29" i="1"/>
  <c r="G30" i="1" s="1"/>
  <c r="F2" i="1"/>
  <c r="K2" i="1" s="1"/>
  <c r="F17" i="5" l="1"/>
  <c r="F18" i="5" s="1"/>
  <c r="H18" i="1"/>
  <c r="F18" i="1"/>
  <c r="F19" i="5" l="1"/>
  <c r="F20" i="5" s="1"/>
  <c r="I18" i="1"/>
  <c r="K18" i="1"/>
  <c r="H2" i="1"/>
  <c r="H4" i="1"/>
  <c r="H9" i="1"/>
  <c r="H10" i="1"/>
  <c r="H11" i="1"/>
  <c r="H12" i="1"/>
  <c r="H13" i="1"/>
  <c r="H14" i="1"/>
  <c r="H15" i="1"/>
  <c r="H16" i="1"/>
  <c r="H19" i="1"/>
  <c r="H21" i="1"/>
  <c r="H22" i="1"/>
  <c r="H23" i="1"/>
  <c r="H24" i="1"/>
  <c r="I2" i="1"/>
  <c r="F4" i="1"/>
  <c r="K4" i="1" s="1"/>
  <c r="F9" i="1"/>
  <c r="I9" i="1" s="1"/>
  <c r="F10" i="1"/>
  <c r="K10" i="1" s="1"/>
  <c r="F11" i="1"/>
  <c r="I11" i="1" s="1"/>
  <c r="F12" i="1"/>
  <c r="K12" i="1" s="1"/>
  <c r="F13" i="1"/>
  <c r="I13" i="1" s="1"/>
  <c r="F14" i="1"/>
  <c r="K14" i="1" s="1"/>
  <c r="F15" i="1"/>
  <c r="I15" i="1" s="1"/>
  <c r="F16" i="1"/>
  <c r="K16" i="1" s="1"/>
  <c r="F19" i="1"/>
  <c r="K19" i="1" s="1"/>
  <c r="F21" i="1"/>
  <c r="K21" i="1" s="1"/>
  <c r="F22" i="1"/>
  <c r="I22" i="1" s="1"/>
  <c r="F23" i="1"/>
  <c r="K23" i="1" s="1"/>
  <c r="F24" i="1"/>
  <c r="I24" i="1" s="1"/>
  <c r="H25" i="1" l="1"/>
  <c r="E29" i="1" s="1"/>
  <c r="F25" i="1"/>
  <c r="E27" i="1" s="1"/>
  <c r="I23" i="1"/>
  <c r="I21" i="1"/>
  <c r="I19" i="1"/>
  <c r="I16" i="1"/>
  <c r="I14" i="1"/>
  <c r="I12" i="1"/>
  <c r="I10" i="1"/>
  <c r="I4" i="1"/>
  <c r="K24" i="1"/>
  <c r="K22" i="1"/>
  <c r="K15" i="1"/>
  <c r="K13" i="1"/>
  <c r="K11" i="1"/>
  <c r="K9" i="1"/>
  <c r="I35" i="1" l="1"/>
  <c r="I37" i="1" s="1"/>
  <c r="K25" i="1"/>
  <c r="E28" i="1" s="1"/>
  <c r="E30" i="1" s="1"/>
  <c r="I25" i="1"/>
  <c r="E31" i="1" l="1"/>
  <c r="E32" i="1" s="1"/>
</calcChain>
</file>

<file path=xl/sharedStrings.xml><?xml version="1.0" encoding="utf-8"?>
<sst xmlns="http://schemas.openxmlformats.org/spreadsheetml/2006/main" count="189" uniqueCount="86">
  <si>
    <t>S.No</t>
  </si>
  <si>
    <t>Item Description</t>
  </si>
  <si>
    <t>UOM</t>
  </si>
  <si>
    <t>Qty</t>
  </si>
  <si>
    <t>Previous Price</t>
  </si>
  <si>
    <t>Current Price</t>
  </si>
  <si>
    <t>Previous Amount</t>
  </si>
  <si>
    <t>Current Amount</t>
  </si>
  <si>
    <t>Difference</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</si>
  <si>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</si>
  <si>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Supply of Sun Control film to the glazed windows (For Windows &amp; Door view Windows)</t>
  </si>
  <si>
    <t>Supply and fixing of High Quality IVF Procedural photos placed between two transparent acrylic boards fixed with studs at four corners to the PVC frame placed on DBs. (2' x 2' and above)</t>
  </si>
  <si>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</si>
  <si>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</si>
  <si>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</si>
  <si>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Providing and fixing PVC frames on the walls for covering the area over DB Boxes with 12 mm PVC sheets in a box section of 60mm thick including neccesary accessories</t>
  </si>
  <si>
    <t>B) Providing and fixing the 60mm Thick Box framing as the back support for the name plate installed of 18mm BWP 710 Gurjan and 1mm thick high glossy laminate finish</t>
  </si>
  <si>
    <t>SIDE PANELING
A) Door Frame Paneling with laminate Finish of 1 mm 
thick. Providing &amp; Fixing full height solid 12mm BWP 
710 GURJAN PLY Board panneling till Name Plate Height 
wooden framing in line and level including the 
neccesary hardware and cutouts</t>
  </si>
  <si>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Hard Ware-Handles-4 No's, Door 
Stoper-2 No's,Door Closer-1 No and Nessary Glass 
Included for (1800 x 2100 mm door) </t>
  </si>
  <si>
    <t>Providing and Fixing of  2 Feet Deep Of Ceiling Top Of 
The Name Plate With Glossy Laminate With"L" Shaped 
Wooden Supports.</t>
  </si>
  <si>
    <t>MIRROR GOLD TITANIUM LETTERS
Supply &amp; Fixing of Mirror Gold 304 Grade Latters in 0.6  thickness and 1" walling, fixed with 4mm headless thread rod
"IN-VITRO FERTILITY CENTRE", "TELUGU TEXT", "URDU TEXT"
S.S. MIRROR LETTERS
Supply &amp; Fixing of Stainless Steel Mirror 304 Grade Latters in 0.6  thickness  and 1" walling, fixed with 4mm headless thread rod
"MODERN GOVERNMENT MATERNITY HOSPITAL"</t>
  </si>
  <si>
    <t>Double side ACP sheet with vinyl stickering of size 1200 mm x 450 mm hanging with chain complete for finished item of work. (Name board wth three languages fixed at IVF Entrance Corridor)</t>
  </si>
  <si>
    <t>Foam Board with eco solvent vinyl pasting of size 750 mm x 450 mm with 3M double side tape and bond. (Name board wth three languages with direction to IVF Center fixed at 3rd floor)</t>
  </si>
  <si>
    <t>Foam Board with eco solvent vinyl pasting of size 610 mm x 610 mm with 3M double side tape and bond. (Name board wth with direction to Rooms fixed to wall in IVF Corridor,)</t>
  </si>
  <si>
    <t>Proving and fixing Track lights at side wall décor frame with 4 fixtures and 2 tracks</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</si>
  <si>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</si>
  <si>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Supply and installation of  Canvas Connections For AHUS</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</si>
  <si>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</si>
  <si>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</si>
  <si>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</si>
  <si>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</si>
  <si>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Nos</t>
  </si>
  <si>
    <t>Sqm</t>
  </si>
  <si>
    <t>Job</t>
  </si>
  <si>
    <t>TOTAL</t>
  </si>
  <si>
    <t>Remarks</t>
  </si>
  <si>
    <t>Executed Amount</t>
  </si>
  <si>
    <t>Total Amount Put in RE</t>
  </si>
  <si>
    <t>Total Executed Work Amount</t>
  </si>
  <si>
    <t>Total Amount to be Claimed</t>
  </si>
  <si>
    <t>Loss</t>
  </si>
  <si>
    <t>Executed but not recorded</t>
  </si>
  <si>
    <t>Executed and Recorded but Price Decreased</t>
  </si>
  <si>
    <t>Supply and fixing of Main IVF logo with LED arcylic board fixed with LEDs inside and electrical connections as approved by the Engineer In-charge</t>
  </si>
  <si>
    <t>Base Value</t>
  </si>
  <si>
    <t>GST @ 18%</t>
  </si>
  <si>
    <t>Powder coated GI stand in IVF OT</t>
  </si>
  <si>
    <t>High Quality IVF Procedural photos at Entrance and Reception</t>
  </si>
  <si>
    <t>60mm Thick Box framing as the back support for the name plate at Entrance</t>
  </si>
  <si>
    <t xml:space="preserve">Door Frame side Paneling at Entrance </t>
  </si>
  <si>
    <t>32mm Double Flush Door (1800 x 2100 mm door) at Entrance</t>
  </si>
  <si>
    <t>Name Plate With Glossy Laminate at Entrance</t>
  </si>
  <si>
    <t xml:space="preserve">MIRROR GOLD TITANIUM LETTERS &amp; S.S. MIRROR LETTERS at Entrance
</t>
  </si>
  <si>
    <t>Double side ACP sheet (Name board wth three languages fixed at IVF Entrance Corridor)</t>
  </si>
  <si>
    <t>Foam Board (Name board wth three languages with direction to IVF Center fixed at 3rd floor)</t>
  </si>
  <si>
    <t>Foam Board (Name board wth with direction to Rooms fixed to wall in IVF Corridor,)</t>
  </si>
  <si>
    <t>Main IVF logo with LED arcylic board at Entrance</t>
  </si>
  <si>
    <t>Addressable fire control panel at Entrance</t>
  </si>
  <si>
    <t>Total Amount can be claimed including GST</t>
  </si>
  <si>
    <t>Rate (Rs.)</t>
  </si>
  <si>
    <t>Amount (Rs.)</t>
  </si>
  <si>
    <t>Fowler Two Function Bed with ABS Panel in Pre and Post Operative wards and Semen Collection room</t>
  </si>
  <si>
    <t>Bed side Table with ABS Plastic body in Pre and Post Operative wards and Semen Collection room</t>
  </si>
  <si>
    <t>Corporate Deluxe Locker with SS 304 grade Top in Sample Collection and Injection Room</t>
  </si>
  <si>
    <t>Bed side stand with full GI Powder coated constructionof in Semen Collection room</t>
  </si>
  <si>
    <t>Bed side stand with full SS 304 grade constructionof in C</t>
  </si>
  <si>
    <t>Cryo Can 11 Ltr without wheels in Cryo room</t>
  </si>
  <si>
    <t>Supply of a Sample collection chair in Sample Collection and Injection Room</t>
  </si>
  <si>
    <t>Sample collection bed in Sample Collection and Injection Room</t>
  </si>
  <si>
    <t>Writing board in Counselling rooms</t>
  </si>
  <si>
    <t>MDF  wooden table in Reception and Ultrasound room</t>
  </si>
  <si>
    <t>The Multipurpose Electro Hydraulic Mobile OT Table in Major OT</t>
  </si>
  <si>
    <t>Office table in Embryologist and Anesthetist room</t>
  </si>
  <si>
    <t>Window blinds (For semen collection room &amp; Counselling room Windows)</t>
  </si>
  <si>
    <t>QTY</t>
  </si>
  <si>
    <t>As Per IVF Gandhi</t>
  </si>
  <si>
    <t>Grand Total</t>
  </si>
  <si>
    <t>GST</t>
  </si>
  <si>
    <t>Sub Total</t>
  </si>
  <si>
    <t>Extra Items As Per Doctors Letter</t>
  </si>
  <si>
    <t>Consultant Chair in Embryologist and Anesthetist room</t>
  </si>
  <si>
    <t>Patient Chair Embryologist and Anesthetist room</t>
  </si>
  <si>
    <t>Lab Chairs Type I (DCA Price) in Andrology Lab &amp; Embryology Lab</t>
  </si>
  <si>
    <t>TSMSIDC Charges, NAC &amp; Labour Cess @ 5.1%</t>
  </si>
  <si>
    <t>Sofa</t>
  </si>
  <si>
    <t>Extra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</si>
</sst>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11"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2"/>
      <color theme="1"/>
      <name val="Arial"/>
      <family val="2"/>
    </font>
    <font>
      <sz val="12"/>
      <color theme="1"/>
      <name val="Arial"/>
      <family val="2"/>
    </font>
    <font>
      <b/>
      <sz val="14"/>
      <color theme="0"/>
      <name val="Arial"/>
      <family val="2"/>
    </font>
    <font>
      <sz val="11"/>
      <name val="Arial"/>
      <family val="2"/>
    </font>
    <font>
      <sz val="10"/>
      <color rgb="FF000000"/>
      <name val="Times New Roman"/>
      <family val="1"/>
    </font>
    <font>
      <sz val="11"/>
      <color rgb="FF000000"/>
      <name val="Arial"/>
      <family val="2"/>
    </font>
    <font>
      <sz val="11"/>
      <color rgb="FFFF0000"/>
      <name val="Arial"/>
      <family val="2"/>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3" fontId="8" fillId="0" borderId="0" applyFont="0" applyFill="0" applyBorder="0" applyAlignment="0" applyProtection="0"/>
  </cellStyleXfs>
  <cellXfs count="61">
    <xf numFmtId="0" fontId="0" fillId="0" borderId="0" xfId="0"/>
    <xf numFmtId="0" fontId="2" fillId="0" borderId="1" xfId="0" applyFont="1" applyFill="1" applyBorder="1" applyAlignment="1">
      <alignment horizontal="left" vertical="top" wrapText="1"/>
    </xf>
    <xf numFmtId="0" fontId="2" fillId="0" borderId="0" xfId="0" applyFont="1" applyFill="1" applyBorder="1"/>
    <xf numFmtId="0" fontId="2" fillId="0" borderId="0" xfId="0" applyFont="1" applyFill="1" applyBorder="1" applyAlignment="1">
      <alignment horizontal="left" vertical="top" wrapText="1"/>
    </xf>
    <xf numFmtId="0" fontId="4"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43" fontId="2" fillId="0" borderId="1" xfId="1" applyFont="1" applyFill="1" applyBorder="1" applyAlignment="1">
      <alignment vertical="center"/>
    </xf>
    <xf numFmtId="43" fontId="2" fillId="0" borderId="0" xfId="1" applyFont="1" applyFill="1" applyBorder="1" applyAlignment="1">
      <alignment vertical="center"/>
    </xf>
    <xf numFmtId="43" fontId="4" fillId="0" borderId="1" xfId="1" applyFont="1" applyFill="1" applyBorder="1" applyAlignment="1">
      <alignment horizontal="center" vertical="center"/>
    </xf>
    <xf numFmtId="43" fontId="3" fillId="0" borderId="1" xfId="1" applyFont="1" applyFill="1" applyBorder="1" applyAlignment="1">
      <alignment horizontal="right" vertical="center"/>
    </xf>
    <xf numFmtId="43" fontId="3" fillId="0" borderId="1" xfId="1" applyFont="1" applyFill="1" applyBorder="1" applyAlignment="1">
      <alignment vertical="center"/>
    </xf>
    <xf numFmtId="43" fontId="3" fillId="0" borderId="1" xfId="1" applyFont="1" applyFill="1" applyBorder="1" applyAlignment="1">
      <alignment horizontal="center" vertical="center"/>
    </xf>
    <xf numFmtId="43" fontId="4" fillId="0" borderId="1" xfId="1" applyFont="1" applyFill="1" applyBorder="1" applyAlignment="1">
      <alignment vertical="center"/>
    </xf>
    <xf numFmtId="0" fontId="3" fillId="0" borderId="1" xfId="0" applyFont="1" applyFill="1" applyBorder="1" applyAlignment="1">
      <alignment horizontal="right" vertical="center"/>
    </xf>
    <xf numFmtId="43" fontId="6" fillId="2" borderId="1" xfId="1" applyFont="1" applyFill="1" applyBorder="1" applyAlignment="1">
      <alignment vertical="center"/>
    </xf>
    <xf numFmtId="0" fontId="3"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5" fillId="0" borderId="1" xfId="0" applyFont="1" applyFill="1" applyBorder="1" applyAlignment="1">
      <alignment vertical="center" wrapText="1"/>
    </xf>
    <xf numFmtId="0" fontId="2" fillId="0" borderId="0" xfId="0" applyFont="1" applyFill="1" applyBorder="1" applyAlignment="1">
      <alignment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left" vertical="top" wrapText="1"/>
    </xf>
    <xf numFmtId="43" fontId="2" fillId="3" borderId="1" xfId="1" applyFont="1" applyFill="1" applyBorder="1" applyAlignment="1">
      <alignment vertical="center"/>
    </xf>
    <xf numFmtId="0" fontId="2" fillId="3" borderId="1" xfId="0" applyFont="1" applyFill="1" applyBorder="1" applyAlignment="1">
      <alignment vertical="center" wrapText="1"/>
    </xf>
    <xf numFmtId="0" fontId="2" fillId="0" borderId="2" xfId="0" applyFont="1" applyFill="1" applyBorder="1" applyAlignment="1">
      <alignment horizontal="left" vertical="top" wrapText="1"/>
    </xf>
    <xf numFmtId="0" fontId="2" fillId="0" borderId="2" xfId="0" applyFont="1" applyFill="1" applyBorder="1" applyAlignment="1">
      <alignment horizontal="center" vertical="center"/>
    </xf>
    <xf numFmtId="0" fontId="2" fillId="0" borderId="2" xfId="0" applyFont="1" applyFill="1" applyBorder="1" applyAlignment="1">
      <alignment horizontal="right" vertical="center"/>
    </xf>
    <xf numFmtId="43" fontId="3" fillId="0" borderId="2" xfId="1" applyFont="1" applyFill="1" applyBorder="1" applyAlignment="1">
      <alignment vertical="center"/>
    </xf>
    <xf numFmtId="43" fontId="2" fillId="0" borderId="2" xfId="1" applyFont="1" applyFill="1" applyBorder="1" applyAlignment="1">
      <alignment vertical="center"/>
    </xf>
    <xf numFmtId="43" fontId="2" fillId="0" borderId="0" xfId="0" applyNumberFormat="1" applyFont="1" applyFill="1" applyBorder="1"/>
    <xf numFmtId="0" fontId="2" fillId="0" borderId="1" xfId="0" applyFont="1" applyFill="1" applyBorder="1" applyAlignment="1">
      <alignment horizontal="right" vertical="center"/>
    </xf>
    <xf numFmtId="0" fontId="2" fillId="0" borderId="1" xfId="0" applyFont="1" applyFill="1" applyBorder="1"/>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43" fontId="9" fillId="0" borderId="0" xfId="0" applyNumberFormat="1" applyFont="1" applyFill="1" applyBorder="1" applyAlignment="1">
      <alignment horizontal="center" vertical="center"/>
    </xf>
    <xf numFmtId="0" fontId="2" fillId="0" borderId="0" xfId="0" applyFont="1" applyFill="1"/>
    <xf numFmtId="1" fontId="9" fillId="0" borderId="1" xfId="0" applyNumberFormat="1" applyFont="1" applyFill="1" applyBorder="1" applyAlignment="1">
      <alignment horizontal="center" vertical="center" wrapText="1" shrinkToFit="1"/>
    </xf>
    <xf numFmtId="0" fontId="7" fillId="0" borderId="1" xfId="0" applyFont="1" applyFill="1" applyBorder="1" applyAlignment="1">
      <alignment horizontal="left" vertical="center" wrapText="1"/>
    </xf>
    <xf numFmtId="2" fontId="9" fillId="0" borderId="1" xfId="0" applyNumberFormat="1" applyFont="1" applyFill="1" applyBorder="1" applyAlignment="1">
      <alignment horizontal="center" vertical="center" wrapText="1" shrinkToFit="1"/>
    </xf>
    <xf numFmtId="43" fontId="9" fillId="0" borderId="1" xfId="1" applyFont="1" applyFill="1" applyBorder="1" applyAlignment="1">
      <alignment horizontal="right" vertical="center" wrapText="1" shrinkToFit="1"/>
    </xf>
    <xf numFmtId="164" fontId="9" fillId="0" borderId="1" xfId="1" applyNumberFormat="1" applyFont="1" applyFill="1" applyBorder="1" applyAlignment="1">
      <alignment horizontal="right" vertical="center" wrapText="1" shrinkToFit="1"/>
    </xf>
    <xf numFmtId="43" fontId="9" fillId="0" borderId="1" xfId="0" applyNumberFormat="1" applyFont="1" applyFill="1" applyBorder="1" applyAlignment="1">
      <alignment horizontal="right" vertical="center"/>
    </xf>
    <xf numFmtId="2" fontId="9" fillId="0" borderId="1" xfId="0" applyNumberFormat="1" applyFont="1" applyFill="1" applyBorder="1" applyAlignment="1">
      <alignment horizontal="center" vertical="center"/>
    </xf>
    <xf numFmtId="43" fontId="7" fillId="0" borderId="1" xfId="1" applyFont="1" applyFill="1" applyBorder="1" applyAlignment="1">
      <alignment horizontal="right" vertical="center" wrapText="1" shrinkToFit="1"/>
    </xf>
    <xf numFmtId="43" fontId="7" fillId="0" borderId="1" xfId="0" applyNumberFormat="1" applyFont="1" applyFill="1" applyBorder="1" applyAlignment="1">
      <alignment horizontal="right" vertical="center"/>
    </xf>
    <xf numFmtId="2" fontId="10" fillId="0" borderId="1" xfId="0" applyNumberFormat="1" applyFont="1" applyFill="1" applyBorder="1" applyAlignment="1">
      <alignment horizontal="center" vertical="center" wrapText="1"/>
    </xf>
    <xf numFmtId="1" fontId="9" fillId="0" borderId="1" xfId="0" applyNumberFormat="1" applyFont="1" applyFill="1" applyBorder="1" applyAlignment="1">
      <alignment horizontal="center" vertical="center" wrapText="1"/>
    </xf>
    <xf numFmtId="43" fontId="7" fillId="0" borderId="1" xfId="1" applyFont="1" applyFill="1" applyBorder="1" applyAlignment="1">
      <alignment horizontal="right" vertical="center" wrapText="1"/>
    </xf>
    <xf numFmtId="0" fontId="2" fillId="0" borderId="1" xfId="0" applyFont="1" applyFill="1" applyBorder="1" applyAlignment="1">
      <alignment horizontal="right"/>
    </xf>
    <xf numFmtId="43" fontId="2" fillId="0" borderId="1" xfId="1" applyFont="1" applyFill="1" applyBorder="1"/>
    <xf numFmtId="43" fontId="2" fillId="0" borderId="1" xfId="0" applyNumberFormat="1" applyFont="1" applyFill="1" applyBorder="1"/>
    <xf numFmtId="0" fontId="2" fillId="0" borderId="1" xfId="0" applyFont="1" applyFill="1" applyBorder="1" applyAlignment="1">
      <alignment vertical="center"/>
    </xf>
    <xf numFmtId="0" fontId="3" fillId="0" borderId="1" xfId="0" applyFont="1" applyFill="1" applyBorder="1" applyAlignment="1">
      <alignment vertical="center"/>
    </xf>
    <xf numFmtId="164" fontId="2" fillId="0" borderId="1" xfId="1" applyNumberFormat="1" applyFont="1" applyFill="1" applyBorder="1" applyAlignment="1">
      <alignment vertical="center"/>
    </xf>
    <xf numFmtId="0" fontId="4" fillId="0" borderId="3" xfId="0" applyFont="1" applyFill="1" applyBorder="1" applyAlignment="1">
      <alignment horizontal="center" vertical="center"/>
    </xf>
    <xf numFmtId="1" fontId="9" fillId="0" borderId="3" xfId="0" applyNumberFormat="1" applyFont="1" applyFill="1" applyBorder="1" applyAlignment="1">
      <alignment horizontal="left" vertical="center" wrapText="1"/>
    </xf>
    <xf numFmtId="0" fontId="2" fillId="0" borderId="3" xfId="0" applyFont="1" applyFill="1" applyBorder="1"/>
    <xf numFmtId="0" fontId="2" fillId="0" borderId="3" xfId="0" applyFont="1" applyFill="1" applyBorder="1" applyAlignment="1">
      <alignment vertical="center"/>
    </xf>
    <xf numFmtId="0" fontId="2" fillId="0" borderId="0" xfId="0" applyFont="1" applyFill="1" applyBorder="1" applyAlignment="1">
      <alignment vertical="center"/>
    </xf>
    <xf numFmtId="43" fontId="4" fillId="0" borderId="1" xfId="0" applyNumberFormat="1" applyFont="1" applyFill="1" applyBorder="1"/>
  </cellXfs>
  <cellStyles count="3">
    <cellStyle name="Comma" xfId="1" builtinId="3"/>
    <cellStyle name="Comma 7"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view="pageBreakPreview" zoomScale="80" zoomScaleNormal="85" zoomScaleSheetLayoutView="80" workbookViewId="0">
      <pane ySplit="1" topLeftCell="A2" activePane="bottomLeft" state="frozen"/>
      <selection pane="bottomLeft" activeCell="I2" sqref="I2"/>
    </sheetView>
  </sheetViews>
  <sheetFormatPr defaultRowHeight="13.6" x14ac:dyDescent="0.2"/>
  <cols>
    <col min="1" max="1" width="6.25" style="6" bestFit="1" customWidth="1"/>
    <col min="2" max="2" width="63.5" style="3" bestFit="1" customWidth="1"/>
    <col min="3" max="4" width="7.125" style="6" customWidth="1"/>
    <col min="5" max="9" width="17.625" style="9" customWidth="1"/>
    <col min="10" max="10" width="13.25" style="20" bestFit="1" customWidth="1"/>
    <col min="11" max="11" width="19.375" style="9" bestFit="1" customWidth="1"/>
    <col min="12" max="16384" width="9" style="2"/>
  </cols>
  <sheetData>
    <row r="1" spans="1:11" s="6" customFormat="1" ht="25.15" customHeight="1" x14ac:dyDescent="0.25">
      <c r="A1" s="4" t="s">
        <v>0</v>
      </c>
      <c r="B1" s="7" t="s">
        <v>1</v>
      </c>
      <c r="C1" s="4" t="s">
        <v>2</v>
      </c>
      <c r="D1" s="4" t="s">
        <v>3</v>
      </c>
      <c r="E1" s="10" t="s">
        <v>4</v>
      </c>
      <c r="F1" s="10" t="s">
        <v>6</v>
      </c>
      <c r="G1" s="10" t="s">
        <v>5</v>
      </c>
      <c r="H1" s="10" t="s">
        <v>7</v>
      </c>
      <c r="I1" s="10" t="s">
        <v>8</v>
      </c>
      <c r="J1" s="17" t="s">
        <v>35</v>
      </c>
      <c r="K1" s="13" t="s">
        <v>36</v>
      </c>
    </row>
    <row r="2" spans="1:11" ht="81.55" x14ac:dyDescent="0.2">
      <c r="A2" s="5">
        <v>1</v>
      </c>
      <c r="B2" s="1" t="s">
        <v>9</v>
      </c>
      <c r="C2" s="5" t="s">
        <v>31</v>
      </c>
      <c r="D2" s="5">
        <v>1</v>
      </c>
      <c r="E2" s="8">
        <v>80000</v>
      </c>
      <c r="F2" s="8">
        <f t="shared" ref="F2:F24" si="0">ROUND(E2*D2,0)</f>
        <v>80000</v>
      </c>
      <c r="G2" s="8">
        <v>0</v>
      </c>
      <c r="H2" s="8">
        <f t="shared" ref="H2:H24" si="1">ROUND(G2*D2,0)</f>
        <v>0</v>
      </c>
      <c r="I2" s="8">
        <f t="shared" ref="I2:I24" si="2">F2-H2</f>
        <v>80000</v>
      </c>
      <c r="J2" s="18" t="s">
        <v>41</v>
      </c>
      <c r="K2" s="8">
        <f>F2</f>
        <v>80000</v>
      </c>
    </row>
    <row r="3" spans="1:11" ht="27.2" hidden="1" x14ac:dyDescent="0.2">
      <c r="A3" s="21">
        <v>14</v>
      </c>
      <c r="B3" s="22" t="s">
        <v>10</v>
      </c>
      <c r="C3" s="21" t="s">
        <v>32</v>
      </c>
      <c r="D3" s="21">
        <v>48</v>
      </c>
      <c r="E3" s="23">
        <v>381</v>
      </c>
      <c r="F3" s="23">
        <f t="shared" si="0"/>
        <v>18288</v>
      </c>
      <c r="G3" s="23">
        <v>0</v>
      </c>
      <c r="H3" s="23">
        <f t="shared" si="1"/>
        <v>0</v>
      </c>
      <c r="I3" s="23">
        <f t="shared" si="2"/>
        <v>18288</v>
      </c>
      <c r="J3" s="24" t="s">
        <v>41</v>
      </c>
      <c r="K3" s="23">
        <f>F3</f>
        <v>18288</v>
      </c>
    </row>
    <row r="4" spans="1:11" ht="40.75" x14ac:dyDescent="0.2">
      <c r="A4" s="5">
        <v>2</v>
      </c>
      <c r="B4" s="1" t="s">
        <v>11</v>
      </c>
      <c r="C4" s="5" t="s">
        <v>31</v>
      </c>
      <c r="D4" s="5">
        <v>12</v>
      </c>
      <c r="E4" s="8">
        <v>9000</v>
      </c>
      <c r="F4" s="8">
        <f t="shared" si="0"/>
        <v>108000</v>
      </c>
      <c r="G4" s="8">
        <v>0</v>
      </c>
      <c r="H4" s="8">
        <f t="shared" si="1"/>
        <v>0</v>
      </c>
      <c r="I4" s="8">
        <f t="shared" si="2"/>
        <v>108000</v>
      </c>
      <c r="J4" s="18" t="s">
        <v>41</v>
      </c>
      <c r="K4" s="8">
        <f>F4</f>
        <v>108000</v>
      </c>
    </row>
    <row r="5" spans="1:11" ht="27.2" hidden="1" x14ac:dyDescent="0.2">
      <c r="A5" s="5">
        <v>6.6666666666666696</v>
      </c>
      <c r="B5" s="22" t="s">
        <v>12</v>
      </c>
      <c r="C5" s="21" t="s">
        <v>31</v>
      </c>
      <c r="D5" s="21">
        <v>5</v>
      </c>
      <c r="E5" s="23">
        <v>510</v>
      </c>
      <c r="F5" s="23">
        <f t="shared" si="0"/>
        <v>2550</v>
      </c>
      <c r="G5" s="23">
        <v>0</v>
      </c>
      <c r="H5" s="23">
        <f t="shared" si="1"/>
        <v>0</v>
      </c>
      <c r="I5" s="23">
        <f t="shared" si="2"/>
        <v>2550</v>
      </c>
      <c r="J5" s="24" t="s">
        <v>41</v>
      </c>
      <c r="K5" s="23">
        <f t="shared" ref="K5:K24" si="3">F5</f>
        <v>2550</v>
      </c>
    </row>
    <row r="6" spans="1:11" ht="27.2" hidden="1" x14ac:dyDescent="0.2">
      <c r="A6" s="21">
        <v>7.1666666666666696</v>
      </c>
      <c r="B6" s="22" t="s">
        <v>13</v>
      </c>
      <c r="C6" s="21" t="s">
        <v>31</v>
      </c>
      <c r="D6" s="21">
        <v>5</v>
      </c>
      <c r="E6" s="23">
        <v>1775</v>
      </c>
      <c r="F6" s="23">
        <f t="shared" si="0"/>
        <v>8875</v>
      </c>
      <c r="G6" s="23">
        <v>0</v>
      </c>
      <c r="H6" s="23">
        <f t="shared" si="1"/>
        <v>0</v>
      </c>
      <c r="I6" s="23">
        <f t="shared" si="2"/>
        <v>8875</v>
      </c>
      <c r="J6" s="24" t="s">
        <v>41</v>
      </c>
      <c r="K6" s="23">
        <f t="shared" si="3"/>
        <v>8875</v>
      </c>
    </row>
    <row r="7" spans="1:11" ht="27.2" hidden="1" x14ac:dyDescent="0.2">
      <c r="A7" s="5">
        <v>7.6666666666666696</v>
      </c>
      <c r="B7" s="22" t="s">
        <v>14</v>
      </c>
      <c r="C7" s="21" t="s">
        <v>31</v>
      </c>
      <c r="D7" s="21">
        <v>38</v>
      </c>
      <c r="E7" s="23">
        <v>600</v>
      </c>
      <c r="F7" s="23">
        <f t="shared" si="0"/>
        <v>22800</v>
      </c>
      <c r="G7" s="23">
        <v>0</v>
      </c>
      <c r="H7" s="23">
        <f t="shared" si="1"/>
        <v>0</v>
      </c>
      <c r="I7" s="23">
        <f t="shared" si="2"/>
        <v>22800</v>
      </c>
      <c r="J7" s="24" t="s">
        <v>41</v>
      </c>
      <c r="K7" s="23">
        <f t="shared" si="3"/>
        <v>22800</v>
      </c>
    </row>
    <row r="8" spans="1:11" ht="40.75" hidden="1" x14ac:dyDescent="0.2">
      <c r="A8" s="5">
        <v>8.1666666666666696</v>
      </c>
      <c r="B8" s="22" t="s">
        <v>15</v>
      </c>
      <c r="C8" s="21" t="s">
        <v>32</v>
      </c>
      <c r="D8" s="21">
        <v>0.74</v>
      </c>
      <c r="E8" s="23">
        <v>6473</v>
      </c>
      <c r="F8" s="23">
        <f t="shared" si="0"/>
        <v>4790</v>
      </c>
      <c r="G8" s="23">
        <v>0</v>
      </c>
      <c r="H8" s="23">
        <f t="shared" si="1"/>
        <v>0</v>
      </c>
      <c r="I8" s="23">
        <f t="shared" si="2"/>
        <v>4790</v>
      </c>
      <c r="J8" s="24" t="s">
        <v>41</v>
      </c>
      <c r="K8" s="23">
        <f t="shared" si="3"/>
        <v>4790</v>
      </c>
    </row>
    <row r="9" spans="1:11" ht="40.75" x14ac:dyDescent="0.2">
      <c r="A9" s="5">
        <v>3</v>
      </c>
      <c r="B9" s="1" t="s">
        <v>16</v>
      </c>
      <c r="C9" s="5" t="s">
        <v>32</v>
      </c>
      <c r="D9" s="5">
        <v>3.98</v>
      </c>
      <c r="E9" s="8">
        <v>11012</v>
      </c>
      <c r="F9" s="8">
        <f t="shared" si="0"/>
        <v>43828</v>
      </c>
      <c r="G9" s="8">
        <v>0</v>
      </c>
      <c r="H9" s="8">
        <f t="shared" si="1"/>
        <v>0</v>
      </c>
      <c r="I9" s="8">
        <f t="shared" si="2"/>
        <v>43828</v>
      </c>
      <c r="J9" s="18" t="s">
        <v>41</v>
      </c>
      <c r="K9" s="8">
        <f t="shared" si="3"/>
        <v>43828</v>
      </c>
    </row>
    <row r="10" spans="1:11" ht="81.55" x14ac:dyDescent="0.2">
      <c r="A10" s="5">
        <v>4</v>
      </c>
      <c r="B10" s="1" t="s">
        <v>17</v>
      </c>
      <c r="C10" s="5" t="s">
        <v>32</v>
      </c>
      <c r="D10" s="5">
        <v>7.5510000000000002</v>
      </c>
      <c r="E10" s="8">
        <v>9250</v>
      </c>
      <c r="F10" s="8">
        <f t="shared" si="0"/>
        <v>69847</v>
      </c>
      <c r="G10" s="8">
        <v>0</v>
      </c>
      <c r="H10" s="8">
        <f t="shared" si="1"/>
        <v>0</v>
      </c>
      <c r="I10" s="8">
        <f t="shared" si="2"/>
        <v>69847</v>
      </c>
      <c r="J10" s="18" t="s">
        <v>41</v>
      </c>
      <c r="K10" s="8">
        <f t="shared" si="3"/>
        <v>69847</v>
      </c>
    </row>
    <row r="11" spans="1:11" ht="95.1" x14ac:dyDescent="0.2">
      <c r="A11" s="5">
        <v>5</v>
      </c>
      <c r="B11" s="1" t="s">
        <v>18</v>
      </c>
      <c r="C11" s="5" t="s">
        <v>31</v>
      </c>
      <c r="D11" s="5">
        <v>1</v>
      </c>
      <c r="E11" s="8">
        <v>56500</v>
      </c>
      <c r="F11" s="8">
        <f t="shared" si="0"/>
        <v>56500</v>
      </c>
      <c r="G11" s="8">
        <v>0</v>
      </c>
      <c r="H11" s="8">
        <f t="shared" si="1"/>
        <v>0</v>
      </c>
      <c r="I11" s="8">
        <f t="shared" si="2"/>
        <v>56500</v>
      </c>
      <c r="J11" s="18" t="s">
        <v>41</v>
      </c>
      <c r="K11" s="8">
        <f t="shared" si="3"/>
        <v>56500</v>
      </c>
    </row>
    <row r="12" spans="1:11" ht="40.75" x14ac:dyDescent="0.2">
      <c r="A12" s="5">
        <v>6</v>
      </c>
      <c r="B12" s="1" t="s">
        <v>19</v>
      </c>
      <c r="C12" s="5" t="s">
        <v>32</v>
      </c>
      <c r="D12" s="5">
        <v>2.6</v>
      </c>
      <c r="E12" s="8">
        <v>9580</v>
      </c>
      <c r="F12" s="8">
        <f t="shared" si="0"/>
        <v>24908</v>
      </c>
      <c r="G12" s="8">
        <v>0</v>
      </c>
      <c r="H12" s="8">
        <f t="shared" si="1"/>
        <v>0</v>
      </c>
      <c r="I12" s="8">
        <f t="shared" si="2"/>
        <v>24908</v>
      </c>
      <c r="J12" s="18" t="s">
        <v>41</v>
      </c>
      <c r="K12" s="8">
        <f t="shared" si="3"/>
        <v>24908</v>
      </c>
    </row>
    <row r="13" spans="1:11" ht="122.3" x14ac:dyDescent="0.2">
      <c r="A13" s="5">
        <v>7</v>
      </c>
      <c r="B13" s="1" t="s">
        <v>20</v>
      </c>
      <c r="C13" s="5" t="s">
        <v>33</v>
      </c>
      <c r="D13" s="5">
        <v>1</v>
      </c>
      <c r="E13" s="8">
        <v>67500</v>
      </c>
      <c r="F13" s="8">
        <f t="shared" si="0"/>
        <v>67500</v>
      </c>
      <c r="G13" s="8">
        <v>0</v>
      </c>
      <c r="H13" s="8">
        <f t="shared" si="1"/>
        <v>0</v>
      </c>
      <c r="I13" s="8">
        <f t="shared" si="2"/>
        <v>67500</v>
      </c>
      <c r="J13" s="18" t="s">
        <v>41</v>
      </c>
      <c r="K13" s="8">
        <f t="shared" si="3"/>
        <v>67500</v>
      </c>
    </row>
    <row r="14" spans="1:11" ht="40.75" x14ac:dyDescent="0.2">
      <c r="A14" s="5">
        <v>8</v>
      </c>
      <c r="B14" s="1" t="s">
        <v>21</v>
      </c>
      <c r="C14" s="5" t="s">
        <v>31</v>
      </c>
      <c r="D14" s="5">
        <v>1</v>
      </c>
      <c r="E14" s="8">
        <v>6000</v>
      </c>
      <c r="F14" s="8">
        <f t="shared" si="0"/>
        <v>6000</v>
      </c>
      <c r="G14" s="8">
        <v>0</v>
      </c>
      <c r="H14" s="8">
        <f t="shared" si="1"/>
        <v>0</v>
      </c>
      <c r="I14" s="8">
        <f t="shared" si="2"/>
        <v>6000</v>
      </c>
      <c r="J14" s="18" t="s">
        <v>41</v>
      </c>
      <c r="K14" s="8">
        <f t="shared" si="3"/>
        <v>6000</v>
      </c>
    </row>
    <row r="15" spans="1:11" ht="40.75" x14ac:dyDescent="0.2">
      <c r="A15" s="5">
        <v>9</v>
      </c>
      <c r="B15" s="1" t="s">
        <v>22</v>
      </c>
      <c r="C15" s="5" t="s">
        <v>31</v>
      </c>
      <c r="D15" s="5">
        <v>2</v>
      </c>
      <c r="E15" s="8">
        <v>2800</v>
      </c>
      <c r="F15" s="8">
        <f t="shared" si="0"/>
        <v>5600</v>
      </c>
      <c r="G15" s="8">
        <v>0</v>
      </c>
      <c r="H15" s="8">
        <f t="shared" si="1"/>
        <v>0</v>
      </c>
      <c r="I15" s="8">
        <f t="shared" si="2"/>
        <v>5600</v>
      </c>
      <c r="J15" s="18" t="s">
        <v>41</v>
      </c>
      <c r="K15" s="8">
        <f t="shared" si="3"/>
        <v>5600</v>
      </c>
    </row>
    <row r="16" spans="1:11" ht="40.75" x14ac:dyDescent="0.2">
      <c r="A16" s="5">
        <v>10</v>
      </c>
      <c r="B16" s="1" t="s">
        <v>23</v>
      </c>
      <c r="C16" s="5" t="s">
        <v>31</v>
      </c>
      <c r="D16" s="5">
        <v>2</v>
      </c>
      <c r="E16" s="8">
        <v>3200</v>
      </c>
      <c r="F16" s="8">
        <f t="shared" si="0"/>
        <v>6400</v>
      </c>
      <c r="G16" s="8">
        <v>0</v>
      </c>
      <c r="H16" s="8">
        <f t="shared" si="1"/>
        <v>0</v>
      </c>
      <c r="I16" s="8">
        <f t="shared" si="2"/>
        <v>6400</v>
      </c>
      <c r="J16" s="18" t="s">
        <v>41</v>
      </c>
      <c r="K16" s="8">
        <f t="shared" si="3"/>
        <v>6400</v>
      </c>
    </row>
    <row r="17" spans="1:15" ht="27.2" hidden="1" x14ac:dyDescent="0.2">
      <c r="A17" s="21">
        <v>29</v>
      </c>
      <c r="B17" s="22" t="s">
        <v>24</v>
      </c>
      <c r="C17" s="21" t="s">
        <v>33</v>
      </c>
      <c r="D17" s="21">
        <v>1</v>
      </c>
      <c r="E17" s="23">
        <v>9600</v>
      </c>
      <c r="F17" s="23">
        <f t="shared" si="0"/>
        <v>9600</v>
      </c>
      <c r="G17" s="23">
        <v>0</v>
      </c>
      <c r="H17" s="23">
        <f t="shared" si="1"/>
        <v>0</v>
      </c>
      <c r="I17" s="23">
        <f t="shared" si="2"/>
        <v>9600</v>
      </c>
      <c r="J17" s="24" t="s">
        <v>41</v>
      </c>
      <c r="K17" s="23">
        <f t="shared" si="3"/>
        <v>9600</v>
      </c>
    </row>
    <row r="18" spans="1:15" ht="40.75" x14ac:dyDescent="0.2">
      <c r="A18" s="5">
        <v>11</v>
      </c>
      <c r="B18" s="1" t="s">
        <v>43</v>
      </c>
      <c r="C18" s="5" t="s">
        <v>31</v>
      </c>
      <c r="D18" s="5">
        <v>1</v>
      </c>
      <c r="E18" s="8">
        <v>11475</v>
      </c>
      <c r="F18" s="8">
        <f>ROUND(E18*D18,0)</f>
        <v>11475</v>
      </c>
      <c r="G18" s="8">
        <v>0</v>
      </c>
      <c r="H18" s="8">
        <f>ROUND(G18*D18,0)</f>
        <v>0</v>
      </c>
      <c r="I18" s="8">
        <f>F18-H18</f>
        <v>11475</v>
      </c>
      <c r="J18" s="18" t="s">
        <v>41</v>
      </c>
      <c r="K18" s="8">
        <f>F18</f>
        <v>11475</v>
      </c>
    </row>
    <row r="19" spans="1:15" ht="203.8" x14ac:dyDescent="0.2">
      <c r="A19" s="5">
        <v>12</v>
      </c>
      <c r="B19" s="1" t="s">
        <v>25</v>
      </c>
      <c r="C19" s="5" t="s">
        <v>31</v>
      </c>
      <c r="D19" s="5">
        <v>1</v>
      </c>
      <c r="E19" s="8">
        <v>291366</v>
      </c>
      <c r="F19" s="8">
        <f t="shared" si="0"/>
        <v>291366</v>
      </c>
      <c r="G19" s="8">
        <v>0</v>
      </c>
      <c r="H19" s="8">
        <f t="shared" si="1"/>
        <v>0</v>
      </c>
      <c r="I19" s="8">
        <f t="shared" si="2"/>
        <v>291366</v>
      </c>
      <c r="J19" s="18" t="s">
        <v>41</v>
      </c>
      <c r="K19" s="8">
        <f t="shared" si="3"/>
        <v>291366</v>
      </c>
    </row>
    <row r="20" spans="1:15" ht="27.2" hidden="1" x14ac:dyDescent="0.2">
      <c r="A20" s="21">
        <v>32</v>
      </c>
      <c r="B20" s="22" t="s">
        <v>26</v>
      </c>
      <c r="C20" s="21" t="s">
        <v>31</v>
      </c>
      <c r="D20" s="21">
        <v>2</v>
      </c>
      <c r="E20" s="23">
        <v>6500</v>
      </c>
      <c r="F20" s="23">
        <f t="shared" si="0"/>
        <v>13000</v>
      </c>
      <c r="G20" s="23">
        <v>0</v>
      </c>
      <c r="H20" s="23">
        <f t="shared" si="1"/>
        <v>0</v>
      </c>
      <c r="I20" s="23">
        <f t="shared" si="2"/>
        <v>13000</v>
      </c>
      <c r="J20" s="24" t="s">
        <v>41</v>
      </c>
      <c r="K20" s="23">
        <f t="shared" si="3"/>
        <v>13000</v>
      </c>
      <c r="O20" s="2">
        <f>494-13</f>
        <v>481</v>
      </c>
    </row>
    <row r="21" spans="1:15" ht="258.14999999999998" x14ac:dyDescent="0.2">
      <c r="A21" s="5">
        <v>13</v>
      </c>
      <c r="B21" s="1" t="s">
        <v>27</v>
      </c>
      <c r="C21" s="5" t="s">
        <v>31</v>
      </c>
      <c r="D21" s="5">
        <v>1</v>
      </c>
      <c r="E21" s="8">
        <v>446250</v>
      </c>
      <c r="F21" s="8">
        <f t="shared" si="0"/>
        <v>446250</v>
      </c>
      <c r="G21" s="8">
        <v>402500</v>
      </c>
      <c r="H21" s="8">
        <f t="shared" si="1"/>
        <v>402500</v>
      </c>
      <c r="I21" s="8">
        <f t="shared" si="2"/>
        <v>43750</v>
      </c>
      <c r="J21" s="18" t="s">
        <v>42</v>
      </c>
      <c r="K21" s="8">
        <f t="shared" si="3"/>
        <v>446250</v>
      </c>
    </row>
    <row r="22" spans="1:15" ht="122.3" x14ac:dyDescent="0.2">
      <c r="A22" s="5">
        <v>14</v>
      </c>
      <c r="B22" s="1" t="s">
        <v>28</v>
      </c>
      <c r="C22" s="5" t="s">
        <v>31</v>
      </c>
      <c r="D22" s="5">
        <v>2</v>
      </c>
      <c r="E22" s="8">
        <v>45000</v>
      </c>
      <c r="F22" s="8">
        <f t="shared" si="0"/>
        <v>90000</v>
      </c>
      <c r="G22" s="8">
        <v>40000</v>
      </c>
      <c r="H22" s="8">
        <f t="shared" si="1"/>
        <v>80000</v>
      </c>
      <c r="I22" s="8">
        <f t="shared" si="2"/>
        <v>10000</v>
      </c>
      <c r="J22" s="18" t="s">
        <v>42</v>
      </c>
      <c r="K22" s="8">
        <f t="shared" si="3"/>
        <v>90000</v>
      </c>
    </row>
    <row r="23" spans="1:15" ht="244.55" x14ac:dyDescent="0.2">
      <c r="A23" s="5">
        <v>15</v>
      </c>
      <c r="B23" s="1" t="s">
        <v>29</v>
      </c>
      <c r="C23" s="5" t="s">
        <v>31</v>
      </c>
      <c r="D23" s="5">
        <v>1</v>
      </c>
      <c r="E23" s="8">
        <v>798500</v>
      </c>
      <c r="F23" s="8">
        <f t="shared" si="0"/>
        <v>798500</v>
      </c>
      <c r="G23" s="8">
        <v>718500</v>
      </c>
      <c r="H23" s="8">
        <f t="shared" si="1"/>
        <v>718500</v>
      </c>
      <c r="I23" s="8">
        <f t="shared" si="2"/>
        <v>80000</v>
      </c>
      <c r="J23" s="18" t="s">
        <v>42</v>
      </c>
      <c r="K23" s="8">
        <f t="shared" si="3"/>
        <v>798500</v>
      </c>
    </row>
    <row r="24" spans="1:15" ht="163.05000000000001" x14ac:dyDescent="0.2">
      <c r="A24" s="5">
        <v>16</v>
      </c>
      <c r="B24" s="1" t="s">
        <v>30</v>
      </c>
      <c r="C24" s="5" t="s">
        <v>31</v>
      </c>
      <c r="D24" s="5">
        <v>2</v>
      </c>
      <c r="E24" s="8">
        <v>268750</v>
      </c>
      <c r="F24" s="8">
        <f t="shared" si="0"/>
        <v>537500</v>
      </c>
      <c r="G24" s="8">
        <v>240750</v>
      </c>
      <c r="H24" s="8">
        <f t="shared" si="1"/>
        <v>481500</v>
      </c>
      <c r="I24" s="8">
        <f t="shared" si="2"/>
        <v>56000</v>
      </c>
      <c r="J24" s="18" t="s">
        <v>42</v>
      </c>
      <c r="K24" s="8">
        <f t="shared" si="3"/>
        <v>537500</v>
      </c>
    </row>
    <row r="25" spans="1:15" ht="15.65" x14ac:dyDescent="0.2">
      <c r="A25" s="5"/>
      <c r="B25" s="1"/>
      <c r="C25" s="5"/>
      <c r="D25" s="5"/>
      <c r="E25" s="11" t="s">
        <v>34</v>
      </c>
      <c r="F25" s="14">
        <f>SUM(F2:F24)</f>
        <v>2723577</v>
      </c>
      <c r="G25" s="14"/>
      <c r="H25" s="14">
        <f>SUM(H2:H24)</f>
        <v>1682500</v>
      </c>
      <c r="I25" s="14">
        <f>SUM(I2:I24)</f>
        <v>1041077</v>
      </c>
      <c r="J25" s="19"/>
      <c r="K25" s="14">
        <f>SUM(K2:K24)</f>
        <v>2723577</v>
      </c>
    </row>
    <row r="26" spans="1:15" x14ac:dyDescent="0.2">
      <c r="A26" s="5"/>
      <c r="B26" s="1"/>
      <c r="C26" s="5"/>
      <c r="D26" s="5"/>
      <c r="E26" s="8"/>
      <c r="F26" s="8"/>
      <c r="G26" s="8"/>
      <c r="H26" s="8"/>
      <c r="I26" s="8"/>
      <c r="J26" s="18"/>
      <c r="K26" s="8"/>
    </row>
    <row r="27" spans="1:15" ht="20.05" customHeight="1" x14ac:dyDescent="0.2">
      <c r="A27" s="5"/>
      <c r="B27" s="1"/>
      <c r="C27" s="5"/>
      <c r="D27" s="15" t="s">
        <v>37</v>
      </c>
      <c r="E27" s="12">
        <f>F25</f>
        <v>2723577</v>
      </c>
      <c r="F27" s="8"/>
      <c r="G27" s="8">
        <v>2749513</v>
      </c>
      <c r="H27" s="8"/>
      <c r="I27" s="8"/>
      <c r="J27" s="18"/>
      <c r="K27" s="8"/>
    </row>
    <row r="28" spans="1:15" ht="20.05" customHeight="1" x14ac:dyDescent="0.2">
      <c r="A28" s="5"/>
      <c r="B28" s="1"/>
      <c r="C28" s="5"/>
      <c r="D28" s="15" t="s">
        <v>38</v>
      </c>
      <c r="E28" s="12">
        <f>K25</f>
        <v>2723577</v>
      </c>
      <c r="F28" s="8"/>
      <c r="G28" s="8">
        <v>1682500</v>
      </c>
      <c r="H28" s="8"/>
      <c r="I28" s="8"/>
      <c r="J28" s="18"/>
      <c r="K28" s="8"/>
    </row>
    <row r="29" spans="1:15" ht="20.05" customHeight="1" x14ac:dyDescent="0.2">
      <c r="A29" s="5"/>
      <c r="B29" s="1"/>
      <c r="C29" s="5"/>
      <c r="D29" s="15" t="s">
        <v>39</v>
      </c>
      <c r="E29" s="12">
        <f>H25</f>
        <v>1682500</v>
      </c>
      <c r="F29" s="8"/>
      <c r="G29" s="8">
        <f>G27-G28-K20-K17-K8-K7-K6-K5-K3</f>
        <v>987110</v>
      </c>
      <c r="H29" s="8"/>
      <c r="I29" s="8"/>
      <c r="J29" s="18"/>
      <c r="K29" s="8"/>
    </row>
    <row r="30" spans="1:15" ht="20.05" customHeight="1" x14ac:dyDescent="0.2">
      <c r="A30" s="5"/>
      <c r="B30" s="1"/>
      <c r="C30" s="5"/>
      <c r="D30" s="15" t="s">
        <v>40</v>
      </c>
      <c r="E30" s="16">
        <f>E28-E29</f>
        <v>1041077</v>
      </c>
      <c r="F30" s="8"/>
      <c r="G30" s="8">
        <f>G29*1.18</f>
        <v>1164789.8</v>
      </c>
      <c r="H30" s="8"/>
      <c r="I30" s="8"/>
      <c r="J30" s="18"/>
      <c r="K30" s="8"/>
    </row>
    <row r="31" spans="1:15" ht="14.3" x14ac:dyDescent="0.2">
      <c r="B31" s="25"/>
      <c r="C31" s="26"/>
      <c r="D31" s="27" t="s">
        <v>44</v>
      </c>
      <c r="E31" s="28">
        <f>E30-I37</f>
        <v>771424</v>
      </c>
    </row>
    <row r="32" spans="1:15" x14ac:dyDescent="0.2">
      <c r="B32" s="25"/>
      <c r="C32" s="26"/>
      <c r="D32" s="27" t="s">
        <v>45</v>
      </c>
      <c r="E32" s="29">
        <f>E31*118%</f>
        <v>910280.32</v>
      </c>
      <c r="G32" s="9">
        <f>G27-G28</f>
        <v>1067013</v>
      </c>
    </row>
    <row r="35" spans="9:9" x14ac:dyDescent="0.2">
      <c r="I35" s="9">
        <f>SUM(I21:I24)</f>
        <v>189750</v>
      </c>
    </row>
    <row r="36" spans="9:9" x14ac:dyDescent="0.2">
      <c r="I36" s="9">
        <f>F20+F17+F8+F7+F6+F5+F3</f>
        <v>79903</v>
      </c>
    </row>
    <row r="37" spans="9:9" x14ac:dyDescent="0.2">
      <c r="I37" s="9">
        <f>SUM(I35:I36)</f>
        <v>269653</v>
      </c>
    </row>
  </sheetData>
  <pageMargins left="0.23622047244094491" right="0.23622047244094491" top="0.74803149606299213" bottom="0.74803149606299213" header="0.31496062992125984" footer="0.31496062992125984"/>
  <pageSetup paperSize="9" scale="6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view="pageBreakPreview" zoomScaleNormal="85" zoomScaleSheetLayoutView="100" workbookViewId="0">
      <pane ySplit="1" topLeftCell="A2" activePane="bottomLeft" state="frozen"/>
      <selection pane="bottomLeft" sqref="A1:F16"/>
    </sheetView>
  </sheetViews>
  <sheetFormatPr defaultRowHeight="13.6" x14ac:dyDescent="0.2"/>
  <cols>
    <col min="1" max="1" width="6.25" style="6" bestFit="1" customWidth="1"/>
    <col min="2" max="2" width="63.5" style="3" customWidth="1"/>
    <col min="3" max="4" width="7.125" style="6" customWidth="1"/>
    <col min="5" max="6" width="17.625" style="9" customWidth="1"/>
    <col min="7" max="8" width="12.625" style="2" bestFit="1" customWidth="1"/>
    <col min="9" max="16384" width="9" style="2"/>
  </cols>
  <sheetData>
    <row r="1" spans="1:8" s="6" customFormat="1" ht="25.15" customHeight="1" x14ac:dyDescent="0.25">
      <c r="A1" s="4" t="s">
        <v>0</v>
      </c>
      <c r="B1" s="7" t="s">
        <v>1</v>
      </c>
      <c r="C1" s="4" t="s">
        <v>2</v>
      </c>
      <c r="D1" s="4" t="s">
        <v>3</v>
      </c>
      <c r="E1" s="10" t="s">
        <v>59</v>
      </c>
      <c r="F1" s="10" t="s">
        <v>60</v>
      </c>
    </row>
    <row r="2" spans="1:8" x14ac:dyDescent="0.2">
      <c r="A2" s="5">
        <v>1</v>
      </c>
      <c r="B2" s="1" t="s">
        <v>46</v>
      </c>
      <c r="C2" s="5" t="s">
        <v>31</v>
      </c>
      <c r="D2" s="5">
        <v>1</v>
      </c>
      <c r="E2" s="8">
        <v>80000</v>
      </c>
      <c r="F2" s="8">
        <f t="shared" ref="F2:F13" si="0">ROUND(E2*D2,0)</f>
        <v>80000</v>
      </c>
    </row>
    <row r="3" spans="1:8" x14ac:dyDescent="0.2">
      <c r="A3" s="5">
        <v>2</v>
      </c>
      <c r="B3" s="1" t="s">
        <v>47</v>
      </c>
      <c r="C3" s="5" t="s">
        <v>31</v>
      </c>
      <c r="D3" s="5">
        <v>12</v>
      </c>
      <c r="E3" s="8">
        <v>9000</v>
      </c>
      <c r="F3" s="8">
        <f t="shared" si="0"/>
        <v>108000</v>
      </c>
    </row>
    <row r="4" spans="1:8" ht="27.2" x14ac:dyDescent="0.2">
      <c r="A4" s="5">
        <v>3</v>
      </c>
      <c r="B4" s="1" t="s">
        <v>48</v>
      </c>
      <c r="C4" s="5" t="s">
        <v>32</v>
      </c>
      <c r="D4" s="5">
        <v>3.98</v>
      </c>
      <c r="E4" s="8">
        <v>11012</v>
      </c>
      <c r="F4" s="8">
        <f t="shared" si="0"/>
        <v>43828</v>
      </c>
    </row>
    <row r="5" spans="1:8" x14ac:dyDescent="0.2">
      <c r="A5" s="5">
        <v>4</v>
      </c>
      <c r="B5" s="1" t="s">
        <v>49</v>
      </c>
      <c r="C5" s="5" t="s">
        <v>32</v>
      </c>
      <c r="D5" s="5">
        <v>7.5510000000000002</v>
      </c>
      <c r="E5" s="8">
        <v>9250</v>
      </c>
      <c r="F5" s="8">
        <f t="shared" si="0"/>
        <v>69847</v>
      </c>
    </row>
    <row r="6" spans="1:8" x14ac:dyDescent="0.2">
      <c r="A6" s="5">
        <v>5</v>
      </c>
      <c r="B6" s="1" t="s">
        <v>50</v>
      </c>
      <c r="C6" s="5" t="s">
        <v>31</v>
      </c>
      <c r="D6" s="5">
        <v>1</v>
      </c>
      <c r="E6" s="8">
        <v>56500</v>
      </c>
      <c r="F6" s="8">
        <f t="shared" si="0"/>
        <v>56500</v>
      </c>
    </row>
    <row r="7" spans="1:8" x14ac:dyDescent="0.2">
      <c r="A7" s="5">
        <v>6</v>
      </c>
      <c r="B7" s="1" t="s">
        <v>51</v>
      </c>
      <c r="C7" s="5" t="s">
        <v>32</v>
      </c>
      <c r="D7" s="5">
        <v>2.6</v>
      </c>
      <c r="E7" s="8">
        <v>9580</v>
      </c>
      <c r="F7" s="8">
        <f t="shared" si="0"/>
        <v>24908</v>
      </c>
    </row>
    <row r="8" spans="1:8" ht="40.75" x14ac:dyDescent="0.2">
      <c r="A8" s="5">
        <v>7</v>
      </c>
      <c r="B8" s="1" t="s">
        <v>52</v>
      </c>
      <c r="C8" s="5" t="s">
        <v>33</v>
      </c>
      <c r="D8" s="5">
        <v>1</v>
      </c>
      <c r="E8" s="8">
        <v>67500</v>
      </c>
      <c r="F8" s="8">
        <f t="shared" si="0"/>
        <v>67500</v>
      </c>
    </row>
    <row r="9" spans="1:8" ht="27.2" x14ac:dyDescent="0.2">
      <c r="A9" s="5">
        <v>8</v>
      </c>
      <c r="B9" s="1" t="s">
        <v>53</v>
      </c>
      <c r="C9" s="5" t="s">
        <v>31</v>
      </c>
      <c r="D9" s="5">
        <v>1</v>
      </c>
      <c r="E9" s="8">
        <v>6000</v>
      </c>
      <c r="F9" s="8">
        <f t="shared" si="0"/>
        <v>6000</v>
      </c>
    </row>
    <row r="10" spans="1:8" ht="27.2" x14ac:dyDescent="0.2">
      <c r="A10" s="5">
        <v>9</v>
      </c>
      <c r="B10" s="1" t="s">
        <v>54</v>
      </c>
      <c r="C10" s="5" t="s">
        <v>31</v>
      </c>
      <c r="D10" s="5">
        <v>2</v>
      </c>
      <c r="E10" s="8">
        <v>2800</v>
      </c>
      <c r="F10" s="8">
        <f t="shared" si="0"/>
        <v>5600</v>
      </c>
    </row>
    <row r="11" spans="1:8" ht="27.2" x14ac:dyDescent="0.2">
      <c r="A11" s="5">
        <v>10</v>
      </c>
      <c r="B11" s="1" t="s">
        <v>55</v>
      </c>
      <c r="C11" s="5" t="s">
        <v>31</v>
      </c>
      <c r="D11" s="5">
        <v>2</v>
      </c>
      <c r="E11" s="8">
        <v>3200</v>
      </c>
      <c r="F11" s="8">
        <f t="shared" si="0"/>
        <v>6400</v>
      </c>
    </row>
    <row r="12" spans="1:8" x14ac:dyDescent="0.2">
      <c r="A12" s="5">
        <v>11</v>
      </c>
      <c r="B12" s="1" t="s">
        <v>56</v>
      </c>
      <c r="C12" s="5" t="s">
        <v>31</v>
      </c>
      <c r="D12" s="5">
        <v>1</v>
      </c>
      <c r="E12" s="8">
        <v>11475</v>
      </c>
      <c r="F12" s="8">
        <f>ROUND(E12*D12,0)</f>
        <v>11475</v>
      </c>
    </row>
    <row r="13" spans="1:8" x14ac:dyDescent="0.2">
      <c r="A13" s="5">
        <v>12</v>
      </c>
      <c r="B13" s="1" t="s">
        <v>57</v>
      </c>
      <c r="C13" s="5" t="s">
        <v>31</v>
      </c>
      <c r="D13" s="5">
        <v>1</v>
      </c>
      <c r="E13" s="8">
        <v>291366</v>
      </c>
      <c r="F13" s="8">
        <f t="shared" si="0"/>
        <v>291366</v>
      </c>
    </row>
    <row r="14" spans="1:8" ht="15.65" x14ac:dyDescent="0.2">
      <c r="A14" s="5"/>
      <c r="B14" s="1"/>
      <c r="C14" s="5"/>
      <c r="D14" s="5"/>
      <c r="E14" s="11" t="s">
        <v>34</v>
      </c>
      <c r="F14" s="14">
        <f>SUM(F2:F13)</f>
        <v>771424</v>
      </c>
      <c r="H14" s="30"/>
    </row>
    <row r="15" spans="1:8" ht="20.05" customHeight="1" x14ac:dyDescent="0.2">
      <c r="A15" s="5"/>
      <c r="B15" s="1"/>
      <c r="C15" s="5"/>
      <c r="D15" s="32"/>
      <c r="E15" s="15" t="s">
        <v>45</v>
      </c>
      <c r="F15" s="12">
        <f>F14*18%</f>
        <v>138856.32000000001</v>
      </c>
    </row>
    <row r="16" spans="1:8" ht="20.05" customHeight="1" x14ac:dyDescent="0.2">
      <c r="A16" s="5"/>
      <c r="B16" s="1"/>
      <c r="C16" s="5"/>
      <c r="D16" s="32"/>
      <c r="E16" s="15" t="s">
        <v>58</v>
      </c>
      <c r="F16" s="12">
        <f>SUM(F14:F15)</f>
        <v>910280.32000000007</v>
      </c>
    </row>
    <row r="17" spans="1:10" s="20" customFormat="1" x14ac:dyDescent="0.2">
      <c r="A17" s="6"/>
      <c r="B17" s="3"/>
      <c r="C17" s="6"/>
      <c r="D17" s="6"/>
      <c r="E17" s="9"/>
      <c r="F17" s="9"/>
      <c r="G17" s="2"/>
      <c r="H17" s="2"/>
      <c r="I17" s="2"/>
      <c r="J17" s="2"/>
    </row>
    <row r="18" spans="1:10" s="20" customFormat="1" x14ac:dyDescent="0.2">
      <c r="A18" s="6"/>
      <c r="B18" s="3"/>
      <c r="C18" s="6"/>
      <c r="D18" s="6"/>
      <c r="E18" s="9"/>
      <c r="F18" s="9"/>
      <c r="G18" s="2"/>
      <c r="H18" s="2"/>
      <c r="I18" s="2"/>
      <c r="J18" s="2"/>
    </row>
    <row r="19" spans="1:10" s="20" customFormat="1" x14ac:dyDescent="0.2">
      <c r="A19" s="6"/>
      <c r="B19" s="3"/>
      <c r="C19" s="6"/>
      <c r="D19" s="6"/>
      <c r="E19" s="9"/>
      <c r="F19" s="9"/>
      <c r="G19" s="2"/>
      <c r="H19" s="2"/>
      <c r="I19" s="2"/>
      <c r="J19" s="2"/>
    </row>
    <row r="20" spans="1:10" s="20" customFormat="1" x14ac:dyDescent="0.2">
      <c r="A20" s="6"/>
      <c r="B20" s="3"/>
      <c r="C20" s="6"/>
      <c r="D20" s="6"/>
      <c r="E20" s="9"/>
      <c r="F20" s="9"/>
      <c r="G20" s="2"/>
      <c r="H20" s="2"/>
      <c r="I20" s="2"/>
      <c r="J20" s="2"/>
    </row>
    <row r="21" spans="1:10" s="20" customFormat="1" x14ac:dyDescent="0.2">
      <c r="A21" s="6"/>
      <c r="B21" s="3"/>
      <c r="C21" s="6"/>
      <c r="D21" s="6"/>
      <c r="E21" s="9"/>
      <c r="F21" s="9"/>
      <c r="G21" s="2"/>
      <c r="H21" s="2"/>
      <c r="I21" s="2"/>
      <c r="J21" s="2"/>
    </row>
  </sheetData>
  <printOptions horizontalCentered="1"/>
  <pageMargins left="0.23622047244094491" right="0.23622047244094491" top="0.74803149606299213" bottom="0.74803149606299213" header="0.31496062992125984" footer="0.31496062992125984"/>
  <pageSetup paperSize="9" fitToHeight="0" orientation="landscape" r:id="rId1"/>
  <rowBreaks count="1" manualBreakCount="1">
    <brk id="16"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tabSelected="1" view="pageBreakPreview" zoomScale="90" zoomScaleNormal="100" zoomScaleSheetLayoutView="90" workbookViewId="0">
      <selection activeCell="A16" sqref="A16"/>
    </sheetView>
  </sheetViews>
  <sheetFormatPr defaultRowHeight="13.6" x14ac:dyDescent="0.2"/>
  <cols>
    <col min="1" max="1" width="6.25" style="36" bestFit="1" customWidth="1"/>
    <col min="2" max="2" width="44" style="36" customWidth="1"/>
    <col min="3" max="4" width="7.75" style="36" customWidth="1"/>
    <col min="5" max="5" width="12.625" style="36" bestFit="1" customWidth="1"/>
    <col min="6" max="6" width="15.5" style="36" bestFit="1" customWidth="1"/>
    <col min="7" max="7" width="17.625" style="36" bestFit="1" customWidth="1"/>
    <col min="8" max="8" width="9.125" style="2" bestFit="1" customWidth="1"/>
    <col min="9" max="16384" width="9" style="2"/>
  </cols>
  <sheetData>
    <row r="1" spans="1:15" ht="28.55" customHeight="1" x14ac:dyDescent="0.2">
      <c r="A1" s="4" t="s">
        <v>0</v>
      </c>
      <c r="B1" s="4" t="s">
        <v>1</v>
      </c>
      <c r="C1" s="4" t="s">
        <v>74</v>
      </c>
      <c r="D1" s="4" t="s">
        <v>2</v>
      </c>
      <c r="E1" s="4" t="s">
        <v>59</v>
      </c>
      <c r="F1" s="4" t="s">
        <v>60</v>
      </c>
      <c r="G1" s="55" t="s">
        <v>35</v>
      </c>
    </row>
    <row r="2" spans="1:15" s="33" customFormat="1" ht="40.75" x14ac:dyDescent="0.25">
      <c r="A2" s="37">
        <v>1</v>
      </c>
      <c r="B2" s="38" t="s">
        <v>61</v>
      </c>
      <c r="C2" s="39">
        <v>5</v>
      </c>
      <c r="D2" s="37" t="s">
        <v>31</v>
      </c>
      <c r="E2" s="40">
        <v>39000</v>
      </c>
      <c r="F2" s="41">
        <f>ROUND(C2*E2,0)</f>
        <v>195000</v>
      </c>
      <c r="G2" s="56" t="s">
        <v>75</v>
      </c>
    </row>
    <row r="3" spans="1:15" s="33" customFormat="1" ht="40.75" x14ac:dyDescent="0.25">
      <c r="A3" s="37">
        <v>2</v>
      </c>
      <c r="B3" s="38" t="s">
        <v>62</v>
      </c>
      <c r="C3" s="39">
        <v>5</v>
      </c>
      <c r="D3" s="37" t="s">
        <v>31</v>
      </c>
      <c r="E3" s="40">
        <v>9000</v>
      </c>
      <c r="F3" s="41">
        <f t="shared" ref="F3:F10" si="0">ROUND(C3*E3,0)</f>
        <v>45000</v>
      </c>
      <c r="G3" s="56" t="s">
        <v>75</v>
      </c>
    </row>
    <row r="4" spans="1:15" s="33" customFormat="1" ht="27.2" x14ac:dyDescent="0.25">
      <c r="A4" s="37">
        <v>3</v>
      </c>
      <c r="B4" s="38" t="s">
        <v>63</v>
      </c>
      <c r="C4" s="39">
        <v>1</v>
      </c>
      <c r="D4" s="37" t="s">
        <v>31</v>
      </c>
      <c r="E4" s="40">
        <v>8400</v>
      </c>
      <c r="F4" s="41">
        <f t="shared" si="0"/>
        <v>8400</v>
      </c>
      <c r="G4" s="56" t="s">
        <v>75</v>
      </c>
    </row>
    <row r="5" spans="1:15" s="33" customFormat="1" ht="27.2" x14ac:dyDescent="0.25">
      <c r="A5" s="37">
        <v>4</v>
      </c>
      <c r="B5" s="38" t="s">
        <v>65</v>
      </c>
      <c r="C5" s="39">
        <v>1</v>
      </c>
      <c r="D5" s="37" t="s">
        <v>31</v>
      </c>
      <c r="E5" s="40">
        <v>9300</v>
      </c>
      <c r="F5" s="41">
        <f t="shared" si="0"/>
        <v>9300</v>
      </c>
      <c r="G5" s="56" t="s">
        <v>75</v>
      </c>
    </row>
    <row r="6" spans="1:15" s="33" customFormat="1" ht="27.2" x14ac:dyDescent="0.25">
      <c r="A6" s="37">
        <v>5</v>
      </c>
      <c r="B6" s="38" t="s">
        <v>64</v>
      </c>
      <c r="C6" s="39">
        <v>1</v>
      </c>
      <c r="D6" s="37" t="s">
        <v>31</v>
      </c>
      <c r="E6" s="40">
        <v>4200</v>
      </c>
      <c r="F6" s="41">
        <f t="shared" si="0"/>
        <v>4200</v>
      </c>
      <c r="G6" s="56" t="s">
        <v>75</v>
      </c>
    </row>
    <row r="7" spans="1:15" s="33" customFormat="1" ht="27.2" x14ac:dyDescent="0.25">
      <c r="A7" s="37">
        <v>6</v>
      </c>
      <c r="B7" s="38" t="s">
        <v>67</v>
      </c>
      <c r="C7" s="39">
        <v>1</v>
      </c>
      <c r="D7" s="37" t="s">
        <v>31</v>
      </c>
      <c r="E7" s="40">
        <v>16200</v>
      </c>
      <c r="F7" s="41">
        <f>ROUND(C7*E7,0)</f>
        <v>16200</v>
      </c>
      <c r="G7" s="56" t="s">
        <v>75</v>
      </c>
    </row>
    <row r="8" spans="1:15" s="33" customFormat="1" ht="27.2" x14ac:dyDescent="0.25">
      <c r="A8" s="37">
        <v>7</v>
      </c>
      <c r="B8" s="38" t="s">
        <v>68</v>
      </c>
      <c r="C8" s="39">
        <v>1</v>
      </c>
      <c r="D8" s="37" t="s">
        <v>31</v>
      </c>
      <c r="E8" s="40">
        <v>29000</v>
      </c>
      <c r="F8" s="41">
        <f t="shared" si="0"/>
        <v>29000</v>
      </c>
      <c r="G8" s="56" t="s">
        <v>75</v>
      </c>
    </row>
    <row r="9" spans="1:15" s="33" customFormat="1" x14ac:dyDescent="0.25">
      <c r="A9" s="37">
        <v>8</v>
      </c>
      <c r="B9" s="38" t="s">
        <v>66</v>
      </c>
      <c r="C9" s="39">
        <v>1</v>
      </c>
      <c r="D9" s="37" t="s">
        <v>31</v>
      </c>
      <c r="E9" s="40">
        <v>32000</v>
      </c>
      <c r="F9" s="41">
        <f>ROUND(C9*E9,0)</f>
        <v>32000</v>
      </c>
      <c r="G9" s="56" t="s">
        <v>75</v>
      </c>
    </row>
    <row r="10" spans="1:15" s="33" customFormat="1" ht="19.05" customHeight="1" x14ac:dyDescent="0.25">
      <c r="A10" s="37">
        <v>9</v>
      </c>
      <c r="B10" s="38" t="s">
        <v>69</v>
      </c>
      <c r="C10" s="39">
        <v>1</v>
      </c>
      <c r="D10" s="37" t="s">
        <v>31</v>
      </c>
      <c r="E10" s="40">
        <v>2100</v>
      </c>
      <c r="F10" s="42">
        <f t="shared" si="0"/>
        <v>2100</v>
      </c>
      <c r="G10" s="56" t="s">
        <v>75</v>
      </c>
    </row>
    <row r="11" spans="1:15" s="33" customFormat="1" ht="27.2" collapsed="1" x14ac:dyDescent="0.25">
      <c r="A11" s="37">
        <v>10</v>
      </c>
      <c r="B11" s="38" t="s">
        <v>70</v>
      </c>
      <c r="C11" s="39">
        <v>2</v>
      </c>
      <c r="D11" s="37" t="s">
        <v>31</v>
      </c>
      <c r="E11" s="40">
        <v>14500</v>
      </c>
      <c r="F11" s="41">
        <f>ROUND(C11*E11,0)</f>
        <v>29000</v>
      </c>
      <c r="G11" s="56" t="s">
        <v>75</v>
      </c>
    </row>
    <row r="12" spans="1:15" s="33" customFormat="1" ht="27.2" x14ac:dyDescent="0.25">
      <c r="A12" s="37">
        <v>11</v>
      </c>
      <c r="B12" s="38" t="s">
        <v>71</v>
      </c>
      <c r="C12" s="43">
        <v>1</v>
      </c>
      <c r="D12" s="37" t="s">
        <v>31</v>
      </c>
      <c r="E12" s="40">
        <v>210000</v>
      </c>
      <c r="F12" s="42">
        <f t="shared" ref="F12:F15" si="1">ROUND(C12*E12,0)</f>
        <v>210000</v>
      </c>
      <c r="G12" s="56" t="s">
        <v>75</v>
      </c>
    </row>
    <row r="13" spans="1:15" s="33" customFormat="1" ht="27.2" x14ac:dyDescent="0.25">
      <c r="A13" s="37">
        <v>12</v>
      </c>
      <c r="B13" s="38" t="s">
        <v>72</v>
      </c>
      <c r="C13" s="43">
        <v>2</v>
      </c>
      <c r="D13" s="37" t="s">
        <v>31</v>
      </c>
      <c r="E13" s="44">
        <v>16000</v>
      </c>
      <c r="F13" s="45">
        <f t="shared" si="1"/>
        <v>32000</v>
      </c>
      <c r="G13" s="56" t="s">
        <v>75</v>
      </c>
    </row>
    <row r="14" spans="1:15" s="33" customFormat="1" ht="27.2" x14ac:dyDescent="0.25">
      <c r="A14" s="37">
        <v>13</v>
      </c>
      <c r="B14" s="38" t="s">
        <v>73</v>
      </c>
      <c r="C14" s="46">
        <v>15</v>
      </c>
      <c r="D14" s="47" t="s">
        <v>32</v>
      </c>
      <c r="E14" s="48">
        <v>2187</v>
      </c>
      <c r="F14" s="45">
        <f t="shared" si="1"/>
        <v>32805</v>
      </c>
      <c r="G14" s="56" t="s">
        <v>75</v>
      </c>
      <c r="I14" s="34"/>
      <c r="M14" s="35"/>
      <c r="N14" s="35"/>
      <c r="O14" s="35"/>
    </row>
    <row r="15" spans="1:15" s="33" customFormat="1" x14ac:dyDescent="0.25">
      <c r="A15" s="37">
        <v>14</v>
      </c>
      <c r="B15" s="38" t="s">
        <v>84</v>
      </c>
      <c r="C15" s="46">
        <v>2</v>
      </c>
      <c r="D15" s="47" t="s">
        <v>31</v>
      </c>
      <c r="E15" s="48">
        <v>24000</v>
      </c>
      <c r="F15" s="45">
        <f t="shared" si="1"/>
        <v>48000</v>
      </c>
      <c r="G15" s="56" t="s">
        <v>75</v>
      </c>
      <c r="I15" s="34"/>
      <c r="M15" s="35"/>
      <c r="N15" s="35"/>
      <c r="O15" s="35"/>
    </row>
    <row r="16" spans="1:15" x14ac:dyDescent="0.2">
      <c r="A16" s="32"/>
      <c r="B16" s="32"/>
      <c r="C16" s="32"/>
      <c r="D16" s="32"/>
      <c r="E16" s="49" t="s">
        <v>78</v>
      </c>
      <c r="F16" s="50">
        <f>SUM(F2:F15)</f>
        <v>693005</v>
      </c>
      <c r="G16" s="57"/>
    </row>
    <row r="17" spans="1:7" x14ac:dyDescent="0.2">
      <c r="A17" s="32"/>
      <c r="B17" s="32"/>
      <c r="C17" s="32"/>
      <c r="D17" s="32"/>
      <c r="E17" s="49" t="s">
        <v>77</v>
      </c>
      <c r="F17" s="51">
        <f>F16*0.18</f>
        <v>124740.9</v>
      </c>
      <c r="G17" s="57"/>
    </row>
    <row r="18" spans="1:7" x14ac:dyDescent="0.2">
      <c r="A18" s="32"/>
      <c r="B18" s="32"/>
      <c r="C18" s="32"/>
      <c r="D18" s="32"/>
      <c r="E18" s="49" t="s">
        <v>78</v>
      </c>
      <c r="F18" s="51">
        <f>F16+F17</f>
        <v>817745.9</v>
      </c>
      <c r="G18" s="57"/>
    </row>
    <row r="19" spans="1:7" x14ac:dyDescent="0.2">
      <c r="A19" s="32"/>
      <c r="B19" s="32"/>
      <c r="D19" s="32"/>
      <c r="E19" s="49" t="s">
        <v>83</v>
      </c>
      <c r="F19" s="51">
        <f>F18*5.1%</f>
        <v>41705.0409</v>
      </c>
      <c r="G19" s="57"/>
    </row>
    <row r="20" spans="1:7" ht="15.65" x14ac:dyDescent="0.25">
      <c r="A20" s="32"/>
      <c r="B20" s="32"/>
      <c r="C20" s="32"/>
      <c r="D20" s="32"/>
      <c r="E20" s="49" t="s">
        <v>76</v>
      </c>
      <c r="F20" s="60">
        <f>F18+F19</f>
        <v>859450.94090000005</v>
      </c>
      <c r="G20" s="57"/>
    </row>
    <row r="21" spans="1:7" x14ac:dyDescent="0.2">
      <c r="A21" s="32"/>
      <c r="B21" s="32"/>
      <c r="C21" s="32"/>
      <c r="D21" s="32"/>
      <c r="E21" s="32"/>
      <c r="F21" s="32"/>
      <c r="G21" s="57"/>
    </row>
    <row r="22" spans="1:7" s="59" customFormat="1" ht="16.3" customHeight="1" x14ac:dyDescent="0.25">
      <c r="A22" s="52"/>
      <c r="B22" s="53" t="s">
        <v>79</v>
      </c>
      <c r="C22" s="52"/>
      <c r="D22" s="52"/>
      <c r="E22" s="52"/>
      <c r="F22" s="52"/>
      <c r="G22" s="58"/>
    </row>
    <row r="23" spans="1:7" s="59" customFormat="1" ht="27.2" x14ac:dyDescent="0.25">
      <c r="A23" s="5">
        <v>1</v>
      </c>
      <c r="B23" s="18" t="s">
        <v>80</v>
      </c>
      <c r="C23" s="5">
        <v>3</v>
      </c>
      <c r="D23" s="5" t="s">
        <v>31</v>
      </c>
      <c r="E23" s="54">
        <v>20000</v>
      </c>
      <c r="F23" s="54">
        <f>E23*C23</f>
        <v>60000</v>
      </c>
      <c r="G23" s="58" t="s">
        <v>85</v>
      </c>
    </row>
    <row r="24" spans="1:7" s="59" customFormat="1" ht="21.1" customHeight="1" x14ac:dyDescent="0.25">
      <c r="A24" s="5">
        <v>2</v>
      </c>
      <c r="B24" s="18" t="s">
        <v>81</v>
      </c>
      <c r="C24" s="5">
        <v>6</v>
      </c>
      <c r="D24" s="5" t="s">
        <v>31</v>
      </c>
      <c r="E24" s="54">
        <v>13500</v>
      </c>
      <c r="F24" s="54">
        <f t="shared" ref="F24:F25" si="2">E24*C24</f>
        <v>81000</v>
      </c>
      <c r="G24" s="58" t="s">
        <v>85</v>
      </c>
    </row>
    <row r="25" spans="1:7" s="59" customFormat="1" ht="27.2" x14ac:dyDescent="0.25">
      <c r="A25" s="5">
        <v>3</v>
      </c>
      <c r="B25" s="18" t="s">
        <v>82</v>
      </c>
      <c r="C25" s="5">
        <v>10</v>
      </c>
      <c r="D25" s="5" t="s">
        <v>31</v>
      </c>
      <c r="E25" s="54">
        <v>15340</v>
      </c>
      <c r="F25" s="54">
        <f t="shared" si="2"/>
        <v>153400</v>
      </c>
      <c r="G25" s="58" t="s">
        <v>85</v>
      </c>
    </row>
    <row r="26" spans="1:7" s="59" customFormat="1" x14ac:dyDescent="0.2">
      <c r="A26" s="52"/>
      <c r="B26" s="52"/>
      <c r="C26" s="52"/>
      <c r="D26" s="52"/>
      <c r="E26" s="49" t="s">
        <v>78</v>
      </c>
      <c r="F26" s="54">
        <f>SUM(F23:F25)</f>
        <v>294400</v>
      </c>
      <c r="G26" s="58"/>
    </row>
    <row r="27" spans="1:7" s="59" customFormat="1" x14ac:dyDescent="0.25">
      <c r="A27" s="52"/>
      <c r="B27" s="52"/>
      <c r="C27" s="52"/>
      <c r="D27" s="52"/>
      <c r="E27" s="31" t="s">
        <v>77</v>
      </c>
      <c r="F27" s="54">
        <f>F26*0.18</f>
        <v>52992</v>
      </c>
      <c r="G27" s="58"/>
    </row>
    <row r="28" spans="1:7" s="59" customFormat="1" x14ac:dyDescent="0.2">
      <c r="A28" s="52"/>
      <c r="B28" s="52"/>
      <c r="C28" s="52"/>
      <c r="D28" s="52"/>
      <c r="E28" s="49" t="s">
        <v>78</v>
      </c>
      <c r="F28" s="51">
        <f>F26+F27</f>
        <v>347392</v>
      </c>
      <c r="G28" s="58"/>
    </row>
    <row r="29" spans="1:7" s="59" customFormat="1" x14ac:dyDescent="0.2">
      <c r="A29" s="52"/>
      <c r="B29" s="52"/>
      <c r="C29" s="52"/>
      <c r="D29" s="52"/>
      <c r="E29" s="49" t="s">
        <v>83</v>
      </c>
      <c r="F29" s="51">
        <f>F28*5.1%</f>
        <v>17716.991999999998</v>
      </c>
      <c r="G29" s="58"/>
    </row>
    <row r="30" spans="1:7" s="59" customFormat="1" ht="15.65" x14ac:dyDescent="0.25">
      <c r="A30" s="52"/>
      <c r="B30" s="52"/>
      <c r="C30" s="52"/>
      <c r="D30" s="52"/>
      <c r="E30" s="49" t="s">
        <v>76</v>
      </c>
      <c r="F30" s="60">
        <f>F28+F29</f>
        <v>365108.99199999997</v>
      </c>
      <c r="G30" s="58"/>
    </row>
  </sheetData>
  <pageMargins left="0.25" right="0.25" top="0.75" bottom="0.75" header="0.3" footer="0.3"/>
  <pageSetup paperSize="9" scale="88" fitToHeight="0" orientation="portrait" r:id="rId1"/>
  <colBreaks count="1" manualBreakCount="1">
    <brk id="7"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
    </sheetView>
  </sheetViews>
  <sheetFormatPr defaultRowHeight="14.3"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Sheet1</vt:lpstr>
      <vt:lpstr>LS</vt:lpstr>
      <vt:lpstr>New Items</vt:lpstr>
      <vt:lpstr>Sheet6</vt:lpstr>
      <vt:lpstr>LS!Print_Area</vt:lpstr>
      <vt:lpstr>'New Items'!Print_Area</vt:lpstr>
      <vt:lpstr>Sheet1!Print_Area</vt:lpstr>
      <vt:lpstr>LS!Print_Titles</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ASTA INFRA</cp:lastModifiedBy>
  <cp:lastPrinted>2024-11-02T12:53:43Z</cp:lastPrinted>
  <dcterms:created xsi:type="dcterms:W3CDTF">2024-07-17T06:56:13Z</dcterms:created>
  <dcterms:modified xsi:type="dcterms:W3CDTF">2024-11-02T12:58:58Z</dcterms:modified>
</cp:coreProperties>
</file>