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filterPrivacy="1" codeName="ThisWorkbook" defaultThemeVersion="124226"/>
  <xr:revisionPtr revIDLastSave="0" documentId="13_ncr:1_{83335A0B-A6C9-4B02-B355-14684A64A16A}" xr6:coauthVersionLast="47" xr6:coauthVersionMax="47" xr10:uidLastSave="{00000000-0000-0000-0000-000000000000}"/>
  <bookViews>
    <workbookView xWindow="-108" yWindow="-108" windowWidth="23256" windowHeight="12456" firstSheet="5" activeTab="10" xr2:uid="{00000000-000D-0000-FFFF-FFFF00000000}"/>
  </bookViews>
  <sheets>
    <sheet name="Bill -1-MB-1" sheetId="1" r:id="rId1"/>
    <sheet name="ABS-1-MB-2" sheetId="5" r:id="rId2"/>
    <sheet name="CC-1" sheetId="10" r:id="rId3"/>
    <sheet name="Bill-2-MB-3" sheetId="19" r:id="rId4"/>
    <sheet name="ABS-2-MB-4 " sheetId="21" r:id="rId5"/>
    <sheet name="Supercheck Statement" sheetId="9" r:id="rId6"/>
    <sheet name="CC-2" sheetId="25" r:id="rId7"/>
    <sheet name="Sheet6" sheetId="24" r:id="rId8"/>
    <sheet name="Bill-3-MB-5 " sheetId="18" r:id="rId9"/>
    <sheet name="ABS-3-MB-6" sheetId="27" r:id="rId10"/>
    <sheet name="Sheet1" sheetId="26" r:id="rId11"/>
    <sheet name="CC-3" sheetId="16" r:id="rId12"/>
    <sheet name="Civil-ABS" sheetId="8" r:id="rId13"/>
  </sheets>
  <externalReferences>
    <externalReference r:id="rId14"/>
  </externalReferences>
  <definedNames>
    <definedName name="_xlnm.Print_Area" localSheetId="1">'ABS-1-MB-2'!$A$1:$U$99</definedName>
    <definedName name="_xlnm.Print_Area" localSheetId="4">'ABS-2-MB-4 '!$A$1:$U$242</definedName>
    <definedName name="_xlnm.Print_Area" localSheetId="9">'ABS-3-MB-6'!$A$1:$U$378</definedName>
    <definedName name="_xlnm.Print_Area" localSheetId="0">'Bill -1-MB-1'!$A$1:$V$231</definedName>
    <definedName name="_xlnm.Print_Area" localSheetId="8">'Bill-3-MB-5 '!$A$1:$V$1168</definedName>
    <definedName name="_xlnm.Print_Area" localSheetId="6">'CC-2'!$A$1:$U$242</definedName>
    <definedName name="_xlnm.Print_Area" localSheetId="11">'CC-3'!$A$1:$U$278</definedName>
    <definedName name="_xlnm.Print_Area" localSheetId="12">'Civil-ABS'!$A$1:$U$43</definedName>
    <definedName name="_xlnm.Print_Titles" localSheetId="1">'ABS-1-MB-2'!$4:$6</definedName>
    <definedName name="_xlnm.Print_Titles" localSheetId="4">'ABS-2-MB-4 '!$4:$6</definedName>
    <definedName name="_xlnm.Print_Titles" localSheetId="9">'ABS-3-MB-6'!$4:$6</definedName>
    <definedName name="_xlnm.Print_Titles" localSheetId="0">'Bill -1-MB-1'!$4:$6</definedName>
    <definedName name="_xlnm.Print_Titles" localSheetId="8">'Bill-3-MB-5 '!$4:$6</definedName>
    <definedName name="_xlnm.Print_Titles" localSheetId="2">'CC-1'!$4:$6</definedName>
    <definedName name="_xlnm.Print_Titles" localSheetId="6">'CC-2'!$4:$6</definedName>
    <definedName name="_xlnm.Print_Titles" localSheetId="11">'CC-3'!$4:$6</definedName>
    <definedName name="_xlnm.Print_Titles" localSheetId="12">'Civil-ABS'!$4:$6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0" i="27" l="1"/>
  <c r="I1106" i="18"/>
  <c r="I1107" i="18" s="1"/>
  <c r="H110" i="27" l="1"/>
  <c r="I110" i="27"/>
  <c r="Q110" i="27" s="1"/>
  <c r="M110" i="27"/>
  <c r="R110" i="27" s="1"/>
  <c r="G256" i="27" l="1"/>
  <c r="E253" i="27"/>
  <c r="E256" i="27" s="1"/>
  <c r="D257" i="27" s="1"/>
  <c r="G255" i="27"/>
  <c r="D250" i="27"/>
  <c r="G250" i="27" s="1"/>
  <c r="G249" i="27"/>
  <c r="X249" i="27"/>
  <c r="X250" i="27" s="1"/>
  <c r="Y252" i="27"/>
  <c r="J137" i="27" l="1"/>
  <c r="J134" i="27"/>
  <c r="J131" i="27"/>
  <c r="J128" i="27"/>
  <c r="J125" i="27"/>
  <c r="J122" i="27"/>
  <c r="J119" i="27"/>
  <c r="J116" i="27"/>
  <c r="J113" i="27"/>
  <c r="J242" i="27"/>
  <c r="I128" i="27"/>
  <c r="Q128" i="27" s="1"/>
  <c r="I122" i="27"/>
  <c r="Q122" i="27" s="1"/>
  <c r="I1103" i="18"/>
  <c r="I1104" i="18" s="1"/>
  <c r="I137" i="27" s="1"/>
  <c r="I1100" i="18"/>
  <c r="I1101" i="18" s="1"/>
  <c r="H134" i="27" s="1"/>
  <c r="I1097" i="18"/>
  <c r="I1098" i="18" s="1"/>
  <c r="I131" i="27" s="1"/>
  <c r="I1094" i="18"/>
  <c r="I1095" i="18" s="1"/>
  <c r="H128" i="27" s="1"/>
  <c r="I1091" i="18"/>
  <c r="I1092" i="18" s="1"/>
  <c r="I125" i="27" s="1"/>
  <c r="I1088" i="18"/>
  <c r="I1089" i="18" s="1"/>
  <c r="H122" i="27" s="1"/>
  <c r="I1085" i="18"/>
  <c r="I1086" i="18" s="1"/>
  <c r="I119" i="27" s="1"/>
  <c r="I1082" i="18"/>
  <c r="I1083" i="18" s="1"/>
  <c r="H116" i="27" s="1"/>
  <c r="I1079" i="18"/>
  <c r="I1080" i="18" s="1"/>
  <c r="I113" i="27" s="1"/>
  <c r="Q125" i="27" l="1"/>
  <c r="M125" i="27"/>
  <c r="R125" i="27" s="1"/>
  <c r="Q119" i="27"/>
  <c r="M119" i="27"/>
  <c r="R119" i="27" s="1"/>
  <c r="Q131" i="27"/>
  <c r="M131" i="27"/>
  <c r="R131" i="27" s="1"/>
  <c r="Q113" i="27"/>
  <c r="M113" i="27"/>
  <c r="R113" i="27" s="1"/>
  <c r="Q137" i="27"/>
  <c r="M137" i="27"/>
  <c r="R137" i="27" s="1"/>
  <c r="H113" i="27"/>
  <c r="H119" i="27"/>
  <c r="H125" i="27"/>
  <c r="H131" i="27"/>
  <c r="H137" i="27"/>
  <c r="M128" i="27"/>
  <c r="R128" i="27" s="1"/>
  <c r="I134" i="27"/>
  <c r="Q134" i="27" s="1"/>
  <c r="I116" i="27"/>
  <c r="Q116" i="27" s="1"/>
  <c r="M122" i="27"/>
  <c r="R122" i="27" s="1"/>
  <c r="Q236" i="27"/>
  <c r="Q233" i="27"/>
  <c r="Q230" i="27"/>
  <c r="Q221" i="27"/>
  <c r="Q218" i="27"/>
  <c r="Q215" i="27"/>
  <c r="Q209" i="27"/>
  <c r="Q206" i="27"/>
  <c r="Q197" i="27"/>
  <c r="Q194" i="27"/>
  <c r="Q191" i="27"/>
  <c r="Q188" i="27"/>
  <c r="Q185" i="27"/>
  <c r="Q179" i="27"/>
  <c r="Q176" i="27"/>
  <c r="Q173" i="27"/>
  <c r="J239" i="27"/>
  <c r="J236" i="27"/>
  <c r="M236" i="27" s="1"/>
  <c r="R236" i="27" s="1"/>
  <c r="J233" i="27"/>
  <c r="M233" i="27" s="1"/>
  <c r="R233" i="27" s="1"/>
  <c r="J230" i="27"/>
  <c r="M230" i="27" s="1"/>
  <c r="R230" i="27" s="1"/>
  <c r="J227" i="27"/>
  <c r="J224" i="27"/>
  <c r="J221" i="27"/>
  <c r="M221" i="27" s="1"/>
  <c r="R221" i="27" s="1"/>
  <c r="J218" i="27"/>
  <c r="M218" i="27" s="1"/>
  <c r="R218" i="27" s="1"/>
  <c r="J215" i="27"/>
  <c r="M215" i="27" s="1"/>
  <c r="R215" i="27" s="1"/>
  <c r="J212" i="27"/>
  <c r="J209" i="27"/>
  <c r="M209" i="27" s="1"/>
  <c r="R209" i="27" s="1"/>
  <c r="J206" i="27"/>
  <c r="M206" i="27" s="1"/>
  <c r="R206" i="27" s="1"/>
  <c r="J203" i="27"/>
  <c r="J200" i="27"/>
  <c r="J197" i="27"/>
  <c r="M197" i="27" s="1"/>
  <c r="R197" i="27" s="1"/>
  <c r="J194" i="27"/>
  <c r="M194" i="27" s="1"/>
  <c r="R194" i="27" s="1"/>
  <c r="J191" i="27"/>
  <c r="M191" i="27" s="1"/>
  <c r="R191" i="27" s="1"/>
  <c r="J188" i="27"/>
  <c r="M188" i="27" s="1"/>
  <c r="R188" i="27" s="1"/>
  <c r="J185" i="27"/>
  <c r="M185" i="27" s="1"/>
  <c r="R185" i="27" s="1"/>
  <c r="J182" i="27"/>
  <c r="J179" i="27"/>
  <c r="M179" i="27" s="1"/>
  <c r="R179" i="27" s="1"/>
  <c r="J176" i="27"/>
  <c r="M176" i="27" s="1"/>
  <c r="R176" i="27" s="1"/>
  <c r="J173" i="27"/>
  <c r="M173" i="27" s="1"/>
  <c r="R173" i="27" s="1"/>
  <c r="M116" i="27" l="1"/>
  <c r="R116" i="27" s="1"/>
  <c r="M134" i="27"/>
  <c r="R134" i="27" s="1"/>
  <c r="I1076" i="18"/>
  <c r="I1077" i="18" s="1"/>
  <c r="I1073" i="18"/>
  <c r="I1074" i="18" s="1"/>
  <c r="I1070" i="18"/>
  <c r="I1069" i="18"/>
  <c r="I1066" i="18"/>
  <c r="I1067" i="18" s="1"/>
  <c r="H233" i="27" s="1"/>
  <c r="I234" i="27" s="1"/>
  <c r="I1063" i="18"/>
  <c r="I1062" i="18"/>
  <c r="I1061" i="18"/>
  <c r="I1060" i="18"/>
  <c r="I1057" i="18"/>
  <c r="I1058" i="18" s="1"/>
  <c r="I1054" i="18"/>
  <c r="I1055" i="18" s="1"/>
  <c r="I1051" i="18"/>
  <c r="I1050" i="18"/>
  <c r="I1049" i="18"/>
  <c r="I1048" i="18"/>
  <c r="I1047" i="18"/>
  <c r="I1052" i="18" s="1"/>
  <c r="H221" i="27" s="1"/>
  <c r="I222" i="27" s="1"/>
  <c r="I1044" i="18"/>
  <c r="I1043" i="18"/>
  <c r="I1040" i="18"/>
  <c r="I1041" i="18" s="1"/>
  <c r="H215" i="27" s="1"/>
  <c r="I216" i="27" s="1"/>
  <c r="I1037" i="18"/>
  <c r="I1038" i="18" s="1"/>
  <c r="I1034" i="18"/>
  <c r="I1033" i="18"/>
  <c r="I1032" i="18"/>
  <c r="I1031" i="18"/>
  <c r="I1030" i="18"/>
  <c r="I1029" i="18"/>
  <c r="I1028" i="18"/>
  <c r="I1027" i="18"/>
  <c r="I1026" i="18"/>
  <c r="I1025" i="18"/>
  <c r="I1024" i="18"/>
  <c r="I1023" i="18"/>
  <c r="I1022" i="18"/>
  <c r="I1021" i="18"/>
  <c r="I1020" i="18"/>
  <c r="I1019" i="18"/>
  <c r="I1018" i="18"/>
  <c r="I1017" i="18"/>
  <c r="I1016" i="18"/>
  <c r="I1013" i="18"/>
  <c r="I1012" i="18"/>
  <c r="I1011" i="18"/>
  <c r="I1010" i="18"/>
  <c r="I1009" i="18"/>
  <c r="I1008" i="18"/>
  <c r="I1007" i="18"/>
  <c r="I1006" i="18"/>
  <c r="I1005" i="18"/>
  <c r="I1004" i="18"/>
  <c r="I1003" i="18"/>
  <c r="I1002" i="18"/>
  <c r="I1001" i="18"/>
  <c r="I998" i="18"/>
  <c r="I999" i="18" s="1"/>
  <c r="I995" i="18"/>
  <c r="I996" i="18" s="1"/>
  <c r="I992" i="18"/>
  <c r="I991" i="18"/>
  <c r="I990" i="18"/>
  <c r="I989" i="18"/>
  <c r="I988" i="18"/>
  <c r="I985" i="18"/>
  <c r="I984" i="18"/>
  <c r="I983" i="18"/>
  <c r="I982" i="18"/>
  <c r="I981" i="18"/>
  <c r="I980" i="18"/>
  <c r="I977" i="18"/>
  <c r="I976" i="18"/>
  <c r="I975" i="18"/>
  <c r="I974" i="18"/>
  <c r="I973" i="18"/>
  <c r="I970" i="18"/>
  <c r="I969" i="18"/>
  <c r="I968" i="18"/>
  <c r="I967" i="18"/>
  <c r="I966" i="18"/>
  <c r="I965" i="18"/>
  <c r="I964" i="18"/>
  <c r="I963" i="18"/>
  <c r="I962" i="18"/>
  <c r="I961" i="18"/>
  <c r="I960" i="18"/>
  <c r="I959" i="18"/>
  <c r="I958" i="18"/>
  <c r="I957" i="18"/>
  <c r="I956" i="18"/>
  <c r="I955" i="18"/>
  <c r="I954" i="18"/>
  <c r="I953" i="18"/>
  <c r="I952" i="18"/>
  <c r="I951" i="18"/>
  <c r="I950" i="18"/>
  <c r="I949" i="18"/>
  <c r="I948" i="18"/>
  <c r="I947" i="18"/>
  <c r="I946" i="18"/>
  <c r="I945" i="18"/>
  <c r="I944" i="18"/>
  <c r="I943" i="18"/>
  <c r="I942" i="18"/>
  <c r="I941" i="18"/>
  <c r="I940" i="18"/>
  <c r="I939" i="18"/>
  <c r="I938" i="18"/>
  <c r="I937" i="18"/>
  <c r="I936" i="18"/>
  <c r="I935" i="18"/>
  <c r="I934" i="18"/>
  <c r="I933" i="18"/>
  <c r="I932" i="18"/>
  <c r="I931" i="18"/>
  <c r="I930" i="18"/>
  <c r="I929" i="18"/>
  <c r="I928" i="18"/>
  <c r="I927" i="18"/>
  <c r="I926" i="18"/>
  <c r="I925" i="18"/>
  <c r="I924" i="18"/>
  <c r="I923" i="18"/>
  <c r="I922" i="18"/>
  <c r="I921" i="18"/>
  <c r="I920" i="18"/>
  <c r="I919" i="18"/>
  <c r="I918" i="18"/>
  <c r="I917" i="18"/>
  <c r="I916" i="18"/>
  <c r="I915" i="18"/>
  <c r="I914" i="18"/>
  <c r="I913" i="18"/>
  <c r="I912" i="18"/>
  <c r="I911" i="18"/>
  <c r="I910" i="18"/>
  <c r="I909" i="18"/>
  <c r="I908" i="18"/>
  <c r="I907" i="18"/>
  <c r="I906" i="18"/>
  <c r="I905" i="18"/>
  <c r="I902" i="18"/>
  <c r="I901" i="18"/>
  <c r="I900" i="18"/>
  <c r="I899" i="18"/>
  <c r="I898" i="18"/>
  <c r="I897" i="18"/>
  <c r="I896" i="18"/>
  <c r="I895" i="18"/>
  <c r="I894" i="18"/>
  <c r="I893" i="18"/>
  <c r="I892" i="18"/>
  <c r="I891" i="18"/>
  <c r="I890" i="18"/>
  <c r="I889" i="18"/>
  <c r="I888" i="18"/>
  <c r="I887" i="18"/>
  <c r="I886" i="18"/>
  <c r="I885" i="18"/>
  <c r="I884" i="18"/>
  <c r="I883" i="18"/>
  <c r="I882" i="18"/>
  <c r="I881" i="18"/>
  <c r="I880" i="18"/>
  <c r="I879" i="18"/>
  <c r="I878" i="18"/>
  <c r="I877" i="18"/>
  <c r="I876" i="18"/>
  <c r="I875" i="18"/>
  <c r="I874" i="18"/>
  <c r="I873" i="18"/>
  <c r="I872" i="18"/>
  <c r="I871" i="18"/>
  <c r="I870" i="18"/>
  <c r="I869" i="18"/>
  <c r="I868" i="18"/>
  <c r="I867" i="18"/>
  <c r="I866" i="18"/>
  <c r="I865" i="18"/>
  <c r="I864" i="18"/>
  <c r="I863" i="18"/>
  <c r="I862" i="18"/>
  <c r="I861" i="18"/>
  <c r="I860" i="18"/>
  <c r="I859" i="18"/>
  <c r="I858" i="18"/>
  <c r="I857" i="18"/>
  <c r="I854" i="18"/>
  <c r="I853" i="18"/>
  <c r="I852" i="18"/>
  <c r="I851" i="18"/>
  <c r="I850" i="18"/>
  <c r="I849" i="18"/>
  <c r="I848" i="18"/>
  <c r="I847" i="18"/>
  <c r="I846" i="18"/>
  <c r="I845" i="18"/>
  <c r="I844" i="18"/>
  <c r="I843" i="18"/>
  <c r="I840" i="18"/>
  <c r="I839" i="18"/>
  <c r="I838" i="18"/>
  <c r="I837" i="18"/>
  <c r="I836" i="18"/>
  <c r="I835" i="18"/>
  <c r="I834" i="18"/>
  <c r="I833" i="18"/>
  <c r="I832" i="18"/>
  <c r="I831" i="18"/>
  <c r="I830" i="18"/>
  <c r="I829" i="18"/>
  <c r="I828" i="18"/>
  <c r="I827" i="18"/>
  <c r="I826" i="18"/>
  <c r="I825" i="18"/>
  <c r="I824" i="18"/>
  <c r="I823" i="18"/>
  <c r="I822" i="18"/>
  <c r="I821" i="18"/>
  <c r="I820" i="18"/>
  <c r="I819" i="18"/>
  <c r="I818" i="18"/>
  <c r="I817" i="18"/>
  <c r="I816" i="18"/>
  <c r="I815" i="18"/>
  <c r="I814" i="18"/>
  <c r="I811" i="18"/>
  <c r="I810" i="18"/>
  <c r="I809" i="18"/>
  <c r="I808" i="18"/>
  <c r="I807" i="18"/>
  <c r="I806" i="18"/>
  <c r="I805" i="18"/>
  <c r="I804" i="18"/>
  <c r="I803" i="18"/>
  <c r="I802" i="18"/>
  <c r="I801" i="18"/>
  <c r="I800" i="18"/>
  <c r="I799" i="18"/>
  <c r="I798" i="18"/>
  <c r="I797" i="18"/>
  <c r="I796" i="18"/>
  <c r="I795" i="18"/>
  <c r="I794" i="18"/>
  <c r="I793" i="18"/>
  <c r="I792" i="18"/>
  <c r="I791" i="18"/>
  <c r="I790" i="18"/>
  <c r="I789" i="18"/>
  <c r="I788" i="18"/>
  <c r="I787" i="18"/>
  <c r="I786" i="18"/>
  <c r="I785" i="18"/>
  <c r="I784" i="18"/>
  <c r="I783" i="18"/>
  <c r="I782" i="18"/>
  <c r="I781" i="18"/>
  <c r="I780" i="18"/>
  <c r="I779" i="18"/>
  <c r="I778" i="18"/>
  <c r="I777" i="18"/>
  <c r="I776" i="18"/>
  <c r="I775" i="18"/>
  <c r="I774" i="18"/>
  <c r="I773" i="18"/>
  <c r="I772" i="18"/>
  <c r="I771" i="18"/>
  <c r="I770" i="18"/>
  <c r="I769" i="18"/>
  <c r="I768" i="18"/>
  <c r="I767" i="18"/>
  <c r="I766" i="18"/>
  <c r="I765" i="18"/>
  <c r="I764" i="18"/>
  <c r="I763" i="18"/>
  <c r="I762" i="18"/>
  <c r="I761" i="18"/>
  <c r="I760" i="18"/>
  <c r="I759" i="18"/>
  <c r="I758" i="18"/>
  <c r="I757" i="18"/>
  <c r="I756" i="18"/>
  <c r="I755" i="18"/>
  <c r="I754" i="18"/>
  <c r="I753" i="18"/>
  <c r="I752" i="18"/>
  <c r="I751" i="18"/>
  <c r="I750" i="18"/>
  <c r="I749" i="18"/>
  <c r="I748" i="18"/>
  <c r="I747" i="18"/>
  <c r="I746" i="18"/>
  <c r="I745" i="18"/>
  <c r="I744" i="18"/>
  <c r="I743" i="18"/>
  <c r="I742" i="18"/>
  <c r="I741" i="18"/>
  <c r="I740" i="18"/>
  <c r="I739" i="18"/>
  <c r="I738" i="18"/>
  <c r="I737" i="18"/>
  <c r="I736" i="18"/>
  <c r="I735" i="18"/>
  <c r="I734" i="18"/>
  <c r="I733" i="18"/>
  <c r="I732" i="18"/>
  <c r="I731" i="18"/>
  <c r="I730" i="18"/>
  <c r="I729" i="18"/>
  <c r="I728" i="18"/>
  <c r="I727" i="18"/>
  <c r="I726" i="18"/>
  <c r="I725" i="18"/>
  <c r="I724" i="18"/>
  <c r="I723" i="18"/>
  <c r="I722" i="18"/>
  <c r="I721" i="18"/>
  <c r="I720" i="18"/>
  <c r="I719" i="18"/>
  <c r="I718" i="18"/>
  <c r="I717" i="18"/>
  <c r="I716" i="18"/>
  <c r="I715" i="18"/>
  <c r="I714" i="18"/>
  <c r="I713" i="18"/>
  <c r="I712" i="18"/>
  <c r="I711" i="18"/>
  <c r="I710" i="18"/>
  <c r="I709" i="18"/>
  <c r="I708" i="18"/>
  <c r="I707" i="18"/>
  <c r="I704" i="18"/>
  <c r="I703" i="18"/>
  <c r="I702" i="18"/>
  <c r="I701" i="18"/>
  <c r="I700" i="18"/>
  <c r="I699" i="18"/>
  <c r="I698" i="18"/>
  <c r="I697" i="18"/>
  <c r="I696" i="18"/>
  <c r="I695" i="18"/>
  <c r="I694" i="18"/>
  <c r="I693" i="18"/>
  <c r="I692" i="18"/>
  <c r="I691" i="18"/>
  <c r="I690" i="18"/>
  <c r="I689" i="18"/>
  <c r="I688" i="18"/>
  <c r="I687" i="18"/>
  <c r="I686" i="18"/>
  <c r="I685" i="18"/>
  <c r="I684" i="18"/>
  <c r="I683" i="18"/>
  <c r="I682" i="18"/>
  <c r="I681" i="18"/>
  <c r="I680" i="18"/>
  <c r="I679" i="18"/>
  <c r="I678" i="18"/>
  <c r="I677" i="18"/>
  <c r="I676" i="18"/>
  <c r="I675" i="18"/>
  <c r="I674" i="18"/>
  <c r="I673" i="18"/>
  <c r="I672" i="18"/>
  <c r="I671" i="18"/>
  <c r="I670" i="18"/>
  <c r="I669" i="18"/>
  <c r="I668" i="18"/>
  <c r="I667" i="18"/>
  <c r="I666" i="18"/>
  <c r="I665" i="18"/>
  <c r="I664" i="18"/>
  <c r="I663" i="18"/>
  <c r="I662" i="18"/>
  <c r="I661" i="18"/>
  <c r="I660" i="18"/>
  <c r="I659" i="18"/>
  <c r="I658" i="18"/>
  <c r="I657" i="18"/>
  <c r="I656" i="18"/>
  <c r="I655" i="18"/>
  <c r="I654" i="18"/>
  <c r="I653" i="18"/>
  <c r="I652" i="18"/>
  <c r="I651" i="18"/>
  <c r="I650" i="18"/>
  <c r="I649" i="18"/>
  <c r="I648" i="18"/>
  <c r="I647" i="18"/>
  <c r="I646" i="18"/>
  <c r="I645" i="18"/>
  <c r="I644" i="18"/>
  <c r="I643" i="18"/>
  <c r="H212" i="27" l="1"/>
  <c r="I212" i="27"/>
  <c r="I200" i="27"/>
  <c r="H200" i="27"/>
  <c r="H239" i="27"/>
  <c r="I239" i="27"/>
  <c r="H203" i="27"/>
  <c r="I203" i="27"/>
  <c r="I242" i="27"/>
  <c r="H242" i="27"/>
  <c r="I227" i="27"/>
  <c r="H227" i="27"/>
  <c r="I224" i="27"/>
  <c r="H224" i="27"/>
  <c r="I855" i="18"/>
  <c r="I1071" i="18"/>
  <c r="H236" i="27" s="1"/>
  <c r="I237" i="27" s="1"/>
  <c r="I705" i="18"/>
  <c r="H173" i="27" s="1"/>
  <c r="I174" i="27" s="1"/>
  <c r="I903" i="18"/>
  <c r="H185" i="27" s="1"/>
  <c r="I186" i="27" s="1"/>
  <c r="I971" i="18"/>
  <c r="H188" i="27" s="1"/>
  <c r="I189" i="27" s="1"/>
  <c r="I1045" i="18"/>
  <c r="H218" i="27" s="1"/>
  <c r="I219" i="27" s="1"/>
  <c r="I986" i="18"/>
  <c r="H194" i="27" s="1"/>
  <c r="I195" i="27" s="1"/>
  <c r="I993" i="18"/>
  <c r="H197" i="27" s="1"/>
  <c r="I198" i="27" s="1"/>
  <c r="I1035" i="18"/>
  <c r="H209" i="27" s="1"/>
  <c r="I210" i="27" s="1"/>
  <c r="I1064" i="18"/>
  <c r="H230" i="27" s="1"/>
  <c r="I231" i="27" s="1"/>
  <c r="I812" i="18"/>
  <c r="H176" i="27" s="1"/>
  <c r="I177" i="27" s="1"/>
  <c r="I841" i="18"/>
  <c r="H179" i="27" s="1"/>
  <c r="I180" i="27" s="1"/>
  <c r="I978" i="18"/>
  <c r="H191" i="27" s="1"/>
  <c r="I192" i="27" s="1"/>
  <c r="I1014" i="18"/>
  <c r="H206" i="27" s="1"/>
  <c r="I207" i="27" s="1"/>
  <c r="I182" i="27" l="1"/>
  <c r="H182" i="27"/>
  <c r="M227" i="27"/>
  <c r="R227" i="27" s="1"/>
  <c r="Q227" i="27"/>
  <c r="Q200" i="27"/>
  <c r="M200" i="27"/>
  <c r="R200" i="27" s="1"/>
  <c r="Q203" i="27"/>
  <c r="M203" i="27"/>
  <c r="R203" i="27" s="1"/>
  <c r="Q239" i="27"/>
  <c r="M239" i="27"/>
  <c r="R239" i="27" s="1"/>
  <c r="Q212" i="27"/>
  <c r="M212" i="27"/>
  <c r="R212" i="27" s="1"/>
  <c r="Q224" i="27"/>
  <c r="M224" i="27"/>
  <c r="R224" i="27" s="1"/>
  <c r="Q242" i="27"/>
  <c r="M242" i="27"/>
  <c r="R242" i="27" s="1"/>
  <c r="Q158" i="27"/>
  <c r="J170" i="27"/>
  <c r="J167" i="27"/>
  <c r="J164" i="27"/>
  <c r="J161" i="27"/>
  <c r="J158" i="27"/>
  <c r="M158" i="27" s="1"/>
  <c r="R158" i="27" s="1"/>
  <c r="J155" i="27"/>
  <c r="M182" i="27" l="1"/>
  <c r="R182" i="27" s="1"/>
  <c r="Q182" i="27"/>
  <c r="I639" i="18"/>
  <c r="I638" i="18"/>
  <c r="I637" i="18"/>
  <c r="I636" i="18"/>
  <c r="I635" i="18"/>
  <c r="I634" i="18"/>
  <c r="I633" i="18"/>
  <c r="I632" i="18"/>
  <c r="I631" i="18"/>
  <c r="I630" i="18"/>
  <c r="I629" i="18"/>
  <c r="I628" i="18"/>
  <c r="I627" i="18"/>
  <c r="I626" i="18"/>
  <c r="I625" i="18"/>
  <c r="I624" i="18"/>
  <c r="I623" i="18"/>
  <c r="I622" i="18"/>
  <c r="I621" i="18"/>
  <c r="I620" i="18"/>
  <c r="I619" i="18"/>
  <c r="I618" i="18"/>
  <c r="I617" i="18"/>
  <c r="I616" i="18"/>
  <c r="I615" i="18"/>
  <c r="I614" i="18"/>
  <c r="I613" i="18"/>
  <c r="I612" i="18"/>
  <c r="I611" i="18"/>
  <c r="I610" i="18"/>
  <c r="I609" i="18"/>
  <c r="I608" i="18"/>
  <c r="I607" i="18"/>
  <c r="I606" i="18"/>
  <c r="I605" i="18"/>
  <c r="I604" i="18"/>
  <c r="I603" i="18"/>
  <c r="I602" i="18"/>
  <c r="I601" i="18"/>
  <c r="I600" i="18"/>
  <c r="I599" i="18"/>
  <c r="I598" i="18"/>
  <c r="I597" i="18"/>
  <c r="I596" i="18"/>
  <c r="I595" i="18"/>
  <c r="I594" i="18"/>
  <c r="I593" i="18"/>
  <c r="I592" i="18"/>
  <c r="I591" i="18"/>
  <c r="I590" i="18"/>
  <c r="I589" i="18"/>
  <c r="I588" i="18"/>
  <c r="I587" i="18"/>
  <c r="I586" i="18"/>
  <c r="I585" i="18"/>
  <c r="I584" i="18"/>
  <c r="I583" i="18"/>
  <c r="I582" i="18"/>
  <c r="I581" i="18"/>
  <c r="I580" i="18"/>
  <c r="I579" i="18"/>
  <c r="I578" i="18"/>
  <c r="I577" i="18"/>
  <c r="I576" i="18"/>
  <c r="I575" i="18"/>
  <c r="F574" i="18"/>
  <c r="I574" i="18" s="1"/>
  <c r="I573" i="18"/>
  <c r="I572" i="18"/>
  <c r="I571" i="18"/>
  <c r="F570" i="18"/>
  <c r="I570" i="18" s="1"/>
  <c r="I569" i="18"/>
  <c r="I568" i="18"/>
  <c r="I567" i="18"/>
  <c r="I566" i="18"/>
  <c r="I565" i="18"/>
  <c r="I564" i="18"/>
  <c r="I563" i="18"/>
  <c r="I562" i="18"/>
  <c r="I561" i="18"/>
  <c r="I560" i="18"/>
  <c r="I559" i="18"/>
  <c r="I558" i="18"/>
  <c r="I557" i="18"/>
  <c r="I556" i="18"/>
  <c r="I555" i="18"/>
  <c r="I554" i="18"/>
  <c r="I553" i="18"/>
  <c r="I552" i="18"/>
  <c r="I551" i="18"/>
  <c r="I550" i="18"/>
  <c r="I549" i="18"/>
  <c r="I548" i="18"/>
  <c r="I547" i="18"/>
  <c r="I546" i="18"/>
  <c r="I545" i="18"/>
  <c r="I544" i="18"/>
  <c r="I543" i="18"/>
  <c r="I542" i="18"/>
  <c r="I541" i="18"/>
  <c r="I540" i="18"/>
  <c r="I539" i="18"/>
  <c r="I538" i="18"/>
  <c r="I537" i="18"/>
  <c r="I536" i="18"/>
  <c r="I535" i="18"/>
  <c r="I534" i="18"/>
  <c r="I533" i="18"/>
  <c r="I532" i="18"/>
  <c r="I531" i="18"/>
  <c r="I530" i="18"/>
  <c r="I529" i="18"/>
  <c r="I528" i="18"/>
  <c r="I527" i="18"/>
  <c r="I526" i="18"/>
  <c r="I525" i="18"/>
  <c r="I524" i="18"/>
  <c r="I523" i="18"/>
  <c r="I522" i="18"/>
  <c r="I521" i="18"/>
  <c r="I520" i="18"/>
  <c r="I519" i="18"/>
  <c r="I518" i="18"/>
  <c r="I517" i="18"/>
  <c r="I516" i="18"/>
  <c r="I515" i="18"/>
  <c r="I514" i="18"/>
  <c r="I513" i="18"/>
  <c r="I512" i="18"/>
  <c r="I511" i="18"/>
  <c r="I510" i="18"/>
  <c r="I509" i="18"/>
  <c r="I508" i="18"/>
  <c r="I507" i="18"/>
  <c r="I506" i="18"/>
  <c r="I505" i="18"/>
  <c r="I504" i="18"/>
  <c r="I503" i="18"/>
  <c r="I502" i="18"/>
  <c r="I501" i="18"/>
  <c r="I500" i="18"/>
  <c r="I499" i="18"/>
  <c r="I498" i="18"/>
  <c r="I497" i="18"/>
  <c r="I496" i="18"/>
  <c r="I495" i="18"/>
  <c r="I494" i="18"/>
  <c r="I493" i="18"/>
  <c r="I492" i="18"/>
  <c r="I491" i="18"/>
  <c r="I490" i="18"/>
  <c r="I489" i="18"/>
  <c r="I488" i="18"/>
  <c r="I487" i="18"/>
  <c r="I486" i="18"/>
  <c r="I485" i="18"/>
  <c r="I484" i="18"/>
  <c r="I483" i="18"/>
  <c r="I482" i="18"/>
  <c r="I481" i="18"/>
  <c r="I480" i="18"/>
  <c r="I479" i="18"/>
  <c r="I478" i="18"/>
  <c r="I477" i="18"/>
  <c r="I476" i="18"/>
  <c r="I475" i="18"/>
  <c r="I474" i="18"/>
  <c r="I473" i="18"/>
  <c r="I472" i="18"/>
  <c r="I471" i="18"/>
  <c r="I470" i="18"/>
  <c r="F469" i="18"/>
  <c r="I469" i="18" s="1"/>
  <c r="I468" i="18"/>
  <c r="I467" i="18"/>
  <c r="I466" i="18"/>
  <c r="I465" i="18"/>
  <c r="I464" i="18"/>
  <c r="I463" i="18"/>
  <c r="I462" i="18"/>
  <c r="I461" i="18"/>
  <c r="I460" i="18"/>
  <c r="I459" i="18"/>
  <c r="I458" i="18"/>
  <c r="I457" i="18"/>
  <c r="I456" i="18"/>
  <c r="I455" i="18"/>
  <c r="I454" i="18"/>
  <c r="I453" i="18"/>
  <c r="I452" i="18"/>
  <c r="I451" i="18"/>
  <c r="I450" i="18"/>
  <c r="I449" i="18"/>
  <c r="I448" i="18"/>
  <c r="I447" i="18"/>
  <c r="I446" i="18"/>
  <c r="I445" i="18"/>
  <c r="I444" i="18"/>
  <c r="I443" i="18"/>
  <c r="I442" i="18"/>
  <c r="I441" i="18"/>
  <c r="I440" i="18"/>
  <c r="I439" i="18"/>
  <c r="I438" i="18"/>
  <c r="I437" i="18"/>
  <c r="I436" i="18"/>
  <c r="I435" i="18"/>
  <c r="I434" i="18"/>
  <c r="I433" i="18"/>
  <c r="I432" i="18"/>
  <c r="F431" i="18"/>
  <c r="I431" i="18" s="1"/>
  <c r="I430" i="18"/>
  <c r="I429" i="18"/>
  <c r="I428" i="18"/>
  <c r="I427" i="18"/>
  <c r="I426" i="18"/>
  <c r="I425" i="18"/>
  <c r="I424" i="18"/>
  <c r="I423" i="18"/>
  <c r="I422" i="18"/>
  <c r="I421" i="18"/>
  <c r="I420" i="18"/>
  <c r="I300" i="18"/>
  <c r="I299" i="18"/>
  <c r="I298" i="18"/>
  <c r="I297" i="18"/>
  <c r="I296" i="18"/>
  <c r="I295" i="18"/>
  <c r="I294" i="18"/>
  <c r="I293" i="18"/>
  <c r="I292" i="18"/>
  <c r="I291" i="18"/>
  <c r="I290" i="18"/>
  <c r="I289" i="18"/>
  <c r="I288" i="18"/>
  <c r="I287" i="18"/>
  <c r="I286" i="18"/>
  <c r="I285" i="18"/>
  <c r="I284" i="18"/>
  <c r="F283" i="18"/>
  <c r="I283" i="18" s="1"/>
  <c r="I282" i="18"/>
  <c r="I281" i="18"/>
  <c r="I280" i="18"/>
  <c r="I279" i="18"/>
  <c r="I278" i="18"/>
  <c r="I277" i="18"/>
  <c r="I276" i="18"/>
  <c r="I275" i="18"/>
  <c r="I274" i="18"/>
  <c r="I273" i="18"/>
  <c r="I272" i="18"/>
  <c r="I271" i="18"/>
  <c r="F270" i="18"/>
  <c r="I270" i="18" s="1"/>
  <c r="I269" i="18"/>
  <c r="I268" i="18"/>
  <c r="F267" i="18"/>
  <c r="I267" i="18" s="1"/>
  <c r="I266" i="18"/>
  <c r="I265" i="18"/>
  <c r="I264" i="18"/>
  <c r="I640" i="18" l="1"/>
  <c r="I301" i="18"/>
  <c r="Q155" i="27"/>
  <c r="M155" i="27"/>
  <c r="R155" i="27" s="1"/>
  <c r="Q167" i="27"/>
  <c r="M167" i="27"/>
  <c r="R167" i="27" s="1"/>
  <c r="H167" i="27"/>
  <c r="Q164" i="27"/>
  <c r="M164" i="27"/>
  <c r="R164" i="27" s="1"/>
  <c r="H164" i="27"/>
  <c r="Q149" i="27"/>
  <c r="J149" i="27"/>
  <c r="M149" i="27" s="1"/>
  <c r="R149" i="27" s="1"/>
  <c r="J152" i="27"/>
  <c r="Q146" i="27"/>
  <c r="J146" i="27"/>
  <c r="M146" i="27" s="1"/>
  <c r="R146" i="27" s="1"/>
  <c r="Q161" i="27"/>
  <c r="M161" i="27"/>
  <c r="R161" i="27" s="1"/>
  <c r="H161" i="27"/>
  <c r="Q140" i="27"/>
  <c r="J140" i="27"/>
  <c r="M140" i="27" s="1"/>
  <c r="R140" i="27" s="1"/>
  <c r="H158" i="27"/>
  <c r="Q170" i="27"/>
  <c r="M170" i="27"/>
  <c r="R170" i="27" s="1"/>
  <c r="H170" i="27"/>
  <c r="Q143" i="27"/>
  <c r="J143" i="27"/>
  <c r="M143" i="27" s="1"/>
  <c r="R143" i="27" s="1"/>
  <c r="J107" i="27"/>
  <c r="J104" i="27"/>
  <c r="J101" i="27"/>
  <c r="J98" i="27"/>
  <c r="J95" i="27"/>
  <c r="J92" i="27"/>
  <c r="O89" i="27"/>
  <c r="J89" i="27"/>
  <c r="M89" i="27" s="1"/>
  <c r="P89" i="27" s="1"/>
  <c r="O86" i="27"/>
  <c r="J86" i="27"/>
  <c r="M86" i="27" s="1"/>
  <c r="P86" i="27" s="1"/>
  <c r="J83" i="27"/>
  <c r="J80" i="27"/>
  <c r="J77" i="27"/>
  <c r="J74" i="27"/>
  <c r="J71" i="27"/>
  <c r="J68" i="27"/>
  <c r="J65" i="27"/>
  <c r="J62" i="27"/>
  <c r="J59" i="27"/>
  <c r="J56" i="27"/>
  <c r="J53" i="27"/>
  <c r="J50" i="27"/>
  <c r="J47" i="27"/>
  <c r="J44" i="27"/>
  <c r="J41" i="27"/>
  <c r="J38" i="27"/>
  <c r="J35" i="27"/>
  <c r="J32" i="27"/>
  <c r="J29" i="27"/>
  <c r="J26" i="27"/>
  <c r="J23" i="27"/>
  <c r="J20" i="27"/>
  <c r="J17" i="27"/>
  <c r="J14" i="27"/>
  <c r="J11" i="27"/>
  <c r="J8" i="27"/>
  <c r="H149" i="27" l="1"/>
  <c r="I150" i="27" s="1"/>
  <c r="H155" i="27"/>
  <c r="I156" i="27" s="1"/>
  <c r="D18" i="9"/>
  <c r="J10" i="9"/>
  <c r="J11" i="9" s="1"/>
  <c r="J7" i="9"/>
  <c r="J6" i="9"/>
  <c r="J8" i="9" s="1"/>
  <c r="H10" i="9"/>
  <c r="H11" i="9" s="1"/>
  <c r="H7" i="9"/>
  <c r="H6" i="9"/>
  <c r="H8" i="9" s="1"/>
  <c r="Q156" i="27" l="1"/>
  <c r="M156" i="27"/>
  <c r="R156" i="27" s="1"/>
  <c r="Q150" i="27"/>
  <c r="M150" i="27"/>
  <c r="J12" i="9"/>
  <c r="R150" i="27"/>
  <c r="H12" i="9"/>
  <c r="J107" i="25"/>
  <c r="J104" i="25"/>
  <c r="J101" i="25"/>
  <c r="J98" i="25"/>
  <c r="J95" i="25"/>
  <c r="J92" i="25"/>
  <c r="O89" i="25"/>
  <c r="L89" i="25"/>
  <c r="P89" i="25" s="1"/>
  <c r="J89" i="25"/>
  <c r="O86" i="25"/>
  <c r="J86" i="25"/>
  <c r="L86" i="25" s="1"/>
  <c r="P86" i="25" s="1"/>
  <c r="J83" i="25"/>
  <c r="J80" i="25"/>
  <c r="J77" i="25"/>
  <c r="J74" i="25"/>
  <c r="J71" i="25"/>
  <c r="J68" i="25"/>
  <c r="J65" i="25"/>
  <c r="J62" i="25"/>
  <c r="J59" i="25"/>
  <c r="J56" i="25"/>
  <c r="J53" i="25"/>
  <c r="J50" i="25"/>
  <c r="J47" i="25"/>
  <c r="J44" i="25"/>
  <c r="J41" i="25"/>
  <c r="J38" i="25"/>
  <c r="J35" i="25"/>
  <c r="J32" i="25"/>
  <c r="J29" i="25"/>
  <c r="J26" i="25"/>
  <c r="J23" i="25"/>
  <c r="J20" i="25"/>
  <c r="J17" i="25"/>
  <c r="J14" i="25"/>
  <c r="J11" i="25"/>
  <c r="J8" i="25"/>
  <c r="J107" i="21"/>
  <c r="J104" i="21"/>
  <c r="J101" i="21"/>
  <c r="J98" i="21"/>
  <c r="J95" i="21"/>
  <c r="J92" i="21"/>
  <c r="O89" i="21"/>
  <c r="O86" i="21"/>
  <c r="J89" i="21"/>
  <c r="L89" i="21" s="1"/>
  <c r="P89" i="21" s="1"/>
  <c r="J86" i="21"/>
  <c r="L86" i="21" s="1"/>
  <c r="P86" i="21" s="1"/>
  <c r="J83" i="21"/>
  <c r="J80" i="21"/>
  <c r="J77" i="21"/>
  <c r="J74" i="21"/>
  <c r="J71" i="21"/>
  <c r="J68" i="21"/>
  <c r="J65" i="21"/>
  <c r="J62" i="21"/>
  <c r="J59" i="21"/>
  <c r="J56" i="21"/>
  <c r="J53" i="21"/>
  <c r="J50" i="21"/>
  <c r="J47" i="21"/>
  <c r="J44" i="21"/>
  <c r="J41" i="21"/>
  <c r="J38" i="21"/>
  <c r="J35" i="21"/>
  <c r="J32" i="21"/>
  <c r="J29" i="21"/>
  <c r="J26" i="21"/>
  <c r="J23" i="21"/>
  <c r="J20" i="21"/>
  <c r="J17" i="21"/>
  <c r="J14" i="21"/>
  <c r="J11" i="21"/>
  <c r="J8" i="21"/>
  <c r="I11" i="19"/>
  <c r="I12" i="19" s="1"/>
  <c r="I23" i="19"/>
  <c r="I24" i="19" s="1"/>
  <c r="I17" i="19"/>
  <c r="I18" i="19" s="1"/>
  <c r="I14" i="19"/>
  <c r="I15" i="19" s="1"/>
  <c r="I20" i="19"/>
  <c r="I21" i="19" s="1"/>
  <c r="I8" i="19"/>
  <c r="I9" i="19" s="1"/>
  <c r="H101" i="25" l="1"/>
  <c r="I101" i="25" s="1"/>
  <c r="H101" i="27"/>
  <c r="I101" i="27" s="1"/>
  <c r="H104" i="21"/>
  <c r="I104" i="21" s="1"/>
  <c r="L104" i="21" s="1"/>
  <c r="R104" i="21" s="1"/>
  <c r="H104" i="27"/>
  <c r="I104" i="27" s="1"/>
  <c r="H98" i="25"/>
  <c r="I98" i="25" s="1"/>
  <c r="Q98" i="25" s="1"/>
  <c r="H98" i="27"/>
  <c r="I98" i="27" s="1"/>
  <c r="H107" i="25"/>
  <c r="I107" i="25" s="1"/>
  <c r="H107" i="27"/>
  <c r="I107" i="27" s="1"/>
  <c r="H95" i="25"/>
  <c r="I95" i="25" s="1"/>
  <c r="L95" i="25" s="1"/>
  <c r="R95" i="25" s="1"/>
  <c r="H95" i="27"/>
  <c r="I95" i="27" s="1"/>
  <c r="H92" i="21"/>
  <c r="I92" i="21" s="1"/>
  <c r="L92" i="21" s="1"/>
  <c r="R92" i="21" s="1"/>
  <c r="H92" i="27"/>
  <c r="I92" i="27" s="1"/>
  <c r="H95" i="21"/>
  <c r="I95" i="21" s="1"/>
  <c r="L95" i="21" s="1"/>
  <c r="R95" i="21" s="1"/>
  <c r="H107" i="21"/>
  <c r="I107" i="21" s="1"/>
  <c r="L107" i="21" s="1"/>
  <c r="R107" i="21" s="1"/>
  <c r="H98" i="21"/>
  <c r="I98" i="21" s="1"/>
  <c r="Q98" i="21" s="1"/>
  <c r="H92" i="25"/>
  <c r="I92" i="25" s="1"/>
  <c r="Q92" i="25" s="1"/>
  <c r="H104" i="25"/>
  <c r="I104" i="25" s="1"/>
  <c r="Q104" i="25" s="1"/>
  <c r="H101" i="21"/>
  <c r="I101" i="21" s="1"/>
  <c r="Q101" i="21" s="1"/>
  <c r="Q107" i="25"/>
  <c r="L107" i="25"/>
  <c r="R107" i="25" s="1"/>
  <c r="Q95" i="25"/>
  <c r="L101" i="25"/>
  <c r="R101" i="25" s="1"/>
  <c r="Q101" i="25"/>
  <c r="L98" i="21"/>
  <c r="R98" i="21" s="1"/>
  <c r="Q92" i="21"/>
  <c r="O95" i="27" l="1"/>
  <c r="M95" i="27"/>
  <c r="P95" i="27" s="1"/>
  <c r="O98" i="27"/>
  <c r="M98" i="27"/>
  <c r="P98" i="27" s="1"/>
  <c r="O104" i="27"/>
  <c r="M104" i="27"/>
  <c r="P104" i="27" s="1"/>
  <c r="O107" i="27"/>
  <c r="M107" i="27"/>
  <c r="P107" i="27" s="1"/>
  <c r="Q107" i="21"/>
  <c r="L98" i="25"/>
  <c r="R98" i="25" s="1"/>
  <c r="O101" i="27"/>
  <c r="M101" i="27"/>
  <c r="P101" i="27" s="1"/>
  <c r="Q104" i="21"/>
  <c r="O92" i="27"/>
  <c r="M92" i="27"/>
  <c r="P92" i="27" s="1"/>
  <c r="Q95" i="21"/>
  <c r="L92" i="25"/>
  <c r="R92" i="25" s="1"/>
  <c r="L101" i="21"/>
  <c r="R101" i="21" s="1"/>
  <c r="R108" i="21" s="1"/>
  <c r="L104" i="25"/>
  <c r="R104" i="25" s="1"/>
  <c r="R108" i="25" l="1"/>
  <c r="R109" i="25" s="1"/>
  <c r="R110" i="25" s="1"/>
  <c r="R109" i="21"/>
  <c r="R110" i="21" s="1"/>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40" i="18"/>
  <c r="I241" i="18"/>
  <c r="I243" i="18"/>
  <c r="I244" i="18"/>
  <c r="I245" i="18"/>
  <c r="I246" i="18"/>
  <c r="I247" i="18"/>
  <c r="I248" i="18"/>
  <c r="I249" i="18"/>
  <c r="I250" i="18"/>
  <c r="I251" i="18"/>
  <c r="I252" i="18"/>
  <c r="I253" i="18"/>
  <c r="I254" i="18"/>
  <c r="I255" i="18"/>
  <c r="I256" i="18"/>
  <c r="I257" i="18"/>
  <c r="I258" i="18"/>
  <c r="I259" i="18"/>
  <c r="I260" i="18"/>
  <c r="I261" i="18"/>
  <c r="I408" i="18" l="1"/>
  <c r="I407" i="18"/>
  <c r="I406" i="18"/>
  <c r="I405" i="18"/>
  <c r="I404" i="18"/>
  <c r="I403" i="18"/>
  <c r="I402" i="18"/>
  <c r="I401" i="18"/>
  <c r="I400" i="18"/>
  <c r="I399" i="18"/>
  <c r="I398" i="18"/>
  <c r="I397" i="18"/>
  <c r="I396" i="18"/>
  <c r="I395" i="18"/>
  <c r="I394" i="18"/>
  <c r="I393" i="18"/>
  <c r="I392" i="18"/>
  <c r="I391" i="18"/>
  <c r="I390" i="18"/>
  <c r="I389" i="18"/>
  <c r="I388" i="18"/>
  <c r="I387" i="18"/>
  <c r="I386" i="18"/>
  <c r="I385" i="18"/>
  <c r="I384" i="18"/>
  <c r="I383" i="18"/>
  <c r="I382" i="18"/>
  <c r="N377" i="18"/>
  <c r="L376" i="18"/>
  <c r="L375" i="18"/>
  <c r="N374" i="18"/>
  <c r="L373" i="18"/>
  <c r="L372" i="18"/>
  <c r="N371" i="18"/>
  <c r="L370" i="18"/>
  <c r="L369" i="18"/>
  <c r="N368" i="18"/>
  <c r="L367" i="18"/>
  <c r="L366" i="18"/>
  <c r="N365" i="18"/>
  <c r="L364" i="18"/>
  <c r="L363" i="18"/>
  <c r="N362" i="18"/>
  <c r="L361" i="18"/>
  <c r="L360" i="18"/>
  <c r="N359" i="18"/>
  <c r="L358" i="18"/>
  <c r="L357" i="18"/>
  <c r="N356" i="18"/>
  <c r="L355" i="18"/>
  <c r="L354" i="18"/>
  <c r="N353" i="18"/>
  <c r="L352" i="18"/>
  <c r="L351" i="18"/>
  <c r="N350" i="18"/>
  <c r="L349" i="18"/>
  <c r="L348" i="18"/>
  <c r="N347" i="18"/>
  <c r="L346" i="18"/>
  <c r="L345" i="18"/>
  <c r="N344" i="18"/>
  <c r="L343" i="18"/>
  <c r="L342" i="18"/>
  <c r="N341" i="18"/>
  <c r="L340" i="18"/>
  <c r="L339" i="18"/>
  <c r="N338" i="18"/>
  <c r="L337" i="18"/>
  <c r="L336" i="18"/>
  <c r="N335" i="18"/>
  <c r="L334" i="18"/>
  <c r="L333" i="18"/>
  <c r="N332" i="18"/>
  <c r="L331" i="18"/>
  <c r="L330" i="18"/>
  <c r="N329" i="18"/>
  <c r="L328" i="18"/>
  <c r="L327" i="18"/>
  <c r="N326" i="18"/>
  <c r="L325" i="18"/>
  <c r="L324" i="18"/>
  <c r="N323" i="18"/>
  <c r="L322" i="18"/>
  <c r="L321" i="18"/>
  <c r="N320" i="18"/>
  <c r="L319" i="18"/>
  <c r="L318" i="18"/>
  <c r="N317" i="18"/>
  <c r="L316" i="18"/>
  <c r="L315" i="18"/>
  <c r="N314" i="18"/>
  <c r="L313" i="18"/>
  <c r="L312" i="18"/>
  <c r="N311" i="18"/>
  <c r="L310" i="18"/>
  <c r="L309" i="18"/>
  <c r="N308" i="18"/>
  <c r="L307" i="18"/>
  <c r="L306" i="18"/>
  <c r="F305" i="18"/>
  <c r="E305" i="18"/>
  <c r="L304" i="18"/>
  <c r="F303" i="18"/>
  <c r="L303" i="18" s="1"/>
  <c r="F242" i="18"/>
  <c r="I242" i="18" s="1"/>
  <c r="F239" i="18"/>
  <c r="I239" i="18" s="1"/>
  <c r="F214" i="18"/>
  <c r="I214" i="18" s="1"/>
  <c r="I211" i="18"/>
  <c r="I210" i="18"/>
  <c r="I209" i="18"/>
  <c r="I208" i="18"/>
  <c r="I207" i="18"/>
  <c r="I206" i="18"/>
  <c r="I205" i="18"/>
  <c r="I204" i="18"/>
  <c r="I203" i="18"/>
  <c r="I202" i="18"/>
  <c r="I201" i="18"/>
  <c r="I200" i="18"/>
  <c r="I199" i="18"/>
  <c r="I198" i="18"/>
  <c r="I197" i="18"/>
  <c r="I196" i="18"/>
  <c r="I195" i="18"/>
  <c r="I194" i="18"/>
  <c r="I191" i="18"/>
  <c r="I190" i="18"/>
  <c r="I189" i="18"/>
  <c r="I188" i="18"/>
  <c r="I185" i="18"/>
  <c r="I184" i="18"/>
  <c r="I183" i="18"/>
  <c r="I182" i="18"/>
  <c r="I181" i="18"/>
  <c r="I180" i="18"/>
  <c r="I179" i="18"/>
  <c r="I178" i="18"/>
  <c r="I177" i="18"/>
  <c r="I176" i="18"/>
  <c r="I175" i="18"/>
  <c r="I174" i="18"/>
  <c r="I173" i="18"/>
  <c r="I172" i="18"/>
  <c r="I171" i="18"/>
  <c r="I170" i="18"/>
  <c r="I169" i="18"/>
  <c r="I168" i="18"/>
  <c r="I167" i="18"/>
  <c r="I166" i="18"/>
  <c r="I165" i="18"/>
  <c r="I164" i="18"/>
  <c r="I163" i="18"/>
  <c r="I162" i="18"/>
  <c r="I161" i="18"/>
  <c r="I160" i="18"/>
  <c r="I159" i="18"/>
  <c r="I158" i="18"/>
  <c r="I157" i="18"/>
  <c r="I156" i="18"/>
  <c r="I155" i="18"/>
  <c r="I154" i="18"/>
  <c r="I153" i="18"/>
  <c r="I152" i="18"/>
  <c r="I151" i="18"/>
  <c r="I150" i="18"/>
  <c r="I149" i="18"/>
  <c r="I148" i="18"/>
  <c r="I147" i="18"/>
  <c r="I146" i="18"/>
  <c r="I145" i="18"/>
  <c r="I144" i="18"/>
  <c r="I143" i="18"/>
  <c r="I142" i="18"/>
  <c r="I141" i="18"/>
  <c r="I140" i="18"/>
  <c r="I139" i="18"/>
  <c r="I138" i="18"/>
  <c r="I137" i="18"/>
  <c r="I134" i="18"/>
  <c r="I133" i="18"/>
  <c r="I132" i="18"/>
  <c r="I131" i="18"/>
  <c r="I130" i="18"/>
  <c r="I129" i="18"/>
  <c r="I128" i="18"/>
  <c r="I127" i="18"/>
  <c r="I124" i="18"/>
  <c r="I123" i="18"/>
  <c r="I122" i="18"/>
  <c r="I121" i="18"/>
  <c r="I120" i="18"/>
  <c r="I119" i="18"/>
  <c r="I118" i="18"/>
  <c r="I117" i="18"/>
  <c r="I116" i="18"/>
  <c r="I115" i="18"/>
  <c r="I114" i="18"/>
  <c r="I113" i="18"/>
  <c r="I112" i="18"/>
  <c r="I111" i="18"/>
  <c r="I110" i="18"/>
  <c r="I109" i="18"/>
  <c r="I108" i="18"/>
  <c r="I107" i="18"/>
  <c r="I106" i="18"/>
  <c r="I105" i="18"/>
  <c r="I104" i="18"/>
  <c r="I103" i="18"/>
  <c r="I102" i="18"/>
  <c r="I101" i="18"/>
  <c r="I100" i="18"/>
  <c r="I99" i="18"/>
  <c r="I98" i="18"/>
  <c r="I97" i="18"/>
  <c r="I96" i="18"/>
  <c r="I95" i="18"/>
  <c r="I94" i="18"/>
  <c r="I93" i="18"/>
  <c r="I92" i="18"/>
  <c r="I91" i="18"/>
  <c r="I90" i="18"/>
  <c r="I89" i="18"/>
  <c r="I88" i="18"/>
  <c r="I87" i="18"/>
  <c r="I86" i="18"/>
  <c r="I85" i="18"/>
  <c r="I84" i="18"/>
  <c r="I83" i="18"/>
  <c r="I82" i="18"/>
  <c r="I81" i="18"/>
  <c r="I80" i="18"/>
  <c r="I79" i="18"/>
  <c r="I78" i="18"/>
  <c r="I77" i="18"/>
  <c r="I76" i="18"/>
  <c r="I75" i="18"/>
  <c r="I74" i="18"/>
  <c r="I73" i="18"/>
  <c r="I72" i="18"/>
  <c r="I71" i="18"/>
  <c r="I70" i="18"/>
  <c r="I69" i="18"/>
  <c r="I68" i="18"/>
  <c r="I67" i="18"/>
  <c r="I66" i="18"/>
  <c r="I65" i="18"/>
  <c r="I64" i="18"/>
  <c r="I63" i="18"/>
  <c r="I62" i="18"/>
  <c r="I61" i="18"/>
  <c r="I60" i="18"/>
  <c r="I59" i="18"/>
  <c r="I58" i="18"/>
  <c r="I57" i="18"/>
  <c r="I56" i="18"/>
  <c r="I55" i="18"/>
  <c r="I54" i="18"/>
  <c r="I53" i="18"/>
  <c r="I52" i="18"/>
  <c r="I51" i="18"/>
  <c r="I50" i="18"/>
  <c r="I49" i="18"/>
  <c r="I48" i="18"/>
  <c r="I47" i="18"/>
  <c r="I46" i="18"/>
  <c r="I45" i="18"/>
  <c r="I44" i="18"/>
  <c r="I43" i="18"/>
  <c r="I42" i="18"/>
  <c r="I41" i="18"/>
  <c r="I40" i="18"/>
  <c r="I39" i="18"/>
  <c r="I38" i="18"/>
  <c r="I37" i="18"/>
  <c r="I36" i="18"/>
  <c r="I35" i="18"/>
  <c r="I34" i="18"/>
  <c r="I31" i="18"/>
  <c r="I30" i="18"/>
  <c r="I29" i="18"/>
  <c r="I28" i="18"/>
  <c r="I27" i="18"/>
  <c r="I26" i="18"/>
  <c r="I25" i="18"/>
  <c r="I24" i="18"/>
  <c r="I23" i="18"/>
  <c r="I22" i="18"/>
  <c r="I21" i="18"/>
  <c r="I20" i="18"/>
  <c r="I19" i="18"/>
  <c r="I18" i="18"/>
  <c r="I17" i="18"/>
  <c r="I16" i="18"/>
  <c r="I15" i="18"/>
  <c r="I14" i="18"/>
  <c r="I13" i="18"/>
  <c r="I12" i="18"/>
  <c r="I11" i="18"/>
  <c r="I10" i="18"/>
  <c r="I9" i="18"/>
  <c r="I8" i="18"/>
  <c r="I135" i="18" l="1"/>
  <c r="I32" i="18"/>
  <c r="H143" i="27" s="1"/>
  <c r="I144" i="27" s="1"/>
  <c r="I125" i="18"/>
  <c r="I186" i="18"/>
  <c r="H140" i="27" s="1"/>
  <c r="I192" i="18"/>
  <c r="N305" i="18"/>
  <c r="N378" i="18" s="1"/>
  <c r="N379" i="18" s="1"/>
  <c r="L378" i="18"/>
  <c r="L379" i="18" s="1"/>
  <c r="I409" i="18"/>
  <c r="I212" i="18"/>
  <c r="H146" i="27" s="1"/>
  <c r="I147" i="27" s="1"/>
  <c r="I262" i="18"/>
  <c r="Q122" i="16"/>
  <c r="M122" i="16"/>
  <c r="R122" i="16" s="1"/>
  <c r="J122" i="16"/>
  <c r="R119" i="16"/>
  <c r="Q119" i="16"/>
  <c r="M119" i="16"/>
  <c r="Q116" i="16"/>
  <c r="M116" i="16"/>
  <c r="R116" i="16" s="1"/>
  <c r="Q113" i="16"/>
  <c r="J113" i="16"/>
  <c r="M113" i="16" s="1"/>
  <c r="R113" i="16" s="1"/>
  <c r="Q110" i="16"/>
  <c r="J110" i="16"/>
  <c r="M110" i="16" s="1"/>
  <c r="R110" i="16" s="1"/>
  <c r="Q107" i="16"/>
  <c r="J107" i="16"/>
  <c r="M107" i="16" s="1"/>
  <c r="R107" i="16" s="1"/>
  <c r="Q104" i="16"/>
  <c r="M104" i="16"/>
  <c r="R104" i="16" s="1"/>
  <c r="Q101" i="16"/>
  <c r="J101" i="16"/>
  <c r="M101" i="16" s="1"/>
  <c r="R101" i="16" s="1"/>
  <c r="Q98" i="16"/>
  <c r="M98" i="16"/>
  <c r="R98" i="16" s="1"/>
  <c r="Q95" i="16"/>
  <c r="M95" i="16"/>
  <c r="R95" i="16" s="1"/>
  <c r="Q92" i="16"/>
  <c r="M92" i="16"/>
  <c r="R92" i="16" s="1"/>
  <c r="J92" i="16"/>
  <c r="O89" i="16"/>
  <c r="J89" i="16"/>
  <c r="M89" i="16" s="1"/>
  <c r="P89" i="16" s="1"/>
  <c r="O86" i="16"/>
  <c r="J86" i="16"/>
  <c r="M86" i="16" s="1"/>
  <c r="P86" i="16" s="1"/>
  <c r="J83" i="16"/>
  <c r="J80" i="16"/>
  <c r="J77" i="16"/>
  <c r="J74" i="16"/>
  <c r="J71" i="16"/>
  <c r="J68" i="16"/>
  <c r="J65" i="16"/>
  <c r="J62" i="16"/>
  <c r="J59" i="16"/>
  <c r="J56" i="16"/>
  <c r="J53" i="16"/>
  <c r="J50" i="16"/>
  <c r="J47" i="16"/>
  <c r="J44" i="16"/>
  <c r="J41" i="16"/>
  <c r="J38" i="16"/>
  <c r="J35" i="16"/>
  <c r="J32" i="16"/>
  <c r="J29" i="16"/>
  <c r="J26" i="16"/>
  <c r="J23" i="16"/>
  <c r="J20" i="16"/>
  <c r="J17" i="16"/>
  <c r="J14" i="16"/>
  <c r="J11" i="16"/>
  <c r="J8" i="16"/>
  <c r="I152" i="27" l="1"/>
  <c r="H152" i="27"/>
  <c r="M147" i="27"/>
  <c r="R147" i="27" s="1"/>
  <c r="Q147" i="27"/>
  <c r="M144" i="27"/>
  <c r="R144" i="27" s="1"/>
  <c r="Q144" i="27"/>
  <c r="M380" i="18"/>
  <c r="Q152" i="27" l="1"/>
  <c r="M152" i="27"/>
  <c r="R152" i="27" s="1"/>
  <c r="R244" i="27" s="1"/>
  <c r="Q89" i="10" l="1"/>
  <c r="J89" i="10"/>
  <c r="L89" i="10" s="1"/>
  <c r="R89" i="10" s="1"/>
  <c r="Q86" i="10"/>
  <c r="J86" i="10"/>
  <c r="L86" i="10" s="1"/>
  <c r="R86" i="10" s="1"/>
  <c r="J83" i="10"/>
  <c r="J80" i="10"/>
  <c r="J77" i="10"/>
  <c r="J74" i="10"/>
  <c r="J71" i="10"/>
  <c r="J68" i="10"/>
  <c r="J65" i="10"/>
  <c r="J62" i="10"/>
  <c r="J59" i="10"/>
  <c r="J56" i="10"/>
  <c r="J53" i="10"/>
  <c r="J50" i="10"/>
  <c r="J47" i="10"/>
  <c r="J44" i="10"/>
  <c r="J41" i="10"/>
  <c r="J38" i="10"/>
  <c r="J35" i="10"/>
  <c r="J32" i="10"/>
  <c r="J29" i="10"/>
  <c r="J26" i="10"/>
  <c r="J23" i="10"/>
  <c r="J20" i="10"/>
  <c r="J17" i="10"/>
  <c r="J14" i="10"/>
  <c r="J11" i="10"/>
  <c r="I11" i="10"/>
  <c r="L11" i="10" s="1"/>
  <c r="R11" i="10" s="1"/>
  <c r="J8" i="10"/>
  <c r="J50" i="5"/>
  <c r="I50" i="5"/>
  <c r="Q50" i="5" s="1"/>
  <c r="J47" i="5"/>
  <c r="J32" i="5"/>
  <c r="J26" i="5"/>
  <c r="J23" i="5"/>
  <c r="I50" i="1"/>
  <c r="I51" i="1" s="1"/>
  <c r="I47" i="1"/>
  <c r="I48" i="1" s="1"/>
  <c r="I32" i="1"/>
  <c r="I33" i="1" s="1"/>
  <c r="I26" i="1"/>
  <c r="I27" i="1" s="1"/>
  <c r="I23" i="1"/>
  <c r="I24" i="1" s="1"/>
  <c r="J11" i="5"/>
  <c r="J68" i="5"/>
  <c r="J65" i="5"/>
  <c r="I89" i="1"/>
  <c r="I90" i="1" s="1"/>
  <c r="I65" i="1"/>
  <c r="I66" i="1" s="1"/>
  <c r="I68" i="1"/>
  <c r="I69" i="1" s="1"/>
  <c r="I11" i="1"/>
  <c r="I12" i="1" s="1"/>
  <c r="I86" i="1"/>
  <c r="I87" i="1" s="1"/>
  <c r="I26" i="5" l="1"/>
  <c r="Q26" i="5" s="1"/>
  <c r="I26" i="27"/>
  <c r="I26" i="25"/>
  <c r="I26" i="21"/>
  <c r="I26" i="16"/>
  <c r="I23" i="27"/>
  <c r="I23" i="25"/>
  <c r="I23" i="21"/>
  <c r="I23" i="16"/>
  <c r="I23" i="5"/>
  <c r="L23" i="5" s="1"/>
  <c r="R23" i="5" s="1"/>
  <c r="I11" i="5"/>
  <c r="L11" i="5" s="1"/>
  <c r="R11" i="5" s="1"/>
  <c r="I11" i="27"/>
  <c r="I11" i="25"/>
  <c r="I11" i="21"/>
  <c r="I11" i="16"/>
  <c r="I68" i="5"/>
  <c r="L68" i="5" s="1"/>
  <c r="R68" i="5" s="1"/>
  <c r="I68" i="27"/>
  <c r="I68" i="21"/>
  <c r="I68" i="25"/>
  <c r="I68" i="16"/>
  <c r="I23" i="10"/>
  <c r="L23" i="10" s="1"/>
  <c r="R23" i="10" s="1"/>
  <c r="I32" i="5"/>
  <c r="Q32" i="5" s="1"/>
  <c r="I32" i="27"/>
  <c r="I32" i="21"/>
  <c r="I32" i="25"/>
  <c r="I32" i="16"/>
  <c r="I47" i="27"/>
  <c r="I47" i="25"/>
  <c r="I47" i="21"/>
  <c r="I47" i="16"/>
  <c r="I50" i="10"/>
  <c r="Q50" i="10" s="1"/>
  <c r="I50" i="27"/>
  <c r="I50" i="25"/>
  <c r="I50" i="21"/>
  <c r="I50" i="16"/>
  <c r="I65" i="5"/>
  <c r="Q65" i="5" s="1"/>
  <c r="I65" i="27"/>
  <c r="I65" i="21"/>
  <c r="I65" i="25"/>
  <c r="I65" i="16"/>
  <c r="I47" i="5"/>
  <c r="I47" i="10"/>
  <c r="L47" i="10" s="1"/>
  <c r="R47" i="10" s="1"/>
  <c r="I26" i="10"/>
  <c r="Q26" i="10" s="1"/>
  <c r="I32" i="10"/>
  <c r="Q32" i="10" s="1"/>
  <c r="I68" i="10"/>
  <c r="Q68" i="10" s="1"/>
  <c r="I65" i="10"/>
  <c r="L65" i="10" s="1"/>
  <c r="R65" i="10" s="1"/>
  <c r="Q11" i="10"/>
  <c r="L50" i="5"/>
  <c r="R50" i="5" s="1"/>
  <c r="L26" i="5"/>
  <c r="R26" i="5" s="1"/>
  <c r="Q23" i="5"/>
  <c r="Q11" i="5"/>
  <c r="Q68" i="5"/>
  <c r="I39" i="8"/>
  <c r="L39" i="8" s="1"/>
  <c r="R39" i="8" s="1"/>
  <c r="I30" i="8"/>
  <c r="L30" i="8" s="1"/>
  <c r="R30" i="8" s="1"/>
  <c r="L24" i="8"/>
  <c r="R24" i="8" s="1"/>
  <c r="I24" i="8"/>
  <c r="Q24" i="8" s="1"/>
  <c r="I9" i="8"/>
  <c r="Q9" i="8" s="1"/>
  <c r="J38" i="8"/>
  <c r="J29" i="8"/>
  <c r="J26" i="8"/>
  <c r="J23" i="8"/>
  <c r="J17" i="8"/>
  <c r="J8" i="8"/>
  <c r="O23" i="16" l="1"/>
  <c r="M23" i="16"/>
  <c r="P23" i="16" s="1"/>
  <c r="O68" i="16"/>
  <c r="M68" i="16"/>
  <c r="P68" i="16" s="1"/>
  <c r="O23" i="21"/>
  <c r="L23" i="21"/>
  <c r="P23" i="21" s="1"/>
  <c r="O11" i="27"/>
  <c r="M11" i="27"/>
  <c r="P11" i="27" s="1"/>
  <c r="O50" i="21"/>
  <c r="L50" i="21"/>
  <c r="P50" i="21" s="1"/>
  <c r="O68" i="25"/>
  <c r="L68" i="25"/>
  <c r="P68" i="25" s="1"/>
  <c r="L23" i="25"/>
  <c r="P23" i="25" s="1"/>
  <c r="O23" i="25"/>
  <c r="O32" i="27"/>
  <c r="M32" i="27"/>
  <c r="P32" i="27" s="1"/>
  <c r="O68" i="21"/>
  <c r="L68" i="21"/>
  <c r="P68" i="21" s="1"/>
  <c r="O23" i="27"/>
  <c r="M23" i="27"/>
  <c r="P23" i="27" s="1"/>
  <c r="L68" i="10"/>
  <c r="R68" i="10" s="1"/>
  <c r="O47" i="21"/>
  <c r="L47" i="21"/>
  <c r="P47" i="21" s="1"/>
  <c r="O68" i="27"/>
  <c r="M68" i="27"/>
  <c r="P68" i="27" s="1"/>
  <c r="M26" i="16"/>
  <c r="P26" i="16" s="1"/>
  <c r="O26" i="16"/>
  <c r="M50" i="16"/>
  <c r="P50" i="16" s="1"/>
  <c r="O50" i="16"/>
  <c r="O50" i="27"/>
  <c r="M50" i="27"/>
  <c r="P50" i="27" s="1"/>
  <c r="L32" i="5"/>
  <c r="R32" i="5" s="1"/>
  <c r="M65" i="16"/>
  <c r="P65" i="16" s="1"/>
  <c r="O65" i="16"/>
  <c r="O26" i="21"/>
  <c r="L26" i="21"/>
  <c r="P26" i="21" s="1"/>
  <c r="O65" i="25"/>
  <c r="L65" i="25"/>
  <c r="P65" i="25" s="1"/>
  <c r="O47" i="27"/>
  <c r="M47" i="27"/>
  <c r="P47" i="27" s="1"/>
  <c r="O11" i="16"/>
  <c r="M11" i="16"/>
  <c r="P11" i="16" s="1"/>
  <c r="O26" i="25"/>
  <c r="L26" i="25"/>
  <c r="P26" i="25" s="1"/>
  <c r="O32" i="21"/>
  <c r="L32" i="21"/>
  <c r="P32" i="21" s="1"/>
  <c r="O50" i="25"/>
  <c r="L50" i="25"/>
  <c r="P50" i="25" s="1"/>
  <c r="O47" i="16"/>
  <c r="M47" i="16"/>
  <c r="P47" i="16" s="1"/>
  <c r="L50" i="10"/>
  <c r="R50" i="10" s="1"/>
  <c r="Q47" i="10"/>
  <c r="Q39" i="8"/>
  <c r="L26" i="10"/>
  <c r="R26" i="10" s="1"/>
  <c r="O65" i="21"/>
  <c r="L65" i="21"/>
  <c r="P65" i="21" s="1"/>
  <c r="O32" i="16"/>
  <c r="M32" i="16"/>
  <c r="P32" i="16" s="1"/>
  <c r="O11" i="21"/>
  <c r="L11" i="21"/>
  <c r="P11" i="21" s="1"/>
  <c r="O26" i="27"/>
  <c r="M26" i="27"/>
  <c r="P26" i="27" s="1"/>
  <c r="L47" i="25"/>
  <c r="P47" i="25" s="1"/>
  <c r="O47" i="25"/>
  <c r="L65" i="5"/>
  <c r="R65" i="5" s="1"/>
  <c r="Q23" i="10"/>
  <c r="O65" i="27"/>
  <c r="M65" i="27"/>
  <c r="P65" i="27" s="1"/>
  <c r="O32" i="25"/>
  <c r="L32" i="25"/>
  <c r="P32" i="25" s="1"/>
  <c r="O11" i="25"/>
  <c r="L11" i="25"/>
  <c r="P11" i="25" s="1"/>
  <c r="I35" i="8"/>
  <c r="Q35" i="8" s="1"/>
  <c r="L9" i="8"/>
  <c r="R9" i="8" s="1"/>
  <c r="Q30" i="8"/>
  <c r="Q65" i="10"/>
  <c r="L32" i="10"/>
  <c r="R32" i="10" s="1"/>
  <c r="L47" i="5"/>
  <c r="R47" i="5" s="1"/>
  <c r="Q47" i="5"/>
  <c r="Q38" i="8"/>
  <c r="L29" i="8"/>
  <c r="R29" i="8" s="1"/>
  <c r="Q89" i="5"/>
  <c r="Q86" i="5"/>
  <c r="J89" i="5"/>
  <c r="L89" i="5" s="1"/>
  <c r="R89" i="5" s="1"/>
  <c r="J86" i="5"/>
  <c r="L86" i="5" s="1"/>
  <c r="R86" i="5" s="1"/>
  <c r="J29" i="5"/>
  <c r="L23" i="8" l="1"/>
  <c r="R23" i="8" s="1"/>
  <c r="H107" i="16"/>
  <c r="I108" i="16" s="1"/>
  <c r="H113" i="16"/>
  <c r="I114" i="16" s="1"/>
  <c r="I14" i="8"/>
  <c r="Q14" i="8" s="1"/>
  <c r="H98" i="16"/>
  <c r="H122" i="16"/>
  <c r="I123" i="16" s="1"/>
  <c r="I11" i="8"/>
  <c r="L11" i="8" s="1"/>
  <c r="R11" i="8" s="1"/>
  <c r="H95" i="16"/>
  <c r="I20" i="8"/>
  <c r="Q20" i="8" s="1"/>
  <c r="H104" i="16"/>
  <c r="Q8" i="8"/>
  <c r="H92" i="16"/>
  <c r="I93" i="16" s="1"/>
  <c r="I17" i="8"/>
  <c r="Q17" i="8" s="1"/>
  <c r="H101" i="16"/>
  <c r="H119" i="16"/>
  <c r="L35" i="8"/>
  <c r="R35" i="8" s="1"/>
  <c r="L38" i="8"/>
  <c r="R38" i="8" s="1"/>
  <c r="Q29" i="8"/>
  <c r="Q23" i="8"/>
  <c r="L8" i="8"/>
  <c r="R8" i="8"/>
  <c r="J83" i="5"/>
  <c r="J56" i="5"/>
  <c r="I83" i="1"/>
  <c r="I84" i="1" s="1"/>
  <c r="I56" i="1"/>
  <c r="I57" i="1" s="1"/>
  <c r="I29" i="1"/>
  <c r="I30" i="1" s="1"/>
  <c r="I83" i="10" l="1"/>
  <c r="I83" i="27"/>
  <c r="I83" i="25"/>
  <c r="I83" i="21"/>
  <c r="I83" i="16"/>
  <c r="I29" i="27"/>
  <c r="I29" i="21"/>
  <c r="I29" i="25"/>
  <c r="I29" i="16"/>
  <c r="I56" i="10"/>
  <c r="L56" i="10" s="1"/>
  <c r="R56" i="10" s="1"/>
  <c r="I56" i="27"/>
  <c r="I56" i="25"/>
  <c r="I56" i="21"/>
  <c r="I56" i="16"/>
  <c r="Q11" i="8"/>
  <c r="L20" i="8"/>
  <c r="R20" i="8" s="1"/>
  <c r="L17" i="8"/>
  <c r="R17" i="8" s="1"/>
  <c r="M93" i="16"/>
  <c r="Q93" i="16"/>
  <c r="Q123" i="16"/>
  <c r="M123" i="16"/>
  <c r="R123" i="16" s="1"/>
  <c r="I32" i="8"/>
  <c r="Q32" i="8" s="1"/>
  <c r="H116" i="16"/>
  <c r="Q114" i="16"/>
  <c r="M114" i="16"/>
  <c r="R114" i="16" s="1"/>
  <c r="Q108" i="16"/>
  <c r="M108" i="16"/>
  <c r="R108" i="16" s="1"/>
  <c r="L14" i="8"/>
  <c r="R14" i="8" s="1"/>
  <c r="I29" i="5"/>
  <c r="L29" i="5" s="1"/>
  <c r="R29" i="5" s="1"/>
  <c r="I29" i="10"/>
  <c r="L83" i="10"/>
  <c r="R83" i="10" s="1"/>
  <c r="Q83" i="10"/>
  <c r="I83" i="5"/>
  <c r="L83" i="5" s="1"/>
  <c r="R83" i="5" s="1"/>
  <c r="I56" i="5"/>
  <c r="Q56" i="5" s="1"/>
  <c r="J80" i="5"/>
  <c r="J77" i="5"/>
  <c r="J74" i="5"/>
  <c r="J71" i="5"/>
  <c r="J62" i="5"/>
  <c r="J59" i="5"/>
  <c r="J53" i="5"/>
  <c r="J44" i="5"/>
  <c r="J41" i="5"/>
  <c r="J38" i="5"/>
  <c r="J35" i="5"/>
  <c r="J20" i="5"/>
  <c r="J17" i="5"/>
  <c r="J14" i="5"/>
  <c r="J8" i="5"/>
  <c r="O29" i="27" l="1"/>
  <c r="M29" i="27"/>
  <c r="P29" i="27" s="1"/>
  <c r="O56" i="25"/>
  <c r="L56" i="25"/>
  <c r="P56" i="25" s="1"/>
  <c r="Q56" i="10"/>
  <c r="O83" i="16"/>
  <c r="M83" i="16"/>
  <c r="P83" i="16" s="1"/>
  <c r="O83" i="21"/>
  <c r="L83" i="21"/>
  <c r="P83" i="21" s="1"/>
  <c r="O83" i="25"/>
  <c r="L83" i="25"/>
  <c r="P83" i="25" s="1"/>
  <c r="O56" i="27"/>
  <c r="M56" i="27"/>
  <c r="P56" i="27" s="1"/>
  <c r="O29" i="16"/>
  <c r="M29" i="16"/>
  <c r="P29" i="16" s="1"/>
  <c r="O29" i="25"/>
  <c r="L29" i="25"/>
  <c r="P29" i="25" s="1"/>
  <c r="O56" i="16"/>
  <c r="M56" i="16"/>
  <c r="P56" i="16" s="1"/>
  <c r="O83" i="27"/>
  <c r="M83" i="27"/>
  <c r="P83" i="27" s="1"/>
  <c r="O29" i="21"/>
  <c r="L29" i="21"/>
  <c r="P29" i="21" s="1"/>
  <c r="Q29" i="5"/>
  <c r="O56" i="21"/>
  <c r="L56" i="21"/>
  <c r="P56" i="21" s="1"/>
  <c r="L32" i="8"/>
  <c r="R32" i="8" s="1"/>
  <c r="R93" i="16"/>
  <c r="R125" i="16" s="1"/>
  <c r="R126" i="16" s="1"/>
  <c r="R127" i="16" s="1"/>
  <c r="L29" i="10"/>
  <c r="R29" i="10" s="1"/>
  <c r="Q29" i="10"/>
  <c r="Q83" i="5"/>
  <c r="L56" i="5"/>
  <c r="R56" i="5" s="1"/>
  <c r="I80" i="1"/>
  <c r="I81" i="1" s="1"/>
  <c r="I77" i="1"/>
  <c r="I78" i="1" s="1"/>
  <c r="I74" i="1"/>
  <c r="I75" i="1" s="1"/>
  <c r="I71" i="1"/>
  <c r="I72" i="1" s="1"/>
  <c r="I53" i="1"/>
  <c r="I54" i="1" s="1"/>
  <c r="I44" i="1"/>
  <c r="I45" i="1" s="1"/>
  <c r="I41" i="1"/>
  <c r="I42" i="1" s="1"/>
  <c r="I62" i="1"/>
  <c r="I63" i="1" s="1"/>
  <c r="I38" i="1"/>
  <c r="I39" i="1" s="1"/>
  <c r="I59" i="1"/>
  <c r="I60" i="1" s="1"/>
  <c r="I14" i="1"/>
  <c r="I15" i="1" s="1"/>
  <c r="I35" i="1"/>
  <c r="I36" i="1" s="1"/>
  <c r="I8" i="1"/>
  <c r="I9" i="1" s="1"/>
  <c r="I17" i="1"/>
  <c r="I18" i="1" s="1"/>
  <c r="I20" i="1"/>
  <c r="I21" i="1" s="1"/>
  <c r="I77" i="10" l="1"/>
  <c r="I77" i="27"/>
  <c r="I77" i="25"/>
  <c r="I77" i="21"/>
  <c r="I77" i="16"/>
  <c r="I74" i="10"/>
  <c r="I74" i="27"/>
  <c r="I74" i="21"/>
  <c r="I74" i="25"/>
  <c r="I74" i="16"/>
  <c r="I8" i="10"/>
  <c r="Q8" i="10" s="1"/>
  <c r="I8" i="27"/>
  <c r="I8" i="21"/>
  <c r="I8" i="25"/>
  <c r="I8" i="16"/>
  <c r="I14" i="10"/>
  <c r="I14" i="27"/>
  <c r="I14" i="21"/>
  <c r="I14" i="25"/>
  <c r="I14" i="16"/>
  <c r="I38" i="10"/>
  <c r="Q38" i="10" s="1"/>
  <c r="I38" i="27"/>
  <c r="I38" i="25"/>
  <c r="I38" i="21"/>
  <c r="I38" i="16"/>
  <c r="I35" i="10"/>
  <c r="I35" i="27"/>
  <c r="I35" i="21"/>
  <c r="I35" i="25"/>
  <c r="I35" i="16"/>
  <c r="I80" i="10"/>
  <c r="I80" i="27"/>
  <c r="I80" i="21"/>
  <c r="I80" i="25"/>
  <c r="I80" i="16"/>
  <c r="I59" i="10"/>
  <c r="Q59" i="10" s="1"/>
  <c r="I59" i="27"/>
  <c r="I59" i="25"/>
  <c r="I59" i="21"/>
  <c r="I59" i="16"/>
  <c r="I17" i="10"/>
  <c r="I17" i="27"/>
  <c r="I17" i="21"/>
  <c r="I17" i="25"/>
  <c r="I17" i="16"/>
  <c r="I44" i="10"/>
  <c r="L44" i="10" s="1"/>
  <c r="R44" i="10" s="1"/>
  <c r="I44" i="27"/>
  <c r="I44" i="21"/>
  <c r="I44" i="25"/>
  <c r="I44" i="16"/>
  <c r="I53" i="10"/>
  <c r="I53" i="27"/>
  <c r="I53" i="21"/>
  <c r="I53" i="25"/>
  <c r="I53" i="16"/>
  <c r="I62" i="10"/>
  <c r="Q62" i="10" s="1"/>
  <c r="I62" i="27"/>
  <c r="I62" i="21"/>
  <c r="I62" i="25"/>
  <c r="I62" i="16"/>
  <c r="I41" i="10"/>
  <c r="I41" i="27"/>
  <c r="I41" i="21"/>
  <c r="I41" i="25"/>
  <c r="I41" i="16"/>
  <c r="I20" i="10"/>
  <c r="Q20" i="10" s="1"/>
  <c r="I20" i="27"/>
  <c r="I20" i="21"/>
  <c r="I20" i="25"/>
  <c r="I20" i="16"/>
  <c r="I71" i="10"/>
  <c r="L71" i="10" s="1"/>
  <c r="R71" i="10" s="1"/>
  <c r="I71" i="27"/>
  <c r="I71" i="21"/>
  <c r="I71" i="25"/>
  <c r="I71" i="16"/>
  <c r="L77" i="10"/>
  <c r="R77" i="10" s="1"/>
  <c r="Q77" i="10"/>
  <c r="L17" i="10"/>
  <c r="R17" i="10" s="1"/>
  <c r="Q17" i="10"/>
  <c r="Q74" i="10"/>
  <c r="L74" i="10"/>
  <c r="R74" i="10" s="1"/>
  <c r="L59" i="10"/>
  <c r="R59" i="10" s="1"/>
  <c r="Q14" i="10"/>
  <c r="L14" i="10"/>
  <c r="R14" i="10" s="1"/>
  <c r="L41" i="10"/>
  <c r="R41" i="10" s="1"/>
  <c r="Q41" i="10"/>
  <c r="L8" i="10"/>
  <c r="Q44" i="10"/>
  <c r="L35" i="10"/>
  <c r="R35" i="10" s="1"/>
  <c r="Q35" i="10"/>
  <c r="L53" i="10"/>
  <c r="R53" i="10" s="1"/>
  <c r="Q53" i="10"/>
  <c r="Q80" i="10"/>
  <c r="L80" i="10"/>
  <c r="R80" i="10" s="1"/>
  <c r="I62" i="5"/>
  <c r="I8" i="5"/>
  <c r="I35" i="5"/>
  <c r="I14" i="5"/>
  <c r="I38" i="5"/>
  <c r="I44" i="5"/>
  <c r="I71" i="5"/>
  <c r="I20" i="5"/>
  <c r="I17" i="5"/>
  <c r="I41" i="5"/>
  <c r="I77" i="5"/>
  <c r="I59" i="5"/>
  <c r="I53" i="5"/>
  <c r="I74" i="5"/>
  <c r="I80" i="5"/>
  <c r="O44" i="27" l="1"/>
  <c r="M44" i="27"/>
  <c r="P44" i="27" s="1"/>
  <c r="O20" i="16"/>
  <c r="M20" i="16"/>
  <c r="P20" i="16" s="1"/>
  <c r="O20" i="25"/>
  <c r="L20" i="25"/>
  <c r="P20" i="25" s="1"/>
  <c r="O62" i="27"/>
  <c r="M62" i="27"/>
  <c r="P62" i="27" s="1"/>
  <c r="O17" i="16"/>
  <c r="M17" i="16"/>
  <c r="P17" i="16" s="1"/>
  <c r="O80" i="21"/>
  <c r="L80" i="21"/>
  <c r="P80" i="21" s="1"/>
  <c r="O74" i="25"/>
  <c r="L74" i="25"/>
  <c r="P74" i="25" s="1"/>
  <c r="O20" i="21"/>
  <c r="L20" i="21"/>
  <c r="P20" i="21" s="1"/>
  <c r="O17" i="25"/>
  <c r="L17" i="25"/>
  <c r="P17" i="25" s="1"/>
  <c r="O80" i="27"/>
  <c r="M80" i="27"/>
  <c r="P80" i="27" s="1"/>
  <c r="M14" i="16"/>
  <c r="P14" i="16" s="1"/>
  <c r="O14" i="16"/>
  <c r="O74" i="21"/>
  <c r="L74" i="21"/>
  <c r="P74" i="21" s="1"/>
  <c r="M71" i="27"/>
  <c r="P71" i="27" s="1"/>
  <c r="O71" i="27"/>
  <c r="O8" i="27"/>
  <c r="M8" i="27"/>
  <c r="Q71" i="10"/>
  <c r="O17" i="21"/>
  <c r="L17" i="21"/>
  <c r="P17" i="21" s="1"/>
  <c r="O14" i="25"/>
  <c r="L14" i="25"/>
  <c r="P14" i="25" s="1"/>
  <c r="O74" i="27"/>
  <c r="M74" i="27"/>
  <c r="P74" i="27" s="1"/>
  <c r="M62" i="16"/>
  <c r="P62" i="16" s="1"/>
  <c r="O62" i="16"/>
  <c r="O38" i="25"/>
  <c r="L38" i="25"/>
  <c r="P38" i="25" s="1"/>
  <c r="O35" i="16"/>
  <c r="M35" i="16"/>
  <c r="P35" i="16" s="1"/>
  <c r="O14" i="21"/>
  <c r="L14" i="21"/>
  <c r="P14" i="21" s="1"/>
  <c r="O80" i="16"/>
  <c r="M80" i="16"/>
  <c r="P80" i="16" s="1"/>
  <c r="O80" i="25"/>
  <c r="L80" i="25"/>
  <c r="P80" i="25" s="1"/>
  <c r="M41" i="16"/>
  <c r="P41" i="16" s="1"/>
  <c r="O41" i="16"/>
  <c r="O53" i="21"/>
  <c r="L53" i="21"/>
  <c r="P53" i="21" s="1"/>
  <c r="O35" i="25"/>
  <c r="L35" i="25"/>
  <c r="P35" i="25" s="1"/>
  <c r="O14" i="27"/>
  <c r="M14" i="27"/>
  <c r="P14" i="27" s="1"/>
  <c r="O77" i="16"/>
  <c r="M77" i="16"/>
  <c r="P77" i="16" s="1"/>
  <c r="O38" i="21"/>
  <c r="L38" i="21"/>
  <c r="P38" i="21" s="1"/>
  <c r="O35" i="21"/>
  <c r="L35" i="21"/>
  <c r="P35" i="21" s="1"/>
  <c r="O77" i="21"/>
  <c r="L77" i="21"/>
  <c r="P77" i="21" s="1"/>
  <c r="O44" i="21"/>
  <c r="L44" i="21"/>
  <c r="P44" i="21" s="1"/>
  <c r="O62" i="21"/>
  <c r="L62" i="21"/>
  <c r="P62" i="21" s="1"/>
  <c r="O20" i="27"/>
  <c r="M20" i="27"/>
  <c r="P20" i="27" s="1"/>
  <c r="O17" i="27"/>
  <c r="M17" i="27"/>
  <c r="P17" i="27" s="1"/>
  <c r="L62" i="10"/>
  <c r="R62" i="10" s="1"/>
  <c r="O41" i="21"/>
  <c r="L41" i="21"/>
  <c r="P41" i="21" s="1"/>
  <c r="O59" i="21"/>
  <c r="L59" i="21"/>
  <c r="P59" i="21" s="1"/>
  <c r="O35" i="27"/>
  <c r="M35" i="27"/>
  <c r="P35" i="27" s="1"/>
  <c r="O8" i="16"/>
  <c r="M8" i="16"/>
  <c r="O77" i="25"/>
  <c r="L77" i="25"/>
  <c r="P77" i="25" s="1"/>
  <c r="M74" i="16"/>
  <c r="P74" i="16" s="1"/>
  <c r="O74" i="16"/>
  <c r="L38" i="10"/>
  <c r="R38" i="10" s="1"/>
  <c r="O41" i="25"/>
  <c r="L41" i="25"/>
  <c r="P41" i="25" s="1"/>
  <c r="L20" i="10"/>
  <c r="R20" i="10" s="1"/>
  <c r="O71" i="25"/>
  <c r="L71" i="25"/>
  <c r="P71" i="25" s="1"/>
  <c r="O41" i="27"/>
  <c r="M41" i="27"/>
  <c r="P41" i="27" s="1"/>
  <c r="O44" i="16"/>
  <c r="M44" i="16"/>
  <c r="P44" i="16" s="1"/>
  <c r="L59" i="25"/>
  <c r="P59" i="25" s="1"/>
  <c r="O59" i="25"/>
  <c r="O8" i="25"/>
  <c r="L8" i="25"/>
  <c r="O77" i="27"/>
  <c r="M77" i="27"/>
  <c r="P77" i="27" s="1"/>
  <c r="O62" i="25"/>
  <c r="L62" i="25"/>
  <c r="P62" i="25" s="1"/>
  <c r="O38" i="27"/>
  <c r="M38" i="27"/>
  <c r="P38" i="27" s="1"/>
  <c r="O53" i="16"/>
  <c r="M53" i="16"/>
  <c r="P53" i="16" s="1"/>
  <c r="O53" i="25"/>
  <c r="L53" i="25"/>
  <c r="P53" i="25" s="1"/>
  <c r="O53" i="27"/>
  <c r="M53" i="27"/>
  <c r="P53" i="27" s="1"/>
  <c r="O59" i="16"/>
  <c r="M59" i="16"/>
  <c r="P59" i="16" s="1"/>
  <c r="O71" i="16"/>
  <c r="M71" i="16"/>
  <c r="P71" i="16" s="1"/>
  <c r="O71" i="21"/>
  <c r="L71" i="21"/>
  <c r="P71" i="21" s="1"/>
  <c r="O44" i="25"/>
  <c r="L44" i="25"/>
  <c r="P44" i="25" s="1"/>
  <c r="O59" i="27"/>
  <c r="M59" i="27"/>
  <c r="P59" i="27" s="1"/>
  <c r="M38" i="16"/>
  <c r="P38" i="16" s="1"/>
  <c r="O38" i="16"/>
  <c r="O8" i="21"/>
  <c r="L8" i="21"/>
  <c r="R8" i="10"/>
  <c r="L80" i="5"/>
  <c r="R80" i="5" s="1"/>
  <c r="Q80" i="5"/>
  <c r="L62" i="5"/>
  <c r="R62" i="5" s="1"/>
  <c r="Q62" i="5"/>
  <c r="L74" i="5"/>
  <c r="R74" i="5" s="1"/>
  <c r="Q74" i="5"/>
  <c r="Q53" i="5"/>
  <c r="L53" i="5"/>
  <c r="R53" i="5" s="1"/>
  <c r="L59" i="5"/>
  <c r="R59" i="5" s="1"/>
  <c r="Q59" i="5"/>
  <c r="L77" i="5"/>
  <c r="R77" i="5" s="1"/>
  <c r="Q77" i="5"/>
  <c r="Q41" i="5"/>
  <c r="L41" i="5"/>
  <c r="R41" i="5" s="1"/>
  <c r="Q17" i="5"/>
  <c r="L17" i="5"/>
  <c r="R17" i="5" s="1"/>
  <c r="L20" i="5"/>
  <c r="R20" i="5" s="1"/>
  <c r="Q20" i="5"/>
  <c r="L71" i="5"/>
  <c r="R71" i="5" s="1"/>
  <c r="Q71" i="5"/>
  <c r="L44" i="5"/>
  <c r="R44" i="5" s="1"/>
  <c r="Q44" i="5"/>
  <c r="L38" i="5"/>
  <c r="R38" i="5" s="1"/>
  <c r="Q38" i="5"/>
  <c r="L14" i="5"/>
  <c r="Q14" i="5"/>
  <c r="Q35" i="5"/>
  <c r="L35" i="5"/>
  <c r="R35" i="5" s="1"/>
  <c r="L8" i="5"/>
  <c r="Q8" i="5"/>
  <c r="P8" i="16" l="1"/>
  <c r="P125" i="16" s="1"/>
  <c r="M125" i="16"/>
  <c r="M126" i="16" s="1"/>
  <c r="M127" i="16" s="1"/>
  <c r="R91" i="10"/>
  <c r="R92" i="10" s="1"/>
  <c r="R93" i="10" s="1"/>
  <c r="L91" i="10"/>
  <c r="L92" i="10" s="1"/>
  <c r="L93" i="10" s="1"/>
  <c r="P8" i="21"/>
  <c r="P108" i="21" s="1"/>
  <c r="P109" i="21" s="1"/>
  <c r="P110" i="21" s="1"/>
  <c r="L108" i="21"/>
  <c r="L109" i="21" s="1"/>
  <c r="L110" i="21" s="1"/>
  <c r="M244" i="27"/>
  <c r="M245" i="27" s="1"/>
  <c r="M246" i="27" s="1"/>
  <c r="P8" i="27"/>
  <c r="P244" i="27" s="1"/>
  <c r="P245" i="27" s="1"/>
  <c r="P246" i="27" s="1"/>
  <c r="P8" i="25"/>
  <c r="P108" i="25" s="1"/>
  <c r="L108" i="25"/>
  <c r="L109" i="25" s="1"/>
  <c r="L110" i="25" s="1"/>
  <c r="L90" i="5"/>
  <c r="R14" i="5"/>
  <c r="R8" i="5"/>
  <c r="P109" i="25" l="1"/>
  <c r="P110" i="25" s="1"/>
  <c r="P126" i="16"/>
  <c r="P127" i="16" s="1"/>
  <c r="R90" i="5"/>
  <c r="L91" i="5"/>
  <c r="L92" i="5" s="1"/>
  <c r="H110" i="16"/>
  <c r="I26" i="8"/>
  <c r="Q26" i="8" s="1"/>
  <c r="R91" i="5" l="1"/>
  <c r="R92" i="5"/>
  <c r="L26" i="8"/>
  <c r="R26" i="8" s="1"/>
  <c r="R41" i="8" s="1"/>
  <c r="R42" i="8" s="1"/>
  <c r="R43" i="8" s="1"/>
  <c r="L41" i="8" l="1"/>
  <c r="L42" i="8" s="1"/>
  <c r="L43" i="8" l="1"/>
  <c r="R245" i="27"/>
  <c r="R246" i="27" s="1"/>
  <c r="G253" i="27" l="1"/>
  <c r="F253" i="27"/>
</calcChain>
</file>

<file path=xl/sharedStrings.xml><?xml version="1.0" encoding="utf-8"?>
<sst xmlns="http://schemas.openxmlformats.org/spreadsheetml/2006/main" count="2297" uniqueCount="742">
  <si>
    <t>DETAILED MEASUREMENTS</t>
  </si>
  <si>
    <t>Agency: M/s. Asta vardhman Consortium</t>
  </si>
  <si>
    <t>Agt.No: 344/A/TSMIDC/Spl.Proj/IVFCs/2022-23, Dt. 05.07.2023</t>
  </si>
  <si>
    <t>Discription Of Work etc.,</t>
  </si>
  <si>
    <t>Measurements Upto date</t>
  </si>
  <si>
    <t>Rate</t>
  </si>
  <si>
    <t>Per</t>
  </si>
  <si>
    <t>Total Volume</t>
  </si>
  <si>
    <t>Deduct/previous Measurements</t>
  </si>
  <si>
    <t>Since last measurement</t>
  </si>
  <si>
    <t>Remarks</t>
  </si>
  <si>
    <t>No</t>
  </si>
  <si>
    <t>L</t>
  </si>
  <si>
    <t>B</t>
  </si>
  <si>
    <t>D</t>
  </si>
  <si>
    <t>Content</t>
  </si>
  <si>
    <t>Units</t>
  </si>
  <si>
    <t>Rs</t>
  </si>
  <si>
    <t>Ps.</t>
  </si>
  <si>
    <t>Rs.</t>
  </si>
  <si>
    <t>Ps</t>
  </si>
  <si>
    <t>P.No.</t>
  </si>
  <si>
    <t>Qty.</t>
  </si>
  <si>
    <t>Qty</t>
  </si>
  <si>
    <t>Value</t>
  </si>
  <si>
    <r>
      <t>Name of the work:</t>
    </r>
    <r>
      <rPr>
        <sz val="11"/>
        <color theme="1"/>
        <rFont val="Calibri"/>
        <family val="2"/>
        <scheme val="minor"/>
      </rPr>
      <t>Design, Fabriction, establishing and commissioning of In - Vitro ferility centers (IVFC) alongwith allied Services on Turnkey basis at MGM Warangal Hospital.</t>
    </r>
  </si>
  <si>
    <t>Aggrement S.No</t>
  </si>
  <si>
    <t>S.No</t>
  </si>
  <si>
    <t>LED procedure Lights Single dome  at MGM Hospital</t>
  </si>
  <si>
    <t>LED procedure Lights Double dome at MGM Hospital</t>
  </si>
  <si>
    <t>Clinical Centrifuge machine for Andrology at MGM Hospital</t>
  </si>
  <si>
    <t>IVF Test tube Warmers at MGM Hospital</t>
  </si>
  <si>
    <t>PH Meter at MGM Hospital</t>
  </si>
  <si>
    <t>IVF Thermometer at MGM Hospital</t>
  </si>
  <si>
    <t>Sperm Counting Makler Chamber at MGM Hospital</t>
  </si>
  <si>
    <t>CO2 and O2 Analyzer at MGM Hospital</t>
  </si>
  <si>
    <t>Multifunctional Printer at MGM Hospital</t>
  </si>
  <si>
    <t>Multipurpose Electro hydraulic with manual override mobile OT Table, with divided leg section suitable for all Gynaecological surgical procedures, complete with 5cm Mattress and corded handset at MGM Hospital</t>
  </si>
  <si>
    <t>Ultrasound Examination Couch at MGM Hospital</t>
  </si>
  <si>
    <t>Pharmaceutical Refrigerator at MGM Hospital</t>
  </si>
  <si>
    <t>Anaesthesia Work station at MGM Hospital</t>
  </si>
  <si>
    <t>Autoclave at MGM Hospital</t>
  </si>
  <si>
    <t>Test Tube Warmer</t>
  </si>
  <si>
    <t>Nos</t>
  </si>
  <si>
    <t>OT Table</t>
  </si>
  <si>
    <t>Double Dome Light</t>
  </si>
  <si>
    <t>Single Dome Light</t>
  </si>
  <si>
    <t>Thermometer</t>
  </si>
  <si>
    <t>CO2 and O2 Analyzer</t>
  </si>
  <si>
    <t xml:space="preserve">PH Meter </t>
  </si>
  <si>
    <t xml:space="preserve">Sperm Counting Makler Chamber </t>
  </si>
  <si>
    <t>Centrifuge Machine</t>
  </si>
  <si>
    <t>Refrigeretor</t>
  </si>
  <si>
    <t xml:space="preserve">Ultrasound Examination Couch </t>
  </si>
  <si>
    <t>Anaesthesia Work station</t>
  </si>
  <si>
    <t xml:space="preserve">Multifunctional Printer </t>
  </si>
  <si>
    <t>Cryocans with wheels at MGM Hospital</t>
  </si>
  <si>
    <t>Cryocans with wheels</t>
  </si>
  <si>
    <t>Autoclave</t>
  </si>
  <si>
    <t>ABSTRACT</t>
  </si>
  <si>
    <t>Grand Total</t>
  </si>
  <si>
    <t>Add GST @ 18%</t>
  </si>
  <si>
    <t>Original Rate</t>
  </si>
  <si>
    <t>VP.NO  01       MB .NO  01</t>
  </si>
  <si>
    <t>C/O VP.NO    01     MB. NO   02</t>
  </si>
  <si>
    <t>C/O VP.NO    02     MB. NO   02</t>
  </si>
  <si>
    <t>C/O VP.NO    03     MB. NO   02</t>
  </si>
  <si>
    <t>CO2 Incubators at MGM Hospital</t>
  </si>
  <si>
    <t>Laptop for Office usage at MGM Hospital</t>
  </si>
  <si>
    <t>Dry Incubators at MGM Hospital</t>
  </si>
  <si>
    <t>Dry Incubators</t>
  </si>
  <si>
    <t xml:space="preserve">Laptop for Office usage </t>
  </si>
  <si>
    <r>
      <t>Name of the work:</t>
    </r>
    <r>
      <rPr>
        <sz val="11"/>
        <color theme="1"/>
        <rFont val="Calibri"/>
        <family val="2"/>
        <scheme val="minor"/>
      </rPr>
      <t>Design, Fabriction, establishing and commissioning of In - Vitro ferility centers (IVFC) alongwith allied Services on Turnkey basis at MGM Hospital, Warangal.</t>
    </r>
  </si>
  <si>
    <t>Waiting area</t>
  </si>
  <si>
    <t>Reception</t>
  </si>
  <si>
    <t>Sample and Injection Room</t>
  </si>
  <si>
    <t>Corridor @ Reception</t>
  </si>
  <si>
    <t>Counselling Room 1,2 &amp; Ultrasound Room</t>
  </si>
  <si>
    <t>Patient Change Room</t>
  </si>
  <si>
    <t>Toilet @ Electrical Room</t>
  </si>
  <si>
    <t>Electrical Room</t>
  </si>
  <si>
    <t>Pre/Post Operative Ward</t>
  </si>
  <si>
    <t xml:space="preserve">Corridor @ Pre/Post Operative </t>
  </si>
  <si>
    <t>Corridor from Embryology to Andrology</t>
  </si>
  <si>
    <t>Embryologist Room</t>
  </si>
  <si>
    <t>Change Rooms Toilets</t>
  </si>
  <si>
    <t>Minor OT</t>
  </si>
  <si>
    <t>Minor OT to Manifold corridor</t>
  </si>
  <si>
    <t>IVF-OT</t>
  </si>
  <si>
    <t>Embryology and Manifold</t>
  </si>
  <si>
    <t>wall top</t>
  </si>
  <si>
    <t>Window Deduction (-)</t>
  </si>
  <si>
    <t>Door Deduction (-)</t>
  </si>
  <si>
    <t>Dead End</t>
  </si>
  <si>
    <t>partition wall</t>
  </si>
  <si>
    <t>door opening</t>
  </si>
  <si>
    <t>Sample Collection &amp; Injection room</t>
  </si>
  <si>
    <t>columns</t>
  </si>
  <si>
    <t>Aggrement S.NO</t>
  </si>
  <si>
    <t>Total</t>
  </si>
  <si>
    <t>Cum</t>
  </si>
  <si>
    <t>Sqm</t>
  </si>
  <si>
    <t>do</t>
  </si>
  <si>
    <t>sup</t>
  </si>
  <si>
    <t>sqm</t>
  </si>
  <si>
    <t>Deduction(-)</t>
  </si>
  <si>
    <t>Change Rooms Toilets main door wall</t>
  </si>
  <si>
    <t>Minor OT main door wall</t>
  </si>
  <si>
    <t>IVF-OT main door wall</t>
  </si>
  <si>
    <t>Embryology and Manifold door opening</t>
  </si>
  <si>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 Doors1.50x2.60M at MGM Warangal</t>
  </si>
  <si>
    <t>ReceptionRoom Window</t>
  </si>
  <si>
    <t>Sample and Injection Room Window</t>
  </si>
  <si>
    <t>Patient Change Room Window</t>
  </si>
  <si>
    <t>Electrical Room Wnidow</t>
  </si>
  <si>
    <t>Pre/Post Operative Ward Window</t>
  </si>
  <si>
    <t>Embryologist Room Window</t>
  </si>
  <si>
    <t>Change Rooms Toilets Window</t>
  </si>
  <si>
    <t>Minor OT Window</t>
  </si>
  <si>
    <t>IVF-OT Window</t>
  </si>
  <si>
    <t>Embryology and Manifold Window</t>
  </si>
  <si>
    <t>Counselling Room 1,2 &amp; Ultrasound Room Skerting</t>
  </si>
  <si>
    <r>
      <t xml:space="preserve">Dismantling, clearing away and carefully stacking useful materials for re- use and disposal of unserviceable materials with 100m lead as directed by Executive Engineer duly taking actual premeasurements before dismantling including all labour charges, etc., complete. </t>
    </r>
    <r>
      <rPr>
        <b/>
        <sz val="11"/>
        <color theme="1"/>
        <rFont val="Calibri"/>
        <family val="2"/>
        <scheme val="minor"/>
      </rPr>
      <t>Brick Masonry</t>
    </r>
    <r>
      <rPr>
        <sz val="11"/>
        <color theme="1"/>
        <rFont val="Calibri"/>
        <family val="2"/>
        <scheme val="minor"/>
      </rPr>
      <t xml:space="preserve"> and Existing flooring at MGM Warangal</t>
    </r>
  </si>
  <si>
    <t>Waiting room Main Door Wall</t>
  </si>
  <si>
    <t xml:space="preserve">Waiting Area Floor </t>
  </si>
  <si>
    <t>Waiting Room Brick Pedastals</t>
  </si>
  <si>
    <t>IVF OT Main door Wall</t>
  </si>
  <si>
    <t>Ivf OT And Embryology Lab Ducting Supply And Return</t>
  </si>
  <si>
    <t>Waiting Area short Walls</t>
  </si>
  <si>
    <t>Long Walls</t>
  </si>
  <si>
    <t>Wall Top</t>
  </si>
  <si>
    <t>Waiting area Plotform Top</t>
  </si>
  <si>
    <r>
      <t>Dismantling clearing away and carefully stacking useful materials for re use and disposal of unserviceable materials with 100m lead as directed by Executive Engineer duly taking actual premeasurements before dismantling including all labour charges etc complete for</t>
    </r>
    <r>
      <rPr>
        <b/>
        <sz val="11"/>
        <color theme="1"/>
        <rFont val="Calibri"/>
        <family val="2"/>
        <scheme val="minor"/>
      </rPr>
      <t xml:space="preserve"> Flooring</t>
    </r>
    <r>
      <rPr>
        <sz val="11"/>
        <color theme="1"/>
        <rFont val="Calibri"/>
        <family val="2"/>
        <scheme val="minor"/>
      </rPr>
      <t xml:space="preserve"> at MGM Warangal</t>
    </r>
  </si>
  <si>
    <r>
      <rPr>
        <sz val="11"/>
        <color theme="1"/>
        <rFont val="Calibri"/>
        <family val="2"/>
        <scheme val="minor"/>
      </rPr>
      <t xml:space="preserve">Dismantling clearing away and carefully stacking useful materials for re use and disposal of unserviceable materials with 100m lead as directed by Executive Engineer duly taking actual premeasurements before dismantling including all labour charges etc complete for </t>
    </r>
    <r>
      <rPr>
        <b/>
        <sz val="11"/>
        <color theme="1"/>
        <rFont val="Calibri"/>
        <family val="2"/>
        <scheme val="minor"/>
      </rPr>
      <t>Granite Removal</t>
    </r>
  </si>
  <si>
    <r>
      <t xml:space="preserve">Dismantling, clearing away and carefully stacking useful materials for re- use and disposal of unserviceable materials with 100m lead as directed by Executive Engineer duly taking actual premeasurements before dismantling including all labour charges, etc., complete. </t>
    </r>
    <r>
      <rPr>
        <b/>
        <sz val="11"/>
        <color theme="1"/>
        <rFont val="Calibri"/>
        <family val="2"/>
        <scheme val="minor"/>
      </rPr>
      <t xml:space="preserve">Reinforced Cement Concrete  </t>
    </r>
    <r>
      <rPr>
        <sz val="11"/>
        <color theme="1"/>
        <rFont val="Calibri"/>
        <family val="2"/>
        <scheme val="minor"/>
      </rPr>
      <t>at MGM Warangal</t>
    </r>
  </si>
  <si>
    <t xml:space="preserve">Waiting area Plotform </t>
  </si>
  <si>
    <r>
      <t xml:space="preserve">Dismantling clearing away and carefully stacking useful materials for re use and disposal of unserviceable materials with 100m lead as directed by Executive Engineer duly taking actual premeasurements before dismantling including all labour charges etc complete for  </t>
    </r>
    <r>
      <rPr>
        <b/>
        <sz val="11"/>
        <color theme="1"/>
        <rFont val="Calibri"/>
        <family val="2"/>
        <scheme val="minor"/>
      </rPr>
      <t>Wall cladding removal (Waste Cement Removal)</t>
    </r>
  </si>
  <si>
    <t>Autoclave And Store room And UPS Room Partition Wall</t>
  </si>
  <si>
    <t>Store Room And UPS Room Partition Wall</t>
  </si>
  <si>
    <t>Store Room And UPS Room Wall</t>
  </si>
  <si>
    <t>DR.Change Room Wall</t>
  </si>
  <si>
    <t>Toilet Long Wall</t>
  </si>
  <si>
    <t>IUI Room Long Wall</t>
  </si>
  <si>
    <t>IUI Room Short Wall</t>
  </si>
  <si>
    <t>Sup</t>
  </si>
  <si>
    <t>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2nd Floor at MGM Warangal</t>
  </si>
  <si>
    <t>Entry Main Door</t>
  </si>
  <si>
    <t>Record Room And Blood Collection Room Main Door Wall</t>
  </si>
  <si>
    <t>Record and Blood Collection Room Partition Wall</t>
  </si>
  <si>
    <t>Counseling Room-1 Main Door Wall</t>
  </si>
  <si>
    <t>Ultra Sound Room Long Walls</t>
  </si>
  <si>
    <t>Short wall</t>
  </si>
  <si>
    <t>Toilet Partiton Wall</t>
  </si>
  <si>
    <t>Counseling Room-2 Main Door Wall</t>
  </si>
  <si>
    <t>Electrical Room Main Door Wall</t>
  </si>
  <si>
    <t>Prepost Operavite wards Main Door Wall</t>
  </si>
  <si>
    <t>Embryologist Room Main Door Wall</t>
  </si>
  <si>
    <t>Stotr And UPS Room Main DoorWall</t>
  </si>
  <si>
    <t>Store And UPS Room Partition Wall</t>
  </si>
  <si>
    <t>Store Room Long Wall</t>
  </si>
  <si>
    <t>Autoclave Room Main Door Wall</t>
  </si>
  <si>
    <t>Seeman Collection Room Main Door Wall</t>
  </si>
  <si>
    <t>IUI Room Main Door Wall</t>
  </si>
  <si>
    <t>Embryology Lab Mai Door Wall</t>
  </si>
  <si>
    <t>Main Door Wall</t>
  </si>
  <si>
    <t>Cryo Room Short Wall</t>
  </si>
  <si>
    <t>IVF OT Short Wall</t>
  </si>
  <si>
    <t>Embryology And IVF OT Partition Wall</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</si>
  <si>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2nd  Floor at MGM Warangal</t>
  </si>
  <si>
    <t>Fire Rated Door Wall</t>
  </si>
  <si>
    <t>Access Control Door Non Sterile Area</t>
  </si>
  <si>
    <t>Access Control Door Semi Sterile Area</t>
  </si>
  <si>
    <t xml:space="preserve">Emergency Exit Door </t>
  </si>
  <si>
    <t>Manifold Room Long Wall</t>
  </si>
  <si>
    <t>Waiting Area Long Wall</t>
  </si>
  <si>
    <t>M30 Grade For Lintels</t>
  </si>
  <si>
    <t>Blood Collection And Record Room</t>
  </si>
  <si>
    <t>Counseling Room -1</t>
  </si>
  <si>
    <t xml:space="preserve">Ultra Sound Room </t>
  </si>
  <si>
    <t xml:space="preserve">Toilets </t>
  </si>
  <si>
    <t xml:space="preserve">Counseling Room-2 </t>
  </si>
  <si>
    <t xml:space="preserve">P.Change Room </t>
  </si>
  <si>
    <t xml:space="preserve">Prepost Operavite wards Main Door </t>
  </si>
  <si>
    <t>Embryologist Main Door</t>
  </si>
  <si>
    <t>Store Room And UPS Room</t>
  </si>
  <si>
    <t>Auto Clave Room</t>
  </si>
  <si>
    <t xml:space="preserve">Seeman Collection Room Main Door </t>
  </si>
  <si>
    <t xml:space="preserve">Toilet </t>
  </si>
  <si>
    <t xml:space="preserve">IUI Room </t>
  </si>
  <si>
    <t>Andrology Lab</t>
  </si>
  <si>
    <t>IVF OT</t>
  </si>
  <si>
    <t xml:space="preserve">Embryology Lab Mai Door </t>
  </si>
  <si>
    <t xml:space="preserve">Fire Rated Door </t>
  </si>
  <si>
    <t>TMT Bars</t>
  </si>
  <si>
    <t>Entry Main Door Main Bars Bootom</t>
  </si>
  <si>
    <t>Top Bars</t>
  </si>
  <si>
    <t>Stirrups</t>
  </si>
  <si>
    <t>Blood Collection And Record Room Main Bars Bottom</t>
  </si>
  <si>
    <t>Counseling Room -1 Main Bars Bottom</t>
  </si>
  <si>
    <t>Ultra Sound Room Main Bars Bottom</t>
  </si>
  <si>
    <t>Toilets Main Bars Bottom</t>
  </si>
  <si>
    <t>Counseling Room-2  Main Bars Bottom</t>
  </si>
  <si>
    <t>Electrical Room MainBars Bottom</t>
  </si>
  <si>
    <t>P.Change Room Main Bars Bottom</t>
  </si>
  <si>
    <t>Prepost Operavite wards Main Bars Bottom</t>
  </si>
  <si>
    <t>Embryologist Main Bars Bottom</t>
  </si>
  <si>
    <t>Access Control Door Non Sterile Main Bars Bottom</t>
  </si>
  <si>
    <t>Store Room And UPS Room Main bars Bottom</t>
  </si>
  <si>
    <t>Auto Clave Room Main Bar Bottom</t>
  </si>
  <si>
    <t>Seeman Collection Room Main Door Main Bars Bottom</t>
  </si>
  <si>
    <t>Toilet Main Bars Bottom</t>
  </si>
  <si>
    <t>IUI Room Main Bars Bottom</t>
  </si>
  <si>
    <t>Andrology Lab Main Bars Bottom</t>
  </si>
  <si>
    <t>Access Control Door Semi Sterile Area main Bar Bottom</t>
  </si>
  <si>
    <t>IVF OT Main Bar Bottom</t>
  </si>
  <si>
    <t>Embryology Lab Mai Bars Bottom</t>
  </si>
  <si>
    <t>Emergency Exit Door Main bars Bottom</t>
  </si>
  <si>
    <t>Fire Rated Door Main Bars Bottom</t>
  </si>
  <si>
    <t>12mm</t>
  </si>
  <si>
    <t>10mm</t>
  </si>
  <si>
    <t>8mm</t>
  </si>
  <si>
    <t>MT</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</si>
  <si>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2ND  Floor at MGM Warangal</t>
  </si>
  <si>
    <t>Door Jam</t>
  </si>
  <si>
    <t>toilets Maon Door Walls</t>
  </si>
  <si>
    <t>Store And UPS Room Back Wall</t>
  </si>
  <si>
    <t>Window Closings</t>
  </si>
  <si>
    <t>Corridoor Wall</t>
  </si>
  <si>
    <t>Corridoor Closing</t>
  </si>
  <si>
    <t>Major OT Main Door Wall</t>
  </si>
  <si>
    <t>Door At Lift</t>
  </si>
  <si>
    <t>AE</t>
  </si>
  <si>
    <t>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 Makes: APC / Numeric / Emerson / Fuji Electric at MGM Warangal</t>
  </si>
  <si>
    <t>Supply and providing of UPS cum battery rack for 20 batteries at MGM Warangal</t>
  </si>
  <si>
    <t>DICOM compatible fully digital, compact, portable, Ultrasound Scan Machine Colour Doppler at MGM Hospital</t>
  </si>
  <si>
    <t>7 Para Patient Monitor at MGM Hospital</t>
  </si>
  <si>
    <t>Defibrillator at MGM Hospital</t>
  </si>
  <si>
    <t>MS Rack</t>
  </si>
  <si>
    <t xml:space="preserve">Defibrillator </t>
  </si>
  <si>
    <t xml:space="preserve">7 para Patient Monitor </t>
  </si>
  <si>
    <t>IVF Workstation with LAF at MGM Hospital</t>
  </si>
  <si>
    <t>IVF Ant vibration Table for procedure at MGM Hospital</t>
  </si>
  <si>
    <t>IVF Workstation with LAF</t>
  </si>
  <si>
    <t>Anti Vibration Table</t>
  </si>
  <si>
    <t>Trinocular Stereozoom Microscope at MGM Hospital</t>
  </si>
  <si>
    <t>trinocular Stereozoom Microscope</t>
  </si>
  <si>
    <t>Binocular Microscope for Semen Analysis at MGM Hospital</t>
  </si>
  <si>
    <t xml:space="preserve">Binocular Microscope </t>
  </si>
  <si>
    <t>Laminar flow cabinet with Andrology Work station at MGM Hospital</t>
  </si>
  <si>
    <t xml:space="preserve">Laminar flow cabinet with Andrology </t>
  </si>
  <si>
    <t>SI. No.</t>
  </si>
  <si>
    <t>1st &amp; part bill</t>
  </si>
  <si>
    <t xml:space="preserve">DICOM compatible fully digital, compact, portable, Ultrasound </t>
  </si>
  <si>
    <t>IVF Test tube Warmers IVF test tube warmer ideal for heating of samples in test tubes requiring a stable heating environment
 Should have at least 12 chambers either for 14ml or 5ml aspiration tubesThe highly visible digital LED display indicates the temperature level in either Celsius or FahrenheitTemperature may be adjusted and is extremely reliable within the range from ambient to 49.9°Cat MGM Hospital</t>
  </si>
  <si>
    <t>DICOM compatible fully digital, compact, portable, Ultrasound Scan Machine Colour Doppler System should be operated for general purpose ultrasound scanner and colour Doppler for Paediatric, Abdomen, OB/GYN, Vascular, Cardiac and small parts, Musculoskeletal uses. Unit should be of USFDA and European CE approved. Latest generation Electronic Phased array Colour Doppler system with Minimum 1,00,000 or more Electronic independent channels. System should be DICOM ready and capable of being interfaced with HIS/RIS/PACS.
 at MGM Hospital</t>
  </si>
  <si>
    <t>DICOM compatible fully digital</t>
  </si>
  <si>
    <t>LED procedure Lights Double dome  Double dome Main dome: 1,60,000 lux , second dome 1,60,000 lux for Uniform intensity and Deeper depth penetration. Height adjustments : 600mm Action radius : 1850 mm Possible movements : Radial , Angular &amp; Axial
at MGM Hospital</t>
  </si>
  <si>
    <t>LED procedure Lights Single dome Single Dome, Major Intensity  control  : continuous (1,60,000 Lux) Height Adjustment : 600mm Action radius : 1850mm Possible movements : Radial, Angular and Axial at MGM Hospital</t>
  </si>
  <si>
    <t>IVF Workstation with LAF 6 x 2 Feet IVF Workstation where both user and product are protected against particle and microbial contamination. IVF workstation should have provision for 2 stereo
microscopes, one on left and 1 on right Camera Set, which includes Camera, TV tuner Card, Cables and Connect providing Stereozoom Microscope due to Compatibility.
 at MGM Hospital</t>
  </si>
  <si>
    <t>IVF Ant vibration Table for procedure Air damped Anti-vibration passive table are designed to meet requirements for all models of inverted Microscopes during ICSI procedure The plate on top should be stainless steel Should be constructed in high density steel with added mass to the table Should be USFDA/European CE certified 8.5.Dimensions: 780 x 1200 x 790 mm at MGM Hospital</t>
  </si>
  <si>
    <t>CO2 Incubators 160- 220 liters internal Volume Stainless steel interior TC/IR CO2 Sensor Soft touch key pad Out Door Heating Error Warning Auto Start Function Inner Safety glass door HEPA Filter for CO2 Inner safety glass screen ( 3-4 pieces) Microprocessor PID temperature controlle at MGM Hospital</t>
  </si>
  <si>
    <t>Trinocular Stereozoom Microscope Microscope body with 5x-500x magnification, and 45 degrees inclination trinocular tube (C- mount) Eyepiece 10X with ESD capability, F.N. 22, focusable Focussing mount with coaxial coarse and fine focussing knobs Power Cord Should be integrated into IVF Workstation Dust Cover` Beam sp,litter for trinocular port Eyepiece 10x, FN 22 C-mount adapter to be included at MGM Hospital</t>
  </si>
  <si>
    <t xml:space="preserve">IVF Thermometer Easy to use handheld digital, water proof
 To check temperature of heated surface, inside the media droplet, incubators, refrigerators Operating time at least 200 hours on battery  Ergonomic design and should have digital display
</t>
  </si>
  <si>
    <t>CO2 and O2 Analyzer Hand held with Quick verification of CO2 and O2 incubator levels Large data storage up to 750 readings CO2 0-20%; O2 0-100% Battery Life: 10 Hours (8 hours pumping) Easy to read Atleast 2 temperature probes Built in moisture gas removal and humidity tra at MGM Hospital</t>
  </si>
  <si>
    <t>PH Meter Hand held, simple pH meter to read the media drops pH accuracy ±0.03pH pH calibration atleast 2 points in room temperature Calibration by pH buffers 7-10 Temperature accuracy ±0.50C Data logging facility at MGM Hospital</t>
  </si>
  <si>
    <t>Sperm Counting Makler Chamber Counting Chamber with cover Slip(Glass) Cover Slip with Grid built in with 100 squares
 Reusable No Calibration required Optimal depth 10 microns Should be provided with cleaning brush and cleaning paper 99% accuracy for pre and post wash semen analysis
 at MGM Hospital</t>
  </si>
  <si>
    <t>Binocular Microscope for Semen Analysis Standard microscope set complete with built-in 6V20W halogen light illuminator with regular power supply Quadruple ball bearing nosepiece, co-axial coarse and fine focusing controls, high resolution Semi- Plan Achromat objectives 4x, 10x, 20X &amp; 40x (spring)
at MGM Hospital</t>
  </si>
  <si>
    <t>Laminar flow cabinet with Andrology Work station 3 Feet LAF where both user and product are protected against particle and microbial contamination. IVF Quadruple ball bearing nosepiece, co-axial coarse and fine focusing controls, high resolution Semi- Plan Achromat objectives 4x, 10x, 20X &amp; 40x (spring) 360 degrees rotatable inclined binocular tube, fungus resistant optics for tropical use, widefield paired eyepiece HWF10x (F.N.18), right hand control co-axial low drive mechanical stage and rack &amp; pinion focusable Abbe condenser 0.9/1.25 N.A with iris diaphragm complete set in thermocole packing Surgical Stainless Steel (2mm) work surface at MGM Hospital</t>
  </si>
  <si>
    <t>Clinical Centrifuge machine for Andrology Brushless Motor Capacity (6x10ml) with Swing Out Rotor Max RPM/RCF(xg)-4000RPM/2270g based on the rotor Speed setting as 500-4000 RPM in steps of 10RPM User should be able to set and save upto 99 user defined programs (protocols) with a digital display.
 at MGM Hospital</t>
  </si>
  <si>
    <t>Dry Incubators Capacity 30 to 35 lit Precise temperature control 37degree +- 0.5%  Exceptionally stable and accurate Every corner inside the incubator chamber should be round Automatic CO2 sensor calibration Audible alarms guard specimens against any deviations from the user settings. Unit should be compact and easy to handle while keeping on bench.Inner Chamber Dimension should be less than W350 x D350 x H35 at MGM Hospital</t>
  </si>
  <si>
    <t>Pharmaceutical Refrigerator Capacity of storage 300 liters or more
Temp range-should have adjustable temperature control range from +1° to +8° C, factory present at 4° C. Refrigerator system: The system should have high density CFC-free insulation to protect cabinet from ambient temperature fluctuation. The system should have positive, force, air circulation to maintain temperature uniformity at all shelf levels, with quick recovery +/- 1 degree Celsius.The system should have sensors for activation of automatic/manual defrosts cycle to   minimize the frost build up.
 at MGM Hospital</t>
  </si>
  <si>
    <t>Cryocans with wheels For specimen storage - 47 Litres-1 pcs For Liquid Nitrogen storage - 26 Litres at MGM Hospital at MGM Hospital</t>
  </si>
  <si>
    <t>Defibrillator Defibrillator should be a low energy Bi-Phasic and truly Portable. Should not weigh more than 6 Kgs (+/- 10% is acceptable) Unit should have facility for automatic external defibrillation and manual defibrillation Should work on Manual and Automated external defibrillation (AED) in Bi-phasic mode. The maximum energy delivered should be as per AHA (American Heart Association Guidelines) by the device should be 1 J to 200J in manual mode and 150 J in AED mode. Should having design protection to avoid passage of current to the user The whole system should have an inbuilt recorder ; Telemetry not recommended. Settings : Manual and Automatic at MGM Hospital</t>
  </si>
  <si>
    <t>7 Para Patient Monitor Description of function: Beside monitors are used to monitor the seven vital parameters (ECG,SPO2,NIBP,Respiration ,Temperature ,Dual IBP AND Etc of patient’s side inwards ,ICU ,CCU, other intensive care units and all operation theaters. Operational Requirements: patient monitors must be pre-configured with following seven parameters (ECG,SP02,NIBP,Respiration,Temparature ,Dual IBP, and Etc02 ) easy to use, portable ,wall mounted and operation by single knob control.Technical specifications: patient monitor should be of modular design so that software and hardware up gradation can be done on the client location at MGM Hospital</t>
  </si>
  <si>
    <t>Anaesthesia Work station General Requirement Compact and modular, three gas oxygen, Air &amp; N20 Anaesthesia workstation with an integrated ventilator for adult to infants and integrated airway monitor for pressures and volume. The machine should be suitable for low and minimal flow anaesthesia application with compliance compensation of breathing circuit, fresh gas flow compensation/ decoupling. The machine should have 2 or 3 drawers The anaesthesia machine, in built ventilator and vaporizer should be manufactured by same company to maintain uniformity of part and efficient after sale service. Vaporiser should FDA approved. Certificate should be enclosed in the technical bid Dual cascade type flow meter tubes for all three gases 02, Air &amp; N20 to be provided. Range 20ml/min to 10 Lit/min calibrated in multiple scales at MGM Hospital</t>
  </si>
  <si>
    <t>Autoclave High Grade strong stainless steel, Triple walled construction. Positive radial self-locking safety doors. Hydrostatically tested to withstand 2.5 times the working pressure. Sealed with Neoprene/Silicon long-lasting and durable gasket. Digital display for Jacket and Chamber pressure and temperature. Outer jacket insulated to prevent heat loss; with a high grade insulation material Mounted on 304 stainless steel frame with ground leveling flanges. Temperature and pressure cut-off device. Auto cut-off at low water level Rust-proof 304 grade stainless steel. Cylindrical construction. Equipment should have separate steam release valve and drainage system. Minimum of two safety valves with auto-release at 16 and 20. User’s interface : Manual Physical Characteristics Capacity : 250lts at MGM Hospital</t>
  </si>
  <si>
    <t>Multifunctional Printer Laserjet 138fnw Monochrome Compact Wi-Fi Printer with Network Support for Reliable, Fast Printing (Print, Copy, Scan, Fax)  HP make at MGM Hospital</t>
  </si>
  <si>
    <t>Ultrasound Examination Couch  Holes of 1 cm dia to allow fluid drainage. Lower frame and intermediate frame of steel tubes of rectangular and square sections, multiple pre-treated and epoxy powder coated. Size (approximate): Length: 2050 mm bed surface, 2125 mm with frame. Width: 750mm. Bed surface size: 705 mm W x 1950 mm L. Mattress – High-density foam mattress anti-microbial treated with waterproof flame retardant, antimicrobial, leather like upholstery.  Backrest operated by gas system from horizontal to seated position _15º Trendelenburg Height adjustable leg rests Trendelenburg position operated by gas system at MGM Hospital</t>
  </si>
  <si>
    <t>Laptop for Office usage  HP Laptop 14s, AMD Ryzen 5-5500U 14 inches(35cm) FHD, IPS, Micro-Edge Display Laptop 8GB RAM/512GB SSD/Radeon Graphics Windows 11/Alexa/Backlit Keyboard/MS Office at MGM Hospital</t>
  </si>
  <si>
    <r>
      <t>Dismantling clearing away and carefully stacking useful materials for re use and disposal of unserviceable materials with 100m lead as directed by Executive Engineer duly taking actual premeasurements before dismantling including all labour charges etc complete for</t>
    </r>
    <r>
      <rPr>
        <b/>
        <sz val="11"/>
        <color theme="1"/>
        <rFont val="Calibri"/>
        <family val="2"/>
        <scheme val="minor"/>
      </rPr>
      <t xml:space="preserve"> </t>
    </r>
    <r>
      <rPr>
        <b/>
        <sz val="12"/>
        <color theme="1"/>
        <rFont val="Calibri"/>
        <family val="2"/>
        <scheme val="minor"/>
      </rPr>
      <t>Flooring</t>
    </r>
    <r>
      <rPr>
        <sz val="11"/>
        <color theme="1"/>
        <rFont val="Calibri"/>
        <family val="2"/>
        <scheme val="minor"/>
      </rPr>
      <t xml:space="preserve"> at MGM Warangal</t>
    </r>
  </si>
  <si>
    <r>
      <t xml:space="preserve">Dismantling, clearing away and carefully stacking useful materials for re- use and disposal of unserviceable materials with 100m lead as directed by Executive Engineer duly taking actual premeasurements before dismantling including all labour charges, etc., complete. </t>
    </r>
    <r>
      <rPr>
        <b/>
        <sz val="12"/>
        <color theme="1"/>
        <rFont val="Calibri"/>
        <family val="2"/>
        <scheme val="minor"/>
      </rPr>
      <t>Brick Masonry</t>
    </r>
    <r>
      <rPr>
        <sz val="11"/>
        <color theme="1"/>
        <rFont val="Calibri"/>
        <family val="2"/>
        <scheme val="minor"/>
      </rPr>
      <t xml:space="preserve"> and Existing flooring at MGM Warangal</t>
    </r>
  </si>
  <si>
    <r>
      <t xml:space="preserve">Dismantling, clearing away and carefully stacking useful materials for re- use and disposal of unserviceable materials with 100m lead as directed by Executive Engineer duly taking actual premeasurements before dismantling including all labour charges, etc., complete. </t>
    </r>
    <r>
      <rPr>
        <b/>
        <sz val="12"/>
        <color theme="1"/>
        <rFont val="Calibri"/>
        <family val="2"/>
        <scheme val="minor"/>
      </rPr>
      <t>Reinforced Cement Concrete</t>
    </r>
    <r>
      <rPr>
        <b/>
        <sz val="11"/>
        <color theme="1"/>
        <rFont val="Calibri"/>
        <family val="2"/>
        <scheme val="minor"/>
      </rPr>
      <t xml:space="preserve">  </t>
    </r>
    <r>
      <rPr>
        <sz val="11"/>
        <color theme="1"/>
        <rFont val="Calibri"/>
        <family val="2"/>
        <scheme val="minor"/>
      </rPr>
      <t>at MGM Warangal</t>
    </r>
  </si>
  <si>
    <t>Access Control Door At Lift</t>
  </si>
  <si>
    <t>Major OT Main Door</t>
  </si>
  <si>
    <t>2nd &amp; Part Bill</t>
  </si>
  <si>
    <t>Change Rooms Toilets,Change rooms to Andrology Lab</t>
  </si>
  <si>
    <t xml:space="preserve">Short walls </t>
  </si>
  <si>
    <t>Wall Cladding</t>
  </si>
  <si>
    <t>Cladding Partition walls</t>
  </si>
  <si>
    <t>Columns</t>
  </si>
  <si>
    <t>Change Rooms Toilets to Andrology Lab</t>
  </si>
  <si>
    <t>Columns Sides</t>
  </si>
  <si>
    <t>Embryology and Manifold Long Wall</t>
  </si>
  <si>
    <t>Short Walls</t>
  </si>
  <si>
    <t>Long Wall</t>
  </si>
  <si>
    <t>Sample and Injection Room For Main Door</t>
  </si>
  <si>
    <t>Change Room</t>
  </si>
  <si>
    <t xml:space="preserve">Pre/Post Operative Ward Shelves </t>
  </si>
  <si>
    <t>Brick Pedastals</t>
  </si>
  <si>
    <t>Patient Change room Main Door Wall</t>
  </si>
  <si>
    <t xml:space="preserve">VP.NO  01       MB .NO  03   </t>
  </si>
  <si>
    <t xml:space="preserve">VP.NO  02       MB .NO  03   </t>
  </si>
  <si>
    <t>Civil-1</t>
  </si>
  <si>
    <t>CC 2nd &amp; Part Bill</t>
  </si>
  <si>
    <r>
      <t xml:space="preserve">Supply and placing of the Design Mix Concrete </t>
    </r>
    <r>
      <rPr>
        <b/>
        <sz val="10"/>
        <color theme="1"/>
        <rFont val="Calibri"/>
        <family val="2"/>
        <scheme val="minor"/>
      </rPr>
      <t>M 25</t>
    </r>
    <r>
      <rPr>
        <sz val="10"/>
        <color theme="1"/>
        <rFont val="Calibri"/>
        <family val="2"/>
        <scheme val="minor"/>
      </rPr>
      <t xml:space="preserve"> grade corresponding to IS 456 </t>
    </r>
    <r>
      <rPr>
        <b/>
        <sz val="10"/>
        <color theme="1"/>
        <rFont val="Calibri"/>
        <family val="2"/>
        <scheme val="minor"/>
      </rPr>
      <t xml:space="preserve">with minimum cement content of 380 kgs per 1 cum of concrete </t>
    </r>
    <r>
      <rPr>
        <sz val="10"/>
        <color theme="1"/>
        <rFont val="Calibri"/>
        <family val="2"/>
        <scheme val="minor"/>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0"/>
        <color theme="1"/>
        <rFont val="Calibri"/>
        <family val="2"/>
        <scheme val="minor"/>
      </rPr>
      <t xml:space="preserve"> centering using Casurina Ballies, Bamboos, Wooden Reapers, Runners, Wood Posts, Steel Plates etc.</t>
    </r>
    <r>
      <rPr>
        <sz val="10"/>
        <color theme="1"/>
        <rFont val="Calibri"/>
        <family val="2"/>
        <scheme val="minor"/>
      </rPr>
      <t>,</t>
    </r>
    <r>
      <rPr>
        <b/>
        <sz val="10"/>
        <color theme="1"/>
        <rFont val="Calibri"/>
        <family val="2"/>
        <scheme val="minor"/>
      </rPr>
      <t xml:space="preserve"> </t>
    </r>
    <r>
      <rPr>
        <sz val="10"/>
        <color theme="1"/>
        <rFont val="Calibri"/>
        <family val="2"/>
        <scheme val="minor"/>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0"/>
        <color theme="1"/>
        <rFont val="Calibri"/>
        <family val="2"/>
        <scheme val="minor"/>
      </rPr>
      <t xml:space="preserve"> (For Lintels)</t>
    </r>
  </si>
  <si>
    <r>
      <rPr>
        <sz val="11"/>
        <color theme="1"/>
        <rFont val="Calibri"/>
        <family val="2"/>
        <scheme val="minor"/>
      </rPr>
      <t>Providing Thermo Mechanically Treated  ( TMT) ( Fe-500/500D/550D from primery producer TATA, SAIL, VSP, JSW Steel, Goel steel, Jindal panther, X- Vega &amp; balaji Shakthi as per IS 1786-2008) of Different Diameters RCC Works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</si>
  <si>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t>VP.NO  01       MB .NO  02</t>
  </si>
  <si>
    <t>VP.NO  02       MB .NO  02</t>
  </si>
  <si>
    <t>VP.NO  03       MB .NO  02</t>
  </si>
  <si>
    <t>VP.NO  04       MB .NO  02</t>
  </si>
  <si>
    <t>Toilet Front</t>
  </si>
  <si>
    <t>Sample and Injection Room Long Wall</t>
  </si>
  <si>
    <t>Sample and Injection Room Short Wall</t>
  </si>
  <si>
    <t>Patient Change Room Long  Wall</t>
  </si>
  <si>
    <t>Short Wall</t>
  </si>
  <si>
    <t>Toilet @ Electrical Room Long Wall</t>
  </si>
  <si>
    <t>Electrical Room Long Wall</t>
  </si>
  <si>
    <t>Pre/Post Operative Ward Short Wall</t>
  </si>
  <si>
    <t>Infront Prepost Ward</t>
  </si>
  <si>
    <t>Waiting area Entry</t>
  </si>
  <si>
    <t>Embryologist Room Door closing</t>
  </si>
  <si>
    <t>Manifold Room Partition Wall</t>
  </si>
  <si>
    <t>Pre/Post Wards Door Closing</t>
  </si>
  <si>
    <t>Auto Clave Room to IUI Room</t>
  </si>
  <si>
    <t>Store Room Wall</t>
  </si>
  <si>
    <t>Manifold Room</t>
  </si>
  <si>
    <t>Cryo Room</t>
  </si>
  <si>
    <t>Ups Room</t>
  </si>
  <si>
    <t>Mani Fold Room Main Bars</t>
  </si>
  <si>
    <t>Cryo Room Main Bars</t>
  </si>
  <si>
    <t>UPS Room Main Bars</t>
  </si>
  <si>
    <t>Ovum Aspiration Pumps Precision built, regulated, vacuum pump for ovum aspiration. Rapid suction response at the needle tip and is able to hold constant vacuum Settings accurately, for long periods.Dual Display: Actual pump pressure and set pump pressure.Boost feature to clear blockages in Aspiration needle Ultra-quiet, vibration-free operation at at MGM Hospital</t>
  </si>
  <si>
    <t>Trigas bench Top Incubators for Human Embryo culture Compact, humidified Pre-Mixed/ TRI-gas incubator designed to maintain optimal environment for development of ova or embryos. Has two or more chambers to hold dishes, dishes per chamber minimum The dual chambers have individual temperature control. Heating of both base and lid ensures even distribution of heat. Direct contact of base with each culture dish ensures heat transfer by Conduction resulting in thermal stability. Automatic gas purge on lid closure to maintain gas environment. In built humification system. at MGM Hospital</t>
  </si>
  <si>
    <t>VOC Meter for ART Lab  Handheld monitor capable of detecting contamination at 0.1ppm PID sensor 0-15000ppm Response time &lt; 5 seconds Flow rate 400-500cc/min  Data logging facility mandatory Weight less then 1Kg at MGM Hospital</t>
  </si>
  <si>
    <t>ICSI Micro manipulator with Inverted Microscope Latest Inverted microscope  position light path Prism preinstalled Illumination equipped with condenser holder LED Lamphouse Sextuple Nosepiece is included.  Binocular Tube Widefield eyepiece 10X, focusable. Enough travelling range applied for slide glass, 35 mm dish as well as multiwell plate, circle stage inserts included  at MGM Hospital</t>
  </si>
  <si>
    <t>IVF Laser System Laser for IVF lab to ablate zona pellucida, hatching, biopsies and blastomere collapse Moveable laser with biopsy mode The laser objective should be designed in such a way that it can focus visible light,but also to focus the infra-red beam at the same plane as the visible light, and to maximise the power transmission for efficient drilling Laser should include both pilot and ablation laser Laser should have a option to indicate heat safety zone Laser power should be between 350-425mW at MGM Hospital</t>
  </si>
  <si>
    <t>Pipetter and Denudation system  Denudation System It should be a medical device for use in Human IVF. Each system should consist of following items Denudation Pipette Rack Should have slots for placing at least two denudation holder with pipette. Denudation Pipette Holder Adjustable handle to accept all sizes of pipettesDenudation Pipette Flexible polycarbonate pipettes used for manipulation of oocytes and embryo Pipette tips should be suitable to get easily attached &amp; detached with holder Size: 135-140 µm, pack of 10 or 20 (5 Packs) Size:170-175 µm, pack of 10 or 20 (5 Packs) Size: 275-300µm, pack of 10 or 20 (5 Packs) at MGM Hospital</t>
  </si>
  <si>
    <t xml:space="preserve">Ovum Aspiration Pumps </t>
  </si>
  <si>
    <t xml:space="preserve">Trigas bench Top Incubators </t>
  </si>
  <si>
    <t xml:space="preserve">ICSI Micro manipulator </t>
  </si>
  <si>
    <t>IVF Laser System</t>
  </si>
  <si>
    <t>Pipetter and Denudation system</t>
  </si>
  <si>
    <t xml:space="preserve">VOC Meter </t>
  </si>
  <si>
    <t>VP.NO  05       MB .NO  02</t>
  </si>
  <si>
    <t>VP.NO  01      MB .NO  03</t>
  </si>
  <si>
    <t>VP.NO  02      MB .NO  03</t>
  </si>
  <si>
    <t>VP.NO  03     MB .NO  03</t>
  </si>
  <si>
    <t>C/O VP.NO    05     MB. NO   04</t>
  </si>
  <si>
    <t>C/O VP.NO    06     MB. NO   04</t>
  </si>
  <si>
    <t>The work is in progress in according with the specification drawing and terms and condition  the agreement.</t>
  </si>
  <si>
    <t>1)</t>
  </si>
  <si>
    <t>No recoveries are due for recovery from the contractor other than those proposed in the bill</t>
  </si>
  <si>
    <t>2)</t>
  </si>
  <si>
    <t>There are no further dues to be recovery from the contractor</t>
  </si>
  <si>
    <t>3)</t>
  </si>
  <si>
    <t>The  contractor has conveyneced the materieals for use on the work as per the lead statement approved the agreement.</t>
  </si>
  <si>
    <t>4)</t>
  </si>
  <si>
    <t>The leads and lifts are covered in the contractor.</t>
  </si>
  <si>
    <t>5)</t>
  </si>
  <si>
    <t>ICSI Micro manipulator with Inverted Microscope Latest Inverted microscope</t>
  </si>
  <si>
    <t>1st &amp; part bill Check Measured Value</t>
  </si>
  <si>
    <t xml:space="preserve">2nd &amp; Part Bill Check Measured Value </t>
  </si>
  <si>
    <t>Discription Of Item</t>
  </si>
  <si>
    <t>Page No.</t>
  </si>
  <si>
    <t>MB. No.</t>
  </si>
  <si>
    <t>01/IVFCs/Wgl</t>
  </si>
  <si>
    <t>Check Measurement date by EE</t>
  </si>
  <si>
    <t>02.03.2024</t>
  </si>
  <si>
    <t>04.05.2024</t>
  </si>
  <si>
    <t>Amount</t>
  </si>
  <si>
    <t>Check Measurement date by SE</t>
  </si>
  <si>
    <t>03/IVFCs/Wgl</t>
  </si>
  <si>
    <t>Executive Engineer,</t>
  </si>
  <si>
    <t>TSMSIDC Division,</t>
  </si>
  <si>
    <t>Warangal.</t>
  </si>
  <si>
    <t xml:space="preserve"> Name of Work : Design, fabrication,establishing &amp; commissioning of In-Vitro  Fertility Centres (IVFCs) along with allied services on Turnkey basis at Gandhi Hospital,Secunderabad, MGM Hospital Warangal &amp; MGMH Petlaburj, Hyd.</t>
  </si>
  <si>
    <t>CHECK MEASUREMENT DETAILS</t>
  </si>
  <si>
    <t xml:space="preserve">2nd &amp; part bill value of workdone </t>
  </si>
  <si>
    <t>30 % of Check measure Value</t>
  </si>
  <si>
    <t>Window Closing IVF OT and Embryology Lab</t>
  </si>
  <si>
    <t>2 Meter Wide Corridor Closing</t>
  </si>
  <si>
    <t>Corridor Closings Open to Sky</t>
  </si>
  <si>
    <t xml:space="preserve">IVF Ot and Embryology Lab Above Lintel </t>
  </si>
  <si>
    <t>AHU Pedastal</t>
  </si>
  <si>
    <t>VRF Pedastal</t>
  </si>
  <si>
    <t>Ro Pedastal</t>
  </si>
  <si>
    <t>Short Wall Entry</t>
  </si>
  <si>
    <t>Door Deduction(-)</t>
  </si>
  <si>
    <t xml:space="preserve">Main Door Entry </t>
  </si>
  <si>
    <t xml:space="preserve">Reception Wall </t>
  </si>
  <si>
    <t xml:space="preserve">Reception Short Wall </t>
  </si>
  <si>
    <t>Window Deduction(-)</t>
  </si>
  <si>
    <t>Window Jam</t>
  </si>
  <si>
    <t>Blood Collection Room And Record Room Main Door Wall</t>
  </si>
  <si>
    <t xml:space="preserve">Columns </t>
  </si>
  <si>
    <t>Record Room Window Wall</t>
  </si>
  <si>
    <t>Record Room Back Wall</t>
  </si>
  <si>
    <t>RHS Wall</t>
  </si>
  <si>
    <t>Columns SIdes</t>
  </si>
  <si>
    <t>Blood Collection Room LHS Wall</t>
  </si>
  <si>
    <t>Back Wall</t>
  </si>
  <si>
    <t>Reception Corridor</t>
  </si>
  <si>
    <t>Fire Rated Door</t>
  </si>
  <si>
    <t>Counseling Room1 to Ultra Sound Room Main Door Wall</t>
  </si>
  <si>
    <t>Door JAm</t>
  </si>
  <si>
    <t>Counseling Room -1 RHS Wall</t>
  </si>
  <si>
    <t>Window Finishing</t>
  </si>
  <si>
    <t>Skerting Replce Plastring</t>
  </si>
  <si>
    <t>Counseling Room -1 Toilet RHS Wall</t>
  </si>
  <si>
    <t>LHS Wall</t>
  </si>
  <si>
    <t>Ventilator Deduction(-)</t>
  </si>
  <si>
    <t>Ventilator Jam</t>
  </si>
  <si>
    <t xml:space="preserve">Corridor at Fire Rated Door Skerting </t>
  </si>
  <si>
    <t>Ultra Sound Room Back Wall</t>
  </si>
  <si>
    <t>Counseling Room-2 LHS Wall</t>
  </si>
  <si>
    <t>Counseling Room-2 Toilet RHS Wall</t>
  </si>
  <si>
    <t>Elecrtical Room LHS Wall</t>
  </si>
  <si>
    <t>Electrical Room Toilet  Main Door</t>
  </si>
  <si>
    <t>LHS</t>
  </si>
  <si>
    <t>Patient Change Room Main Door Wall</t>
  </si>
  <si>
    <t>Pre/Post Ward Door Closing</t>
  </si>
  <si>
    <t xml:space="preserve">Corridor at From Ward to Embryologist Room LHS </t>
  </si>
  <si>
    <t>Ward Corridor RHS Wall</t>
  </si>
  <si>
    <t>Pre/Post Ward RHS Wall</t>
  </si>
  <si>
    <t>Access Control Door at non sterile Corridor</t>
  </si>
  <si>
    <t>Corridor at Embryologist RHS Wall</t>
  </si>
  <si>
    <t>Beam Bottom and Columns Sides</t>
  </si>
  <si>
    <t>Embryologist Main Door Wall</t>
  </si>
  <si>
    <t>Window Sides</t>
  </si>
  <si>
    <t>Change Room Back Wall</t>
  </si>
  <si>
    <t xml:space="preserve">Beam Bottom </t>
  </si>
  <si>
    <t>Door at Lift</t>
  </si>
  <si>
    <t>Store And UPS Room Main Door Wall</t>
  </si>
  <si>
    <t>UPS Room RHS Wall Partition Wall</t>
  </si>
  <si>
    <t>Corridor Wall</t>
  </si>
  <si>
    <t>Store Room LHS Wall</t>
  </si>
  <si>
    <t>Auto Clave Room Main Door Wall</t>
  </si>
  <si>
    <t>Semen Collection And Autoclave Room Partition Wall</t>
  </si>
  <si>
    <t>Beam Bottom</t>
  </si>
  <si>
    <t>Semen Collection Main Door Wall</t>
  </si>
  <si>
    <t xml:space="preserve">Toilet at Semen Collection Room </t>
  </si>
  <si>
    <t>Corridor Semen Collection RHS Wall</t>
  </si>
  <si>
    <t>Pass Box Wall</t>
  </si>
  <si>
    <t>Pass Box Deduction(-)</t>
  </si>
  <si>
    <t xml:space="preserve">Pass Box Jam </t>
  </si>
  <si>
    <t>IUI Room RHS Wall Pass Box</t>
  </si>
  <si>
    <t>Andrology Lab Main Door Wall</t>
  </si>
  <si>
    <t>Air Shower Area Back Wall</t>
  </si>
  <si>
    <t>Air Shower Access Control Door</t>
  </si>
  <si>
    <t xml:space="preserve">Lift Door to Access Control Door </t>
  </si>
  <si>
    <t>Corridor Access Control Door To Major OT RHS Wall</t>
  </si>
  <si>
    <t>IVF OT Short Wall LHS</t>
  </si>
  <si>
    <t>Long Wall Back</t>
  </si>
  <si>
    <t>Embryology Lab Long Wall LHS</t>
  </si>
  <si>
    <t xml:space="preserve">Fire Exit Door </t>
  </si>
  <si>
    <t>3 Meter Wide Corridor</t>
  </si>
  <si>
    <t>Manifold Room Mai  Door Wall</t>
  </si>
  <si>
    <t>Long Wall LHS</t>
  </si>
  <si>
    <t>Major OT</t>
  </si>
  <si>
    <t>C/o to Pg No:     of M.B.No:</t>
  </si>
  <si>
    <t>Ele</t>
  </si>
  <si>
    <t>Supply and laying of ISI 25mm outer dia medium grade with IS:9537-part 3 rigid PVC pipe concealed in wall with all required PVC / Metallic Junction Boxes including masonry work and labour charges etc.,      Makes:  Modi . at  MGM Warangal</t>
  </si>
  <si>
    <t>For Separate Plug Point</t>
  </si>
  <si>
    <t>For AC Point</t>
  </si>
  <si>
    <t>For SB</t>
  </si>
  <si>
    <t>For UPS Point</t>
  </si>
  <si>
    <t>For Raw Power Point</t>
  </si>
  <si>
    <t>For Data point</t>
  </si>
  <si>
    <t>Waiting Hall</t>
  </si>
  <si>
    <t>SB-1 &amp; SB-2</t>
  </si>
  <si>
    <t>For UPS line-1</t>
  </si>
  <si>
    <t>For Data Point-1</t>
  </si>
  <si>
    <t>For UPS Line-2</t>
  </si>
  <si>
    <t>For Data Point-2</t>
  </si>
  <si>
    <t>Loop</t>
  </si>
  <si>
    <t>For SB-1</t>
  </si>
  <si>
    <t>For SB-2</t>
  </si>
  <si>
    <t>For Separate Plug Point-1</t>
  </si>
  <si>
    <t>For Separate Plug Point -2</t>
  </si>
  <si>
    <t>For Separate Plug point</t>
  </si>
  <si>
    <t>For Data Point</t>
  </si>
  <si>
    <t>Toilet</t>
  </si>
  <si>
    <t>Patient Change room</t>
  </si>
  <si>
    <t>UPS room</t>
  </si>
  <si>
    <t>For Separate plug point</t>
  </si>
  <si>
    <t>Passage</t>
  </si>
  <si>
    <t>IUI room</t>
  </si>
  <si>
    <t>Mainfold</t>
  </si>
  <si>
    <t>For DB</t>
  </si>
  <si>
    <t>Supply and laying of ISI 25mm outer dia medium grade with IS:9537-part 3 rigid  PVC  pipe  surface  on  wall  with  all  required  PVC  /  Metallic  Junction Boxes including masonry work and labour charges etc.,      Makes:Modi  at  MGM Warangal</t>
  </si>
  <si>
    <t>Curcuit Line</t>
  </si>
  <si>
    <t>for Separate Plug Point</t>
  </si>
  <si>
    <t>For UPS Line</t>
  </si>
  <si>
    <t>For Curcuit Line</t>
  </si>
  <si>
    <t>Lighting Line-2</t>
  </si>
  <si>
    <t>For Lighting Line-2</t>
  </si>
  <si>
    <t>For Curcuit Line-1</t>
  </si>
  <si>
    <t>For Curcuit Line-2</t>
  </si>
  <si>
    <t>Councelling room-1</t>
  </si>
  <si>
    <t>Councelling room-2</t>
  </si>
  <si>
    <t>Lighting line-2</t>
  </si>
  <si>
    <t>Lighting line-3</t>
  </si>
  <si>
    <t>For Curucit Line-1</t>
  </si>
  <si>
    <t>For curcuit Line-2</t>
  </si>
  <si>
    <t>For Curcuit line-3</t>
  </si>
  <si>
    <t>For Separate Plug Point-2</t>
  </si>
  <si>
    <t>For Separate Plug Point-3</t>
  </si>
  <si>
    <t>For Separate Plug Point-4</t>
  </si>
  <si>
    <t>For Separate Plug Point-5</t>
  </si>
  <si>
    <t>For Separate plug Point-</t>
  </si>
  <si>
    <t>For Data</t>
  </si>
  <si>
    <t>Store room</t>
  </si>
  <si>
    <t>For Curcuit line</t>
  </si>
  <si>
    <t>For main line</t>
  </si>
  <si>
    <t>For curcuit line</t>
  </si>
  <si>
    <t>For lighting line-2</t>
  </si>
  <si>
    <t>For Separate Plug point-1</t>
  </si>
  <si>
    <t>For Separate Plug point-2</t>
  </si>
  <si>
    <t>For Drop</t>
  </si>
  <si>
    <t>For Ligting Line-2</t>
  </si>
  <si>
    <t>For AC Point-1</t>
  </si>
  <si>
    <t>For AC Point-2</t>
  </si>
  <si>
    <t>For Lighting Line -2</t>
  </si>
  <si>
    <t>Main line from IVF OT to UPS room</t>
  </si>
  <si>
    <t>Main line from Andrology to UPS</t>
  </si>
  <si>
    <t>Main line from Andrology to panel</t>
  </si>
  <si>
    <t>Main line near store to UPS</t>
  </si>
  <si>
    <t>Main line near store to Panel</t>
  </si>
  <si>
    <t>Main line from ward to UPS</t>
  </si>
  <si>
    <t>Main line from ward to Panel</t>
  </si>
  <si>
    <t>Curcuit Line-1</t>
  </si>
  <si>
    <t>Curcuit Line-2</t>
  </si>
  <si>
    <t>Main line from Councelling to UPS</t>
  </si>
  <si>
    <t>Main line from Councelling to Panel</t>
  </si>
  <si>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Polycab  Makes  of switches:   -  /Honeywell Blenge Plus at  MGM Warangal</t>
  </si>
  <si>
    <t>Record room</t>
  </si>
  <si>
    <t>Blood &amp; Injection room</t>
  </si>
  <si>
    <t>Ultra sound</t>
  </si>
  <si>
    <t>Electrical room</t>
  </si>
  <si>
    <t>Pre/Post ward</t>
  </si>
  <si>
    <t>Embrilogist Room</t>
  </si>
  <si>
    <t>Dr Change rooms</t>
  </si>
  <si>
    <t>Auto Clave</t>
  </si>
  <si>
    <t>Semen collection room</t>
  </si>
  <si>
    <t>Andrology lab/Cryo room</t>
  </si>
  <si>
    <t xml:space="preserve">IVF OT </t>
  </si>
  <si>
    <t>Embrology OT</t>
  </si>
  <si>
    <t>Corridoor in front OT</t>
  </si>
  <si>
    <t xml:space="preserve">Corridoor Androgoly to councelling </t>
  </si>
  <si>
    <t>Corridoor Patient change to reception</t>
  </si>
  <si>
    <t>Supply and run of 1 of 22 /0.3mm 1.5 Sq.mm FRLS / HFFR P.V.C. insulated flexible copper cable in existing conduit pipe for earth continuity including all  labour  charges  etc.,  complete.  Makes  of  wires:   Polycab/. at  MGM Warangal</t>
  </si>
  <si>
    <t>Light Point-2</t>
  </si>
  <si>
    <t>Light Point-3</t>
  </si>
  <si>
    <t>Light Point-4</t>
  </si>
  <si>
    <t>Light Point-5</t>
  </si>
  <si>
    <t>Light Point-6</t>
  </si>
  <si>
    <t>Supply and run of 3 of 2.5 sq.mm 36/0.mm phase neutral and earth FRLS / HFFR  PVC  insulated  flexible  copper  cable  in  existing  conduit  pipe  for individual   lighting   circuits   including   labour   charges   etc.,   complete   asrequired  for  switch  boards.  Makes  of  wires:  Finolex/  RR  Cable/  Havells/ Polycab/ HPL. at  MGM Warangal</t>
  </si>
  <si>
    <t xml:space="preserve">For Separate Plug Point </t>
  </si>
  <si>
    <t>From SB -1 to DB</t>
  </si>
  <si>
    <t>From SB -2 to DB</t>
  </si>
  <si>
    <t>From SB -2to DB</t>
  </si>
  <si>
    <t>Supply and 3 runs of 4.0 sq mm 56/0.3 mm phase neutral and earth FRLS / HFFR PVC insulated flexible copper cable in existing conduit pipe including labour  charges  etc.,  complete  for  16A  sockets.  Makes  of  wires:  Finolex/ RR Cable/ Havells/ Polycab/ HPL. at  MGM Warangal</t>
  </si>
  <si>
    <t>For AC point</t>
  </si>
  <si>
    <t>UPS / Raw</t>
  </si>
  <si>
    <t>For AC point-1</t>
  </si>
  <si>
    <t>For AC point-2</t>
  </si>
  <si>
    <t>For OT light</t>
  </si>
  <si>
    <t>For Separate Plug Point-6</t>
  </si>
  <si>
    <t>Supply  and  run  of  5  of  6.0  Sqmm  90/0.3  mm  3  phases,  neutral  and  earth FRLS  /  HFFR  PVC  insulated  flexible  copper  cable  in  the  existing  conduit pipe for run of mains from Power panel board to TPN DBs with pin   type lugs    and    connections    etc.,    complete.    for   LDBs   Makes   of   wires: Finolex/ RR Cable/ Havells/ Polycab/ HPL. at MGM Warangal</t>
  </si>
  <si>
    <t>DB near Andrology lab to panel</t>
  </si>
  <si>
    <t>DB near Store room to panel</t>
  </si>
  <si>
    <t>DB near Pre/Post ward  to panel</t>
  </si>
  <si>
    <t>DB near Councelling room-1 to panel</t>
  </si>
  <si>
    <t>DB near Councelling room-2 to panel</t>
  </si>
  <si>
    <t>Supply and run of 5 of 10.0 Sqmm 140/0.3 mm 3 phases, neutral and earth FRLS  /  HFFR  PVC  insulated  flexible  copper  cable  in  the  existing  conduit pipe for run of mains from Power panel board to TPN DBs with pin   type lugs    and    connections    etc.,    complete.    for   PDBs   Makes   of   wires: Finolex/ RR Cable/ Havells/ Polycab/ HPL.  at  MGM Warangal</t>
  </si>
  <si>
    <t>DB near IVF OT to UPS room</t>
  </si>
  <si>
    <t>DB near Andrology lab to UPS room</t>
  </si>
  <si>
    <t>DB near Store room to UPS room</t>
  </si>
  <si>
    <t>DB near Pre/Post ward  to UPS room</t>
  </si>
  <si>
    <t>For Auto Clave</t>
  </si>
  <si>
    <t>For Shower unit</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</si>
  <si>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 Warangal</t>
  </si>
  <si>
    <t>Near Councelling room</t>
  </si>
  <si>
    <t>Near Pre/Post Ward</t>
  </si>
  <si>
    <t>Near Store room</t>
  </si>
  <si>
    <t>Near Andrology Lab</t>
  </si>
  <si>
    <t>Near IVF OT</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</si>
  <si>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MGM Warangal</t>
  </si>
  <si>
    <t>Providing and fixing of 125A 25KA TPN Thermal Magnetic Release Based MCCB and Terminal Spreaders in Existing panel board with 1 No. and 1 Set of  Indication  Lamps,  LED  type,  R,Y,B  and  breaker  ON  ,  OFF,  TRIP  and spring  charged  lamps.  and  replace  with  above  Mentioned  with  required Drilling  Holes,  removing  and  Making  Busbar  connections  etc,  as  required. Makes: Legrand / Schneider/ABB/LandT/CandS at  MGM Warangal</t>
  </si>
  <si>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 Warangal</t>
  </si>
  <si>
    <t>From Major OT</t>
  </si>
  <si>
    <t xml:space="preserve">Near IVF OT </t>
  </si>
  <si>
    <t>Andrology lab to councelling room</t>
  </si>
  <si>
    <t>In UPS room</t>
  </si>
  <si>
    <t>From waiting hall</t>
  </si>
  <si>
    <t>Corridoor from entrance to toilet</t>
  </si>
  <si>
    <t>Supply and installation of 50x6 GI flat for body earthing of electrical panel and AC Panel which is laid in 300mm cable tray  at  MGM Warangal</t>
  </si>
  <si>
    <t>On terrace for AHU</t>
  </si>
  <si>
    <t>From Earth pit-1 panel</t>
  </si>
  <si>
    <t>From Earth pit-2</t>
  </si>
  <si>
    <t xml:space="preserve"> 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 Warangal</t>
  </si>
  <si>
    <t>Near Parking</t>
  </si>
  <si>
    <t xml:space="preserve"> Providing and Fixing maintenance free earthing which consists of copper. Earth station, with 600X600X3.15mm Copper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 Warangal</t>
  </si>
  <si>
    <t>Near Electrical room</t>
  </si>
  <si>
    <t>Supply and installation of 25x3 Copper flat for Neutral earthing of UPS and Equipment which is laid in 100mm cable tray at MGMH Petlaburj</t>
  </si>
  <si>
    <t xml:space="preserve">Near parking to UPS </t>
  </si>
  <si>
    <t>From UPS to IVF OT</t>
  </si>
  <si>
    <t>Supply  and  installation  of  4  sqmm  Copper  wire  for  Earthing  of  DBs Equipment  at  MGM Warangal</t>
  </si>
  <si>
    <t>Supply, Laying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</si>
  <si>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From Main panel to Electrical room</t>
  </si>
  <si>
    <t>Supply, Laying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Make of   gland  and Lungs: HMI at  MGM Warangal</t>
  </si>
  <si>
    <t>From main panel to Electrical room</t>
  </si>
  <si>
    <t>Supply,  Lying  and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</si>
  <si>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From panel to AHU</t>
  </si>
  <si>
    <t>From Panel to heater unit</t>
  </si>
  <si>
    <t>From Panel to out door unit 19.2 KW</t>
  </si>
  <si>
    <t>For UPS input output</t>
  </si>
  <si>
    <t>Supply, Lying and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 Glostar/Finolex. Make of gland and Lungs: HMI/Commet/Dowell’s at MGM Warangal</t>
  </si>
  <si>
    <t>From Panel to Out door unit 9.0 KW</t>
  </si>
  <si>
    <t>Supply, Lying and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Cable:Polycab/  KEI/Universal/Glostar/Finolex.  Make of gland and Lungs: HMI/Commet/Dowell’s at  MGM Warangal</t>
  </si>
  <si>
    <t>From Panel to AHU Sensor</t>
  </si>
  <si>
    <t>From Panel to Out door Sensor</t>
  </si>
  <si>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IVFequipment’s. Which is including Lighting, power DBs and UPS at  MGM Warangal</t>
  </si>
  <si>
    <t>In Electrical room</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</si>
  <si>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MGM Warangal</t>
  </si>
  <si>
    <t>Record Room For Lighting line</t>
  </si>
  <si>
    <t>Reception Lighting Line</t>
  </si>
  <si>
    <t>Blood Injection room Lighting Line-1</t>
  </si>
  <si>
    <t>Waiting Hall For Lighting Line-1</t>
  </si>
  <si>
    <t>Councelling room-1 Lighting line</t>
  </si>
  <si>
    <t>Ultra Sound For Lighting line-1</t>
  </si>
  <si>
    <t>Councelling room-2 For Lighting Line</t>
  </si>
  <si>
    <t>Electrical Room For Lighting Line</t>
  </si>
  <si>
    <t>Toilet Lighting Line</t>
  </si>
  <si>
    <t>Patient Change room For Lighting Line</t>
  </si>
  <si>
    <t>Pre / Post ward Lighting Line-1</t>
  </si>
  <si>
    <t>Embrologist room Lighting Line</t>
  </si>
  <si>
    <t>Store room For Lighting line</t>
  </si>
  <si>
    <t>UPS room For lighting line</t>
  </si>
  <si>
    <t>Passage For lighting line</t>
  </si>
  <si>
    <t>Auto clave room For Lighting line</t>
  </si>
  <si>
    <t>Semen Collection room and passage For Lighting line</t>
  </si>
  <si>
    <t>IUI room For Lighting Line</t>
  </si>
  <si>
    <t>Androgoly Lab Lighting line-1</t>
  </si>
  <si>
    <t>IVF OT For Lighting Line-1</t>
  </si>
  <si>
    <t>Embrology Lab For Lighting Line-1</t>
  </si>
  <si>
    <t>Major OT For Lighting Line</t>
  </si>
  <si>
    <t>Mainfold For Lighting line</t>
  </si>
  <si>
    <t>Corridoor near IVF OT Lighting Line</t>
  </si>
  <si>
    <t>Corridoor near Andrology Lab For Lighting Line -1</t>
  </si>
  <si>
    <t>Corridoor near IUI room Lighting Line</t>
  </si>
  <si>
    <t>Corridoor Pre/Post ward Lighting line</t>
  </si>
  <si>
    <t>Corridoor near councelling room Lighting Line</t>
  </si>
  <si>
    <t>IVF OT Light Point-1</t>
  </si>
  <si>
    <t>Embrology Lab Light Point-1</t>
  </si>
  <si>
    <t>Reception From SB to DB</t>
  </si>
  <si>
    <t>Blood Collection room From SB to DB</t>
  </si>
  <si>
    <t>Waiting Hall For Separate Plug Point -1</t>
  </si>
  <si>
    <t>Councelling room-1 From SB-1 to DB</t>
  </si>
  <si>
    <t>Ultra Sound From SB to DB</t>
  </si>
  <si>
    <t>Councelling room-2 From SB-1 to DB</t>
  </si>
  <si>
    <t>Electrical Room From SB to DB</t>
  </si>
  <si>
    <t>Toilet From SB to DB</t>
  </si>
  <si>
    <t>Patient Change room From SB to DB</t>
  </si>
  <si>
    <t>Pre/Post ward From SB-1 to DB</t>
  </si>
  <si>
    <t>Embrologist Room From SB to DB</t>
  </si>
  <si>
    <t>Dr Change room From SB to DB</t>
  </si>
  <si>
    <t>Corridoor Councelling room-1 From SB -1to DB</t>
  </si>
  <si>
    <t>Corridoor Pre/post ward From SB to DB</t>
  </si>
  <si>
    <t>Corridoor IUI room From SB -1to DB</t>
  </si>
  <si>
    <t>Corridoor near Andrology Lab From SB to DB</t>
  </si>
  <si>
    <t>Corridoor near IVF OT From SB -1to DB</t>
  </si>
  <si>
    <t>Mainfold From SB -1to DB</t>
  </si>
  <si>
    <t>Major OT From SB -1to DB</t>
  </si>
  <si>
    <t>Embrology lab From SB to DB</t>
  </si>
  <si>
    <t>IVF OT From SB to DB</t>
  </si>
  <si>
    <t>Store Room From SB to DB</t>
  </si>
  <si>
    <t>UPS room From SB to DB</t>
  </si>
  <si>
    <t>Passage From SB to DB</t>
  </si>
  <si>
    <t>Auto clave From SB to DB</t>
  </si>
  <si>
    <t>Semen Collection room From SB-1 to DB</t>
  </si>
  <si>
    <t>IUI room From SB to DB</t>
  </si>
  <si>
    <t>Andrology Lab From SB to DB</t>
  </si>
  <si>
    <t>Reception For Separate Plug Point</t>
  </si>
  <si>
    <t>Blood Injection room For Separate Plug Point</t>
  </si>
  <si>
    <t>Main fold For Separate Plug Point-1</t>
  </si>
  <si>
    <t>Major OT For Separate Plug Point-1</t>
  </si>
  <si>
    <t>Embrology Lab For Separate Plug Point-1</t>
  </si>
  <si>
    <t>IVF OT For Separate Plug Point-1</t>
  </si>
  <si>
    <t>Andrology Lab For Separate Plug Point-1</t>
  </si>
  <si>
    <t>IUI room For Separate Plug Point-1</t>
  </si>
  <si>
    <t>Semen Collection room For Separate Plug Point</t>
  </si>
  <si>
    <t>Waiting Hall For Separate Plug Point-1</t>
  </si>
  <si>
    <t>Councelling Room-1 For Separate Plug Point</t>
  </si>
  <si>
    <t>Ultra Sound For Separate Plug Point-1</t>
  </si>
  <si>
    <t>Councelling Room-2 For Separate Plug Point</t>
  </si>
  <si>
    <t>Pre/Post ward For Separate Plug Point-1</t>
  </si>
  <si>
    <t>Embrologist Room For Separate Plug Point</t>
  </si>
  <si>
    <t>UPS room For AC point-1</t>
  </si>
  <si>
    <t>Auto Clave For Separate Plug Point</t>
  </si>
  <si>
    <t>Record room From SB to DB</t>
  </si>
  <si>
    <t>Rmt</t>
  </si>
  <si>
    <t>Pts</t>
  </si>
  <si>
    <t>Patient Change room For SB</t>
  </si>
  <si>
    <t>Reception chair at MGM Hospital</t>
  </si>
  <si>
    <t xml:space="preserve">Reception chair </t>
  </si>
  <si>
    <t>Reception Table at MGM Hospital</t>
  </si>
  <si>
    <t xml:space="preserve">Reception Table </t>
  </si>
  <si>
    <t>Filing Cabinet at MGM Hospital</t>
  </si>
  <si>
    <t>Filing Cabinet</t>
  </si>
  <si>
    <t>Patient Seating 3 in 1 model at MGM Hospital</t>
  </si>
  <si>
    <t xml:space="preserve">Patient Seating 3 in 1 model </t>
  </si>
  <si>
    <t>Consultant Chair at MGM Hospital</t>
  </si>
  <si>
    <t>Consultant Chair</t>
  </si>
  <si>
    <t>Patient Chair at MGM Hospital</t>
  </si>
  <si>
    <t xml:space="preserve">patient Chair </t>
  </si>
  <si>
    <t>Small Trolley at MGM Hospital</t>
  </si>
  <si>
    <t xml:space="preserve">Small Trolley </t>
  </si>
  <si>
    <t>Big Trolley at MGM Hospital</t>
  </si>
  <si>
    <t xml:space="preserve">Big Trolley </t>
  </si>
  <si>
    <t>Wall Storage Cabinets at MGM Hospital</t>
  </si>
  <si>
    <t xml:space="preserve">Wall Storage Cabinets </t>
  </si>
  <si>
    <t>Reception Table C/L shaped Modular design  Cork: 18mm thick rubberized Glass Top: 10 mm thick diamond cut edges Modesty Panel: MS perforated sheet size at least 0.8mm thick Legs: 1.6 mm MS tube of 50 mm diameter and 600 mm length at MGM Hospital</t>
  </si>
  <si>
    <t>Reception chair Medium back junior executive type chair Gas height adjustment PP armrest with nylon base Epoxy powder coated extruded aluminium 5 spokes base (circumscribing diameter 60 cm) Antistatic castors, approx. 75 mm diameters, at least 2 with brakes. Seat size and backrest size for standard adult
Seamlessly upholstered seat and backrest at MGM Hospital</t>
  </si>
  <si>
    <t>Filing Cabinet Height approximately 6 feet Having at least 4 racks with individual doors and locking mechanism for each rack Vertical filing cabinet 4DR VFC 1320H x 470W x 620D Godrej/Feather lite/ Herman Miller makes at MGM Hospital</t>
  </si>
  <si>
    <t>Patient Seating 3 in 1 model  3 in one combi chair – airport model Metal Chair
 Shall have tubular Frame made of 19mm dia and 1.6mm thick M.S. E.R.W Tube. The Seat and back should be puff cushioned and polyester coated.Color grey/black.  All steel components shall be Epoxy  Without Cushion, with arms  Godrej/Feather lite/ Herman Miller makes at MGM Hospital</t>
  </si>
  <si>
    <t>Consultant Chair Gas height adjustment PP armrest with nylon base Epoxy powder coated extruded aluminium 5 spokes base (circumscribing diameter 60 cm.)  Antistatic castors, approx. 75mm diameter, at least 2 with brakes. Seat size and backrest size for standard adult Seamlessly upholstered seat and backrest, Colour of upholstery – blue / grey Colour of base – black With height adjustable, broad, padded and upholstered arm rests and comfortable back rest  Godrej/Feather lite/ Herman Miller makes at MGM Hospital</t>
  </si>
  <si>
    <t>Patient Chair Medium back junior executive type chair Gas height adjustmentmPP armrest with nylon base Epoxy powder coated extruded aluminium 5 spokes base (circumscribing diameter 60 cm.) Antistatic castors, approx 75mm diameter, at least 2 with brakes. Seat size and backrest size for standard adult Seamlessly upholstered seat and backrest, Colour of upholstery – blue / grey Colour of base – black With height adjustable, broad, padded and upholstered arm rests and comfortable back rest Godrej/Feather lite/ Herman Miller makes at MGM Hospital</t>
  </si>
  <si>
    <t>Small Trolley SS Trolley for Consumables 2-3 Cabinets on ball bearing slides, full-extension, self-closing  Table top with upraised back and sides edges  manoeuvring handle situated at front side of the trolley  base on four castors with diameter 100 mm, two of them with brakes all edges rounded and safe table top dimensions: 650 x 600 mm Measurements: 690 x 700 x 985 mm Godrej/Feather lite/ Herman Miller makes at MGM Hospital</t>
  </si>
  <si>
    <t>Big Trolley SS Trolley for Consumables 2-3 Cabinets under the table top, plus one heating drawer for warming infusion fluids at the bottom of the trolley  bottom of the heating drawer perforated to facilitate heat distribution thermoregulation placed above the heating drawer front, allowing temperature adjusting within the range from +35°C to +45°C the drawers on ball bearing slides, full-extension, self-closing manoeuvring handle situated at front side of the trolley  table top with upraised back and sides edges all edges rounded and safe base on four castors with diameter 100 mm, two of them with brakes table top dimensions 650x600 mm Measurements: 690 x 700 x 985 mm Godrej/Feather lite/ Herman Miller makes at MGM Hospital</t>
  </si>
  <si>
    <t>Wall Storage Cabinets Wall mounted wooden cabinets with individual lockable doors (Godrej Store up or equivalent), sturdy, aesthetically appealing color and finish, ergonomic designTo be provided in reception, USG room, semen production room and andrology lab Size: depth approximately-310 mm, height-750-800 mm, length according to room specification to cover one entire wall Procurement, installation and work needed for fitting and installation included in the scope of turnkey Godrej/Feather lite/ Herman Miller makes at MGM Hospital</t>
  </si>
  <si>
    <t>Sand</t>
  </si>
  <si>
    <t>Metal</t>
  </si>
  <si>
    <t>Brick</t>
  </si>
  <si>
    <t>Brick work</t>
  </si>
  <si>
    <t>RBM</t>
  </si>
  <si>
    <t>Plastirng 12mm</t>
  </si>
  <si>
    <t>Total:-</t>
  </si>
  <si>
    <t>@</t>
  </si>
  <si>
    <t xml:space="preserve">Suction machine </t>
  </si>
  <si>
    <t>Suction machine Portable suction unit: size 38x17x28.5cm, weight 5.1kg Technical specifications: SUCTION MACHINE with pump: Power supply: 230-240V/50Hz Vacuum capacity: 18 litres/mim Maximum depression: -75kPa (-563mmHg) Vacuum is created by a plastic piston and cylinder system, with four vacuum-creating modules (QuatroFlex™ technology). The membrane vacuum regulator permits accurate vacuum settings. Double overflow-protection system (bottle and pump). Working temperature range: +5 to +40°C. SAFETY DEVICE:The safety device protects the pump against overflow: suction is interrupted when foam or liquids reach the safety level in the small jar. All components are reusable and can be steam sterilized at 134°C
 at MGM Hospital</t>
  </si>
  <si>
    <t>Bill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</si>
</sst>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_(* #,##0.00_);_(* \(#,##0.00\);_(* &quot;-&quot;??_);_(@_)"/>
    <numFmt numFmtId="165" formatCode="_ * #,##0_ ;_ * \-#,##0_ ;_ * &quot;-&quot;??_ ;_ @_ "/>
    <numFmt numFmtId="166" formatCode="0.0"/>
    <numFmt numFmtId="167" formatCode="_(* #,##0_);_(* \(#,##0\);_(* &quot;-&quot;??_);_(@_)"/>
    <numFmt numFmtId="168" formatCode="0.0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2"/>
      <color rgb="FF000000"/>
      <name val="Times New Roman"/>
      <family val="1"/>
    </font>
    <font>
      <b/>
      <sz val="12"/>
      <color rgb="FF000000"/>
      <name val="Times New Roman"/>
      <family val="1"/>
    </font>
    <font>
      <b/>
      <sz val="12"/>
      <color theme="1"/>
      <name val="Calibri"/>
      <family val="2"/>
      <scheme val="minor"/>
    </font>
    <font>
      <sz val="10"/>
      <name val="Arial"/>
      <family val="2"/>
    </font>
    <font>
      <sz val="10"/>
      <color theme="1"/>
      <name val="Calibri"/>
      <family val="2"/>
      <scheme val="minor"/>
    </font>
    <font>
      <b/>
      <sz val="10"/>
      <color theme="1"/>
      <name val="Calibri"/>
      <family val="2"/>
      <scheme val="minor"/>
    </font>
    <font>
      <b/>
      <sz val="11"/>
      <color theme="1"/>
      <name val="Cambria"/>
      <family val="1"/>
      <scheme val="major"/>
    </font>
    <font>
      <sz val="12"/>
      <color theme="1"/>
      <name val="Calibri"/>
      <family val="2"/>
      <scheme val="minor"/>
    </font>
    <font>
      <sz val="10"/>
      <name val="Times New Roman"/>
      <family val="1"/>
    </font>
    <font>
      <b/>
      <sz val="14"/>
      <color theme="1"/>
      <name val="Calibri"/>
      <family val="2"/>
      <scheme val="minor"/>
    </font>
    <font>
      <b/>
      <u/>
      <sz val="12"/>
      <color theme="1"/>
      <name val="Calibri"/>
      <family val="2"/>
      <scheme val="minor"/>
    </font>
    <font>
      <sz val="11"/>
      <color theme="1"/>
      <name val="Cambria"/>
      <family val="1"/>
    </font>
    <font>
      <b/>
      <sz val="11"/>
      <color theme="1"/>
      <name val="Cambria"/>
      <family val="1"/>
    </font>
    <font>
      <sz val="11"/>
      <color rgb="FF000000"/>
      <name val="Cambria"/>
      <family val="1"/>
    </font>
  </fonts>
  <fills count="4">
    <fill>
      <patternFill patternType="none"/>
    </fill>
    <fill>
      <patternFill patternType="gray125"/>
    </fill>
    <fill>
      <patternFill patternType="solid">
        <fgColor theme="6" tint="0.59999389629810485"/>
        <bgColor indexed="64"/>
      </patternFill>
    </fill>
    <fill>
      <patternFill patternType="solid">
        <fgColor theme="0"/>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0" fontId="6" fillId="0" borderId="0"/>
  </cellStyleXfs>
  <cellXfs count="201">
    <xf numFmtId="0" fontId="0" fillId="0" borderId="0" xfId="0"/>
    <xf numFmtId="0" fontId="2" fillId="0" borderId="4" xfId="0" applyFont="1" applyBorder="1" applyAlignment="1">
      <alignment horizontal="center"/>
    </xf>
    <xf numFmtId="0" fontId="2" fillId="0" borderId="4" xfId="0" applyFont="1" applyBorder="1" applyAlignment="1">
      <alignment horizontal="center" vertical="center"/>
    </xf>
    <xf numFmtId="0" fontId="0" fillId="0" borderId="0" xfId="0" applyAlignment="1">
      <alignment horizontal="center"/>
    </xf>
    <xf numFmtId="0" fontId="3" fillId="0" borderId="4" xfId="0" applyFont="1" applyBorder="1" applyAlignment="1">
      <alignment horizontal="justify" vertical="center" wrapText="1"/>
    </xf>
    <xf numFmtId="0" fontId="0" fillId="0" borderId="4" xfId="0" applyBorder="1"/>
    <xf numFmtId="0" fontId="2" fillId="0" borderId="4" xfId="0" applyFont="1" applyBorder="1" applyAlignment="1">
      <alignment horizontal="center" vertical="center" wrapText="1"/>
    </xf>
    <xf numFmtId="0" fontId="0" fillId="0" borderId="0" xfId="0" applyAlignment="1">
      <alignment horizontal="center" vertical="center"/>
    </xf>
    <xf numFmtId="0" fontId="0" fillId="0" borderId="4" xfId="0" applyBorder="1" applyAlignment="1">
      <alignment horizontal="center" vertical="center"/>
    </xf>
    <xf numFmtId="0" fontId="2" fillId="0" borderId="0" xfId="0" applyFont="1" applyAlignment="1">
      <alignment horizontal="center" vertical="center"/>
    </xf>
    <xf numFmtId="0" fontId="2" fillId="0" borderId="4" xfId="0" applyFont="1" applyBorder="1" applyAlignment="1">
      <alignment vertical="center"/>
    </xf>
    <xf numFmtId="0" fontId="3" fillId="0" borderId="4" xfId="0" applyFont="1" applyBorder="1" applyAlignment="1">
      <alignment horizontal="center" vertical="center"/>
    </xf>
    <xf numFmtId="0" fontId="0" fillId="0" borderId="4" xfId="0" applyBorder="1" applyAlignment="1">
      <alignment horizontal="center"/>
    </xf>
    <xf numFmtId="165" fontId="0" fillId="0" borderId="4" xfId="1" applyNumberFormat="1" applyFont="1" applyBorder="1" applyAlignment="1">
      <alignment horizontal="center"/>
    </xf>
    <xf numFmtId="165" fontId="0" fillId="0" borderId="4" xfId="0" applyNumberFormat="1" applyBorder="1"/>
    <xf numFmtId="165" fontId="0" fillId="0" borderId="4" xfId="0" applyNumberFormat="1" applyBorder="1" applyAlignment="1">
      <alignment horizontal="center"/>
    </xf>
    <xf numFmtId="9" fontId="0" fillId="0" borderId="4" xfId="0" applyNumberFormat="1" applyBorder="1"/>
    <xf numFmtId="0" fontId="0" fillId="0" borderId="4" xfId="0" applyBorder="1" applyAlignment="1">
      <alignment vertical="center"/>
    </xf>
    <xf numFmtId="0" fontId="0" fillId="0" borderId="0" xfId="0" applyAlignment="1">
      <alignment vertical="center"/>
    </xf>
    <xf numFmtId="165" fontId="2" fillId="0" borderId="4" xfId="1" applyNumberFormat="1" applyFont="1" applyBorder="1" applyAlignment="1">
      <alignment horizontal="center" vertical="center"/>
    </xf>
    <xf numFmtId="43" fontId="2" fillId="0" borderId="4" xfId="1" applyFont="1" applyBorder="1" applyAlignment="1">
      <alignment vertical="center"/>
    </xf>
    <xf numFmtId="43" fontId="2" fillId="0" borderId="4" xfId="1" applyFont="1" applyBorder="1" applyAlignment="1">
      <alignment horizontal="center" vertical="center"/>
    </xf>
    <xf numFmtId="43" fontId="0" fillId="0" borderId="4" xfId="1" applyFont="1" applyBorder="1" applyAlignment="1">
      <alignment horizontal="center" vertical="center"/>
    </xf>
    <xf numFmtId="165" fontId="1" fillId="0" borderId="4" xfId="1" applyNumberFormat="1" applyFont="1" applyBorder="1" applyAlignment="1">
      <alignment horizontal="center" vertical="center"/>
    </xf>
    <xf numFmtId="43" fontId="1" fillId="0" borderId="4" xfId="1" applyFont="1" applyBorder="1" applyAlignment="1">
      <alignment vertical="center"/>
    </xf>
    <xf numFmtId="43" fontId="1" fillId="0" borderId="4" xfId="1" applyFont="1" applyBorder="1" applyAlignment="1">
      <alignment horizontal="center" vertical="center"/>
    </xf>
    <xf numFmtId="165" fontId="2" fillId="0" borderId="4" xfId="0" applyNumberFormat="1" applyFont="1" applyBorder="1" applyAlignment="1">
      <alignment vertical="center"/>
    </xf>
    <xf numFmtId="0" fontId="2" fillId="0" borderId="4" xfId="0" applyFont="1" applyBorder="1" applyAlignment="1">
      <alignment horizontal="center" wrapText="1"/>
    </xf>
    <xf numFmtId="0" fontId="3" fillId="0" borderId="1" xfId="0" applyFont="1" applyBorder="1" applyAlignment="1">
      <alignment horizontal="justify"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left" vertical="center"/>
    </xf>
    <xf numFmtId="0" fontId="2" fillId="0" borderId="4" xfId="0" applyFont="1" applyBorder="1"/>
    <xf numFmtId="2" fontId="0" fillId="0" borderId="4" xfId="0" applyNumberFormat="1" applyBorder="1" applyAlignment="1">
      <alignment horizontal="center" vertical="center"/>
    </xf>
    <xf numFmtId="2" fontId="0" fillId="0" borderId="4" xfId="0" applyNumberFormat="1" applyBorder="1" applyAlignment="1">
      <alignment horizontal="center"/>
    </xf>
    <xf numFmtId="2" fontId="2" fillId="0" borderId="4" xfId="0" applyNumberFormat="1" applyFont="1" applyBorder="1" applyAlignment="1">
      <alignment horizontal="center"/>
    </xf>
    <xf numFmtId="2" fontId="0" fillId="0" borderId="4" xfId="0" applyNumberFormat="1" applyBorder="1"/>
    <xf numFmtId="2" fontId="0" fillId="0" borderId="4" xfId="0" applyNumberFormat="1" applyBorder="1" applyAlignment="1">
      <alignment vertical="center"/>
    </xf>
    <xf numFmtId="43" fontId="0" fillId="0" borderId="4" xfId="1" applyFont="1" applyBorder="1" applyAlignment="1">
      <alignment vertical="center"/>
    </xf>
    <xf numFmtId="0" fontId="0" fillId="0" borderId="1" xfId="0" applyBorder="1"/>
    <xf numFmtId="0" fontId="3" fillId="0" borderId="4" xfId="0" applyFont="1" applyBorder="1" applyAlignment="1">
      <alignment vertical="center" wrapText="1"/>
    </xf>
    <xf numFmtId="0" fontId="3" fillId="0" borderId="5" xfId="0" applyFont="1" applyBorder="1" applyAlignment="1">
      <alignment horizontal="center" vertical="center"/>
    </xf>
    <xf numFmtId="0" fontId="3" fillId="0" borderId="4" xfId="0" applyFont="1" applyBorder="1" applyAlignment="1">
      <alignment horizontal="center"/>
    </xf>
    <xf numFmtId="0" fontId="3" fillId="0" borderId="5" xfId="0" applyFont="1" applyBorder="1" applyAlignment="1">
      <alignment horizontal="center"/>
    </xf>
    <xf numFmtId="0" fontId="0" fillId="0" borderId="5" xfId="0" applyBorder="1" applyAlignment="1">
      <alignment horizontal="center"/>
    </xf>
    <xf numFmtId="165" fontId="2" fillId="0" borderId="4" xfId="1" applyNumberFormat="1" applyFont="1" applyBorder="1" applyAlignment="1">
      <alignment horizontal="center"/>
    </xf>
    <xf numFmtId="0" fontId="2" fillId="0" borderId="0" xfId="0" applyFont="1"/>
    <xf numFmtId="43" fontId="3" fillId="0" borderId="4" xfId="1" applyFont="1" applyBorder="1" applyAlignment="1">
      <alignment horizontal="center" vertical="center" wrapText="1"/>
    </xf>
    <xf numFmtId="164" fontId="0" fillId="0" borderId="0" xfId="0" applyNumberFormat="1"/>
    <xf numFmtId="167" fontId="2" fillId="0" borderId="4" xfId="0" applyNumberFormat="1" applyFont="1" applyBorder="1" applyAlignment="1">
      <alignment horizontal="center" vertical="center"/>
    </xf>
    <xf numFmtId="0" fontId="4" fillId="0" borderId="4" xfId="0" applyFont="1" applyBorder="1" applyAlignment="1">
      <alignment horizontal="center" vertical="center" wrapText="1"/>
    </xf>
    <xf numFmtId="2" fontId="2" fillId="0" borderId="4" xfId="0" applyNumberFormat="1" applyFont="1" applyBorder="1"/>
    <xf numFmtId="0" fontId="0" fillId="2" borderId="4" xfId="0" applyFill="1" applyBorder="1"/>
    <xf numFmtId="0" fontId="0" fillId="2" borderId="4" xfId="0" applyFill="1" applyBorder="1" applyAlignment="1">
      <alignment horizontal="center" vertical="center"/>
    </xf>
    <xf numFmtId="2" fontId="0" fillId="2" borderId="4" xfId="0" applyNumberFormat="1" applyFill="1" applyBorder="1" applyAlignment="1">
      <alignment horizontal="center" vertical="center"/>
    </xf>
    <xf numFmtId="2" fontId="0" fillId="2" borderId="4" xfId="0" applyNumberFormat="1" applyFill="1" applyBorder="1" applyAlignment="1">
      <alignment horizontal="center"/>
    </xf>
    <xf numFmtId="166" fontId="0" fillId="0" borderId="4" xfId="0" applyNumberFormat="1" applyBorder="1"/>
    <xf numFmtId="165" fontId="2" fillId="0" borderId="4" xfId="0" applyNumberFormat="1" applyFont="1" applyBorder="1" applyAlignment="1">
      <alignment horizontal="center" vertical="center"/>
    </xf>
    <xf numFmtId="165" fontId="0" fillId="0" borderId="4" xfId="1" applyNumberFormat="1" applyFont="1" applyBorder="1" applyAlignment="1">
      <alignment horizontal="center" vertical="center"/>
    </xf>
    <xf numFmtId="0" fontId="10" fillId="0" borderId="4" xfId="0" applyFont="1" applyBorder="1"/>
    <xf numFmtId="0" fontId="10" fillId="0" borderId="4" xfId="0" applyFont="1" applyBorder="1" applyAlignment="1">
      <alignment horizontal="center" vertical="center"/>
    </xf>
    <xf numFmtId="0" fontId="5" fillId="0" borderId="4" xfId="0" applyFont="1" applyBorder="1" applyAlignment="1">
      <alignment horizontal="center" vertical="center"/>
    </xf>
    <xf numFmtId="0" fontId="10" fillId="0" borderId="4" xfId="0" applyFont="1" applyBorder="1" applyAlignment="1">
      <alignment vertical="center"/>
    </xf>
    <xf numFmtId="165" fontId="0" fillId="0" borderId="4" xfId="0" applyNumberFormat="1" applyBorder="1" applyAlignment="1">
      <alignment horizontal="center" vertical="center"/>
    </xf>
    <xf numFmtId="9" fontId="0" fillId="0" borderId="4" xfId="0" applyNumberFormat="1" applyBorder="1" applyAlignment="1">
      <alignment horizontal="center" vertical="center"/>
    </xf>
    <xf numFmtId="9" fontId="0" fillId="0" borderId="4" xfId="0" applyNumberFormat="1" applyBorder="1" applyAlignment="1">
      <alignment horizontal="center"/>
    </xf>
    <xf numFmtId="166" fontId="11" fillId="0" borderId="4" xfId="0" applyNumberFormat="1" applyFont="1" applyBorder="1" applyAlignment="1">
      <alignment horizontal="center" vertical="center"/>
    </xf>
    <xf numFmtId="165" fontId="2" fillId="0" borderId="0" xfId="1" applyNumberFormat="1" applyFont="1" applyBorder="1" applyAlignment="1">
      <alignment horizontal="center"/>
    </xf>
    <xf numFmtId="43" fontId="0" fillId="0" borderId="4" xfId="0" applyNumberFormat="1" applyBorder="1" applyAlignment="1">
      <alignment horizontal="left" vertical="center"/>
    </xf>
    <xf numFmtId="164" fontId="0" fillId="0" borderId="4" xfId="0" applyNumberFormat="1" applyBorder="1" applyAlignment="1">
      <alignment horizontal="center" vertical="center"/>
    </xf>
    <xf numFmtId="0" fontId="3" fillId="0" borderId="4" xfId="0" applyFont="1" applyBorder="1" applyAlignment="1">
      <alignment horizontal="center" vertical="center" wrapText="1"/>
    </xf>
    <xf numFmtId="14" fontId="0" fillId="0" borderId="4" xfId="0" applyNumberFormat="1" applyBorder="1" applyAlignment="1">
      <alignment horizontal="center" vertical="center"/>
    </xf>
    <xf numFmtId="0" fontId="2" fillId="0" borderId="4" xfId="0" applyFont="1" applyBorder="1" applyAlignment="1">
      <alignment horizontal="left" vertical="center"/>
    </xf>
    <xf numFmtId="0" fontId="4" fillId="0" borderId="4" xfId="0" applyFont="1" applyBorder="1" applyAlignment="1">
      <alignment vertical="center" wrapText="1"/>
    </xf>
    <xf numFmtId="0" fontId="2" fillId="0" borderId="4" xfId="0" applyFont="1" applyBorder="1" applyAlignment="1">
      <alignment horizontal="right" vertical="center"/>
    </xf>
    <xf numFmtId="1" fontId="0" fillId="0" borderId="4" xfId="0" applyNumberFormat="1" applyBorder="1" applyAlignment="1">
      <alignment horizontal="center" vertical="center"/>
    </xf>
    <xf numFmtId="165" fontId="3" fillId="0" borderId="4" xfId="1" applyNumberFormat="1" applyFont="1" applyBorder="1" applyAlignment="1">
      <alignment horizontal="center" vertical="center" wrapText="1"/>
    </xf>
    <xf numFmtId="14" fontId="2" fillId="0" borderId="4" xfId="0" applyNumberFormat="1" applyFont="1" applyBorder="1" applyAlignment="1">
      <alignment horizontal="center" vertical="center"/>
    </xf>
    <xf numFmtId="165" fontId="4" fillId="0" borderId="4" xfId="1" applyNumberFormat="1" applyFont="1" applyBorder="1" applyAlignment="1">
      <alignment horizontal="center" vertical="center" wrapText="1"/>
    </xf>
    <xf numFmtId="0" fontId="5" fillId="0" borderId="0" xfId="0" applyFont="1" applyAlignment="1">
      <alignment horizontal="center"/>
    </xf>
    <xf numFmtId="0" fontId="5" fillId="0" borderId="0" xfId="0" applyFont="1"/>
    <xf numFmtId="0" fontId="10" fillId="0" borderId="0" xfId="0" applyFont="1" applyAlignment="1">
      <alignment horizontal="center"/>
    </xf>
    <xf numFmtId="1" fontId="13" fillId="0" borderId="0" xfId="0" applyNumberFormat="1" applyFont="1" applyAlignment="1">
      <alignment horizontal="center"/>
    </xf>
    <xf numFmtId="164" fontId="0" fillId="0" borderId="4" xfId="0" applyNumberFormat="1" applyBorder="1" applyAlignment="1">
      <alignment vertical="center"/>
    </xf>
    <xf numFmtId="2" fontId="2" fillId="0" borderId="4" xfId="0" applyNumberFormat="1" applyFont="1" applyBorder="1" applyAlignment="1">
      <alignment horizontal="center" vertical="center"/>
    </xf>
    <xf numFmtId="0" fontId="3" fillId="0" borderId="4" xfId="0" applyFont="1" applyBorder="1" applyAlignment="1">
      <alignment horizontal="right" vertical="center"/>
    </xf>
    <xf numFmtId="0" fontId="2" fillId="0" borderId="1" xfId="0" applyFont="1" applyBorder="1" applyAlignment="1">
      <alignment vertical="center"/>
    </xf>
    <xf numFmtId="166" fontId="0" fillId="0" borderId="4" xfId="0" applyNumberFormat="1" applyBorder="1" applyAlignment="1">
      <alignment horizontal="center" vertical="center"/>
    </xf>
    <xf numFmtId="165" fontId="0" fillId="0" borderId="4" xfId="1" applyNumberFormat="1" applyFont="1" applyBorder="1" applyAlignment="1">
      <alignment vertical="center"/>
    </xf>
    <xf numFmtId="165" fontId="0" fillId="0" borderId="4" xfId="0" applyNumberFormat="1" applyBorder="1" applyAlignment="1">
      <alignment vertical="center"/>
    </xf>
    <xf numFmtId="0" fontId="14" fillId="0" borderId="4" xfId="0" applyFont="1" applyBorder="1" applyAlignment="1">
      <alignment horizontal="center" vertical="center"/>
    </xf>
    <xf numFmtId="0" fontId="14" fillId="3" borderId="4" xfId="0" applyFont="1" applyFill="1" applyBorder="1" applyAlignment="1">
      <alignment horizontal="center" vertical="center"/>
    </xf>
    <xf numFmtId="0" fontId="14" fillId="0" borderId="4" xfId="0" applyFont="1" applyBorder="1" applyAlignment="1">
      <alignment horizontal="left" vertical="top" wrapText="1"/>
    </xf>
    <xf numFmtId="0" fontId="14" fillId="0" borderId="4" xfId="0" applyFont="1" applyBorder="1"/>
    <xf numFmtId="0" fontId="14" fillId="0" borderId="4" xfId="0" applyFont="1" applyBorder="1" applyAlignment="1">
      <alignment horizontal="center" vertical="top"/>
    </xf>
    <xf numFmtId="0" fontId="14" fillId="0" borderId="4" xfId="0" applyFont="1" applyBorder="1" applyAlignment="1">
      <alignment horizontal="center"/>
    </xf>
    <xf numFmtId="0" fontId="14" fillId="0" borderId="4" xfId="0" applyFont="1" applyBorder="1" applyAlignment="1">
      <alignment wrapText="1"/>
    </xf>
    <xf numFmtId="0" fontId="14" fillId="0" borderId="4" xfId="0" applyFont="1" applyBorder="1" applyAlignment="1">
      <alignment horizontal="center" vertical="center" wrapText="1"/>
    </xf>
    <xf numFmtId="2" fontId="14" fillId="3" borderId="4" xfId="0" applyNumberFormat="1" applyFont="1" applyFill="1" applyBorder="1" applyAlignment="1">
      <alignment horizontal="center" vertical="center" wrapText="1"/>
    </xf>
    <xf numFmtId="0" fontId="14" fillId="0" borderId="4" xfId="0" applyFont="1" applyBorder="1" applyAlignment="1">
      <alignment horizontal="left" vertical="center" wrapText="1"/>
    </xf>
    <xf numFmtId="0" fontId="14" fillId="0" borderId="4" xfId="0" applyFont="1" applyBorder="1" applyAlignment="1">
      <alignment vertical="center" wrapText="1"/>
    </xf>
    <xf numFmtId="0" fontId="16" fillId="0" borderId="4" xfId="0" applyFont="1" applyBorder="1" applyAlignment="1">
      <alignment horizontal="left" vertical="top" wrapText="1"/>
    </xf>
    <xf numFmtId="2" fontId="14" fillId="3" borderId="4" xfId="0" applyNumberFormat="1" applyFont="1" applyFill="1" applyBorder="1" applyAlignment="1">
      <alignment horizontal="center" vertical="center"/>
    </xf>
    <xf numFmtId="2" fontId="15" fillId="3" borderId="4" xfId="0" applyNumberFormat="1" applyFont="1" applyFill="1" applyBorder="1" applyAlignment="1">
      <alignment horizontal="center" vertical="center"/>
    </xf>
    <xf numFmtId="0" fontId="14" fillId="0" borderId="4" xfId="0" applyFont="1" applyBorder="1" applyAlignment="1">
      <alignment horizontal="left" vertical="top"/>
    </xf>
    <xf numFmtId="0" fontId="15" fillId="3" borderId="4" xfId="0" applyFont="1" applyFill="1" applyBorder="1" applyAlignment="1">
      <alignment horizontal="center" vertical="center"/>
    </xf>
    <xf numFmtId="164" fontId="0" fillId="0" borderId="4" xfId="0" applyNumberFormat="1" applyBorder="1" applyAlignment="1">
      <alignment horizontal="center"/>
    </xf>
    <xf numFmtId="164" fontId="0" fillId="0" borderId="4" xfId="0" applyNumberFormat="1" applyBorder="1"/>
    <xf numFmtId="2" fontId="14" fillId="0" borderId="4" xfId="0" applyNumberFormat="1" applyFont="1" applyBorder="1" applyAlignment="1">
      <alignment horizontal="center" vertical="center"/>
    </xf>
    <xf numFmtId="2" fontId="14" fillId="0" borderId="4" xfId="0" applyNumberFormat="1" applyFont="1" applyBorder="1"/>
    <xf numFmtId="168" fontId="14" fillId="0" borderId="4" xfId="0" applyNumberFormat="1" applyFont="1" applyBorder="1" applyAlignment="1">
      <alignment horizontal="center" vertical="center"/>
    </xf>
    <xf numFmtId="168" fontId="14" fillId="3" borderId="4" xfId="0" applyNumberFormat="1" applyFont="1" applyFill="1" applyBorder="1" applyAlignment="1">
      <alignment horizontal="center" vertical="center"/>
    </xf>
    <xf numFmtId="2" fontId="14" fillId="0" borderId="4" xfId="0" applyNumberFormat="1" applyFont="1" applyBorder="1" applyAlignment="1">
      <alignment horizontal="center" vertical="top"/>
    </xf>
    <xf numFmtId="2" fontId="14" fillId="0" borderId="4" xfId="0" applyNumberFormat="1" applyFont="1" applyBorder="1" applyAlignment="1">
      <alignment vertical="top"/>
    </xf>
    <xf numFmtId="2" fontId="14" fillId="3" borderId="4" xfId="0" applyNumberFormat="1" applyFont="1" applyFill="1" applyBorder="1" applyAlignment="1">
      <alignment horizontal="center" vertical="top"/>
    </xf>
    <xf numFmtId="2" fontId="14" fillId="0" borderId="4" xfId="0" applyNumberFormat="1" applyFont="1" applyBorder="1" applyAlignment="1">
      <alignment horizontal="left" vertical="center" wrapText="1"/>
    </xf>
    <xf numFmtId="168" fontId="14" fillId="3" borderId="4" xfId="0" applyNumberFormat="1" applyFont="1" applyFill="1" applyBorder="1" applyAlignment="1">
      <alignment horizontal="center" vertical="center" wrapText="1"/>
    </xf>
    <xf numFmtId="168" fontId="14" fillId="0" borderId="4" xfId="0" applyNumberFormat="1" applyFont="1" applyBorder="1" applyAlignment="1">
      <alignment horizontal="left" vertical="center" wrapText="1"/>
    </xf>
    <xf numFmtId="168" fontId="15" fillId="3" borderId="4" xfId="0" applyNumberFormat="1" applyFont="1" applyFill="1" applyBorder="1" applyAlignment="1">
      <alignment horizontal="center" vertical="center"/>
    </xf>
    <xf numFmtId="165" fontId="2" fillId="0" borderId="0" xfId="0" applyNumberFormat="1" applyFont="1" applyAlignment="1">
      <alignment vertical="center"/>
    </xf>
    <xf numFmtId="0" fontId="5" fillId="0" borderId="4" xfId="0" applyFont="1" applyBorder="1" applyAlignment="1">
      <alignment horizontal="center"/>
    </xf>
    <xf numFmtId="0" fontId="5" fillId="0" borderId="4" xfId="0" applyFont="1" applyBorder="1" applyAlignment="1">
      <alignment horizontal="right"/>
    </xf>
    <xf numFmtId="0" fontId="5" fillId="0" borderId="4" xfId="0" applyFont="1" applyBorder="1"/>
    <xf numFmtId="0" fontId="10" fillId="0" borderId="3" xfId="0" applyFont="1" applyBorder="1" applyAlignment="1">
      <alignment vertical="center"/>
    </xf>
    <xf numFmtId="0" fontId="10" fillId="0" borderId="5" xfId="0" applyFont="1" applyBorder="1"/>
    <xf numFmtId="0" fontId="10" fillId="0" borderId="5" xfId="0" applyFont="1" applyBorder="1" applyAlignment="1">
      <alignment vertical="center"/>
    </xf>
    <xf numFmtId="0" fontId="10" fillId="0" borderId="5" xfId="0" applyFont="1" applyBorder="1" applyAlignment="1">
      <alignment horizontal="center" vertical="center"/>
    </xf>
    <xf numFmtId="1" fontId="10" fillId="0" borderId="4" xfId="0" applyNumberFormat="1" applyFont="1" applyBorder="1" applyAlignment="1">
      <alignment vertical="center"/>
    </xf>
    <xf numFmtId="1" fontId="10" fillId="0" borderId="4" xfId="0" applyNumberFormat="1" applyFont="1" applyBorder="1" applyAlignment="1">
      <alignment horizontal="center" vertical="center"/>
    </xf>
    <xf numFmtId="0" fontId="2" fillId="0" borderId="1" xfId="0" applyFont="1" applyBorder="1" applyAlignment="1">
      <alignment horizontal="center"/>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1" xfId="0" applyFont="1" applyBorder="1" applyAlignment="1">
      <alignment vertical="top" wrapText="1"/>
    </xf>
    <xf numFmtId="0" fontId="3" fillId="0" borderId="2" xfId="0" applyFont="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horizontal="left" vertical="center" wrapText="1"/>
    </xf>
    <xf numFmtId="0" fontId="2" fillId="0" borderId="4" xfId="0" applyFont="1" applyBorder="1" applyAlignment="1">
      <alignment horizontal="center" vertical="center"/>
    </xf>
    <xf numFmtId="0" fontId="2" fillId="0" borderId="4" xfId="0" applyFont="1" applyBorder="1" applyAlignment="1">
      <alignment horizontal="left" vertical="center" wrapText="1"/>
    </xf>
    <xf numFmtId="0" fontId="3" fillId="0" borderId="4" xfId="0" applyFont="1" applyBorder="1" applyAlignment="1">
      <alignment horizontal="left" vertical="top" wrapText="1"/>
    </xf>
    <xf numFmtId="0" fontId="3" fillId="0" borderId="4" xfId="0" applyFont="1" applyBorder="1" applyAlignment="1">
      <alignment vertical="center" wrapText="1"/>
    </xf>
    <xf numFmtId="0" fontId="2" fillId="0" borderId="4" xfId="0" applyFont="1" applyBorder="1" applyAlignment="1">
      <alignment horizontal="center" vertical="center" wrapText="1"/>
    </xf>
    <xf numFmtId="2" fontId="2" fillId="0" borderId="4" xfId="0" applyNumberFormat="1" applyFont="1" applyBorder="1" applyAlignment="1">
      <alignment horizontal="center" vertical="center"/>
    </xf>
    <xf numFmtId="0" fontId="0" fillId="0" borderId="4" xfId="0" applyBorder="1" applyAlignment="1">
      <alignment horizontal="center"/>
    </xf>
    <xf numFmtId="0" fontId="0" fillId="0" borderId="4" xfId="0" applyBorder="1" applyAlignment="1">
      <alignment horizontal="left" vertical="center" wrapText="1"/>
    </xf>
    <xf numFmtId="0" fontId="0" fillId="0" borderId="4" xfId="0" applyBorder="1" applyAlignment="1">
      <alignment horizontal="left" vertical="top" wrapText="1"/>
    </xf>
    <xf numFmtId="0" fontId="3" fillId="0" borderId="4" xfId="0" applyFont="1" applyBorder="1" applyAlignment="1">
      <alignment horizontal="center" vertical="center" wrapText="1"/>
    </xf>
    <xf numFmtId="0" fontId="2" fillId="0" borderId="4" xfId="0" applyFont="1" applyBorder="1" applyAlignment="1">
      <alignment horizontal="center"/>
    </xf>
    <xf numFmtId="0" fontId="2" fillId="0" borderId="4" xfId="0" applyFont="1" applyBorder="1" applyAlignment="1">
      <alignment horizont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center"/>
    </xf>
    <xf numFmtId="0" fontId="0" fillId="0" borderId="2" xfId="0" applyBorder="1" applyAlignment="1">
      <alignment horizont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12" fillId="0" borderId="4" xfId="0" applyFont="1" applyBorder="1" applyAlignment="1">
      <alignment horizontal="center" vertical="center"/>
    </xf>
    <xf numFmtId="0" fontId="11" fillId="0" borderId="4" xfId="0" applyFont="1" applyBorder="1" applyAlignment="1">
      <alignment horizontal="left" vertical="center" wrapText="1"/>
    </xf>
    <xf numFmtId="0" fontId="5" fillId="0" borderId="4" xfId="0" applyFont="1" applyBorder="1" applyAlignment="1">
      <alignment horizontal="center" vertical="center" wrapText="1"/>
    </xf>
    <xf numFmtId="0" fontId="13" fillId="0" borderId="4" xfId="0" applyFont="1" applyBorder="1" applyAlignment="1">
      <alignment horizontal="center" vertical="center"/>
    </xf>
    <xf numFmtId="0" fontId="0" fillId="0" borderId="4" xfId="0" applyBorder="1" applyAlignment="1">
      <alignment horizontal="center" vertical="center"/>
    </xf>
    <xf numFmtId="0" fontId="15" fillId="0" borderId="4" xfId="0" applyFont="1" applyBorder="1" applyAlignment="1">
      <alignment horizontal="center" vertical="center"/>
    </xf>
    <xf numFmtId="2" fontId="15" fillId="0" borderId="4" xfId="0" applyNumberFormat="1" applyFont="1" applyBorder="1" applyAlignment="1">
      <alignment horizontal="center" vertical="center"/>
    </xf>
    <xf numFmtId="0" fontId="14" fillId="0" borderId="4" xfId="0" applyFont="1" applyBorder="1" applyAlignment="1">
      <alignment horizontal="left" vertical="top" wrapText="1"/>
    </xf>
    <xf numFmtId="0" fontId="16" fillId="0" borderId="4" xfId="0" applyFont="1" applyBorder="1" applyAlignment="1">
      <alignment horizontal="left" vertical="top" wrapText="1"/>
    </xf>
    <xf numFmtId="0" fontId="15" fillId="0" borderId="1" xfId="0" applyFont="1" applyBorder="1" applyAlignment="1">
      <alignment horizontal="center" vertical="center"/>
    </xf>
    <xf numFmtId="0" fontId="15" fillId="0" borderId="3" xfId="0" applyFont="1" applyBorder="1" applyAlignment="1">
      <alignment horizontal="center" vertical="center"/>
    </xf>
    <xf numFmtId="168" fontId="15" fillId="0" borderId="4" xfId="0" applyNumberFormat="1" applyFont="1" applyBorder="1" applyAlignment="1">
      <alignment horizontal="center" vertical="center"/>
    </xf>
    <xf numFmtId="2" fontId="2" fillId="0" borderId="4" xfId="0" applyNumberFormat="1" applyFont="1" applyBorder="1" applyAlignment="1">
      <alignment horizontal="center"/>
    </xf>
    <xf numFmtId="0" fontId="9" fillId="0" borderId="4" xfId="0" applyFont="1" applyBorder="1" applyAlignment="1">
      <alignment horizontal="left"/>
    </xf>
    <xf numFmtId="0" fontId="7" fillId="0" borderId="4" xfId="2" applyFont="1" applyBorder="1" applyAlignment="1">
      <alignment horizontal="left" vertical="top" wrapText="1"/>
    </xf>
    <xf numFmtId="0" fontId="2" fillId="0" borderId="4" xfId="0" applyFont="1" applyBorder="1" applyAlignment="1">
      <alignment horizontal="left" vertical="top" wrapText="1"/>
    </xf>
    <xf numFmtId="0" fontId="0" fillId="0" borderId="4" xfId="0" applyBorder="1" applyAlignment="1">
      <alignment vertical="top" wrapText="1"/>
    </xf>
    <xf numFmtId="0" fontId="0" fillId="0" borderId="3" xfId="0" applyBorder="1" applyAlignment="1">
      <alignment horizontal="center"/>
    </xf>
    <xf numFmtId="0" fontId="7" fillId="0" borderId="1" xfId="2" applyFont="1" applyBorder="1" applyAlignment="1">
      <alignment horizontal="left" vertical="top" wrapText="1"/>
    </xf>
    <xf numFmtId="0" fontId="7" fillId="0" borderId="2" xfId="2" applyFont="1" applyBorder="1" applyAlignment="1">
      <alignment horizontal="left" vertical="top" wrapText="1"/>
    </xf>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0" fillId="0" borderId="1"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cellXfs>
  <cellStyles count="3">
    <cellStyle name="20% - Accent6 23 4" xfId="2" xr:uid="{00000000-0005-0000-0000-000000000000}"/>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easurem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asurements"/>
      <sheetName val="Sheet1"/>
    </sheetNames>
    <sheetDataSet>
      <sheetData sheetId="0">
        <row r="32">
          <cell r="I32">
            <v>487.68169999999986</v>
          </cell>
        </row>
        <row r="125">
          <cell r="I125">
            <v>613.5616</v>
          </cell>
        </row>
        <row r="135">
          <cell r="I135">
            <v>27.692999999999998</v>
          </cell>
        </row>
        <row r="142">
          <cell r="I142">
            <v>0.90246000000000004</v>
          </cell>
        </row>
        <row r="152">
          <cell r="I152">
            <v>1.9349999999999996</v>
          </cell>
        </row>
        <row r="186">
          <cell r="I186">
            <v>25.580809999999996</v>
          </cell>
        </row>
        <row r="192">
          <cell r="I192">
            <v>0.48975000000000002</v>
          </cell>
        </row>
        <row r="209">
          <cell r="I209">
            <v>3</v>
          </cell>
        </row>
        <row r="212">
          <cell r="I212">
            <v>37</v>
          </cell>
        </row>
        <row r="262">
          <cell r="I262">
            <v>324.92850000000004</v>
          </cell>
        </row>
        <row r="301">
          <cell r="I301">
            <v>77.690555000000018</v>
          </cell>
        </row>
        <row r="380">
          <cell r="M380">
            <v>0.28911359999999992</v>
          </cell>
        </row>
        <row r="409">
          <cell r="I409">
            <v>1.2217500000000001</v>
          </cell>
        </row>
        <row r="426">
          <cell r="I426">
            <v>0.87</v>
          </cell>
        </row>
      </sheetData>
      <sheetData sheetId="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223"/>
  <sheetViews>
    <sheetView view="pageBreakPreview" zoomScale="112" zoomScaleNormal="100" zoomScaleSheetLayoutView="112" workbookViewId="0">
      <pane ySplit="6" topLeftCell="A7" activePane="bottomLeft" state="frozen"/>
      <selection pane="bottomLeft" activeCell="C7" sqref="C7:H7"/>
    </sheetView>
  </sheetViews>
  <sheetFormatPr defaultRowHeight="14.4" x14ac:dyDescent="0.3"/>
  <cols>
    <col min="1" max="1" width="4.109375" style="7" customWidth="1"/>
    <col min="2" max="2" width="7.33203125" style="7" customWidth="1"/>
    <col min="3" max="3" width="37.44140625" customWidth="1"/>
    <col min="4" max="5" width="4.44140625" style="7" customWidth="1"/>
    <col min="6" max="6" width="4.5546875" style="7" customWidth="1"/>
    <col min="7" max="7" width="3.88671875" style="7" customWidth="1"/>
    <col min="8" max="8" width="4.109375" style="7" customWidth="1"/>
    <col min="9" max="9" width="8.33203125" style="7" customWidth="1"/>
    <col min="10" max="10" width="5.109375" style="9" customWidth="1"/>
    <col min="11" max="12" width="3.5546875" style="18" customWidth="1"/>
    <col min="13" max="13" width="4.44140625" style="18" customWidth="1"/>
    <col min="14" max="14" width="3.88671875" style="18" customWidth="1"/>
    <col min="15" max="15" width="4.44140625" style="18" customWidth="1"/>
    <col min="16" max="16" width="5" style="18" customWidth="1"/>
    <col min="17" max="17" width="4.88671875" style="18" customWidth="1"/>
    <col min="18" max="18" width="3.6640625" customWidth="1"/>
    <col min="19" max="19" width="4.33203125" customWidth="1"/>
    <col min="20" max="20" width="4.6640625" customWidth="1"/>
    <col min="21" max="21" width="4.109375" customWidth="1"/>
    <col min="22" max="22" width="5.109375" customWidth="1"/>
  </cols>
  <sheetData>
    <row r="1" spans="1:22" ht="21.75" customHeight="1" x14ac:dyDescent="0.3">
      <c r="A1" s="147" t="s">
        <v>0</v>
      </c>
      <c r="B1" s="147"/>
      <c r="C1" s="147"/>
      <c r="D1" s="147"/>
      <c r="E1" s="147"/>
      <c r="F1" s="147"/>
      <c r="G1" s="147"/>
      <c r="H1" s="147"/>
      <c r="I1" s="147"/>
      <c r="J1" s="147"/>
      <c r="K1" s="147"/>
      <c r="L1" s="147"/>
      <c r="M1" s="147"/>
      <c r="N1" s="147"/>
      <c r="O1" s="147"/>
      <c r="P1" s="147"/>
      <c r="Q1" s="147"/>
      <c r="R1" s="147"/>
      <c r="S1" s="147"/>
      <c r="T1" s="147"/>
      <c r="U1" s="147"/>
      <c r="V1" s="147"/>
    </row>
    <row r="2" spans="1:22" ht="15" customHeight="1" x14ac:dyDescent="0.3">
      <c r="A2" s="148" t="s">
        <v>25</v>
      </c>
      <c r="B2" s="148"/>
      <c r="C2" s="148"/>
      <c r="D2" s="148"/>
      <c r="E2" s="148"/>
      <c r="F2" s="148"/>
      <c r="G2" s="148"/>
      <c r="H2" s="148"/>
      <c r="I2" s="148"/>
      <c r="J2" s="148"/>
      <c r="K2" s="147"/>
      <c r="L2" s="151" t="s">
        <v>1</v>
      </c>
      <c r="M2" s="151"/>
      <c r="N2" s="151"/>
      <c r="O2" s="151"/>
      <c r="P2" s="151"/>
      <c r="Q2" s="151"/>
      <c r="R2" s="151" t="s">
        <v>2</v>
      </c>
      <c r="S2" s="151"/>
      <c r="T2" s="151"/>
      <c r="U2" s="151"/>
      <c r="V2" s="151"/>
    </row>
    <row r="3" spans="1:22" ht="39.75" customHeight="1" x14ac:dyDescent="0.3">
      <c r="A3" s="148"/>
      <c r="B3" s="148"/>
      <c r="C3" s="148"/>
      <c r="D3" s="148"/>
      <c r="E3" s="148"/>
      <c r="F3" s="148"/>
      <c r="G3" s="148"/>
      <c r="H3" s="148"/>
      <c r="I3" s="148"/>
      <c r="J3" s="148"/>
      <c r="K3" s="147"/>
      <c r="L3" s="151"/>
      <c r="M3" s="151"/>
      <c r="N3" s="151"/>
      <c r="O3" s="151"/>
      <c r="P3" s="151"/>
      <c r="Q3" s="151"/>
      <c r="R3" s="151"/>
      <c r="S3" s="151"/>
      <c r="T3" s="151"/>
      <c r="U3" s="151"/>
      <c r="V3" s="151"/>
    </row>
    <row r="4" spans="1:22" ht="66" customHeight="1" x14ac:dyDescent="0.3">
      <c r="A4" s="147" t="s">
        <v>27</v>
      </c>
      <c r="B4" s="151" t="s">
        <v>26</v>
      </c>
      <c r="C4" s="147" t="s">
        <v>3</v>
      </c>
      <c r="D4" s="147" t="s">
        <v>4</v>
      </c>
      <c r="E4" s="147"/>
      <c r="F4" s="147"/>
      <c r="G4" s="147"/>
      <c r="H4" s="147"/>
      <c r="I4" s="147"/>
      <c r="J4" s="147" t="s">
        <v>5</v>
      </c>
      <c r="K4" s="147"/>
      <c r="L4" s="147"/>
      <c r="M4" s="147" t="s">
        <v>6</v>
      </c>
      <c r="N4" s="151" t="s">
        <v>7</v>
      </c>
      <c r="O4" s="151"/>
      <c r="P4" s="151" t="s">
        <v>8</v>
      </c>
      <c r="Q4" s="151"/>
      <c r="R4" s="151" t="s">
        <v>9</v>
      </c>
      <c r="S4" s="151"/>
      <c r="T4" s="151"/>
      <c r="U4" s="151" t="s">
        <v>10</v>
      </c>
      <c r="V4" s="151"/>
    </row>
    <row r="5" spans="1:22" x14ac:dyDescent="0.3">
      <c r="A5" s="147"/>
      <c r="B5" s="151"/>
      <c r="C5" s="147"/>
      <c r="D5" s="147" t="s">
        <v>11</v>
      </c>
      <c r="E5" s="147"/>
      <c r="F5" s="152" t="s">
        <v>12</v>
      </c>
      <c r="G5" s="147" t="s">
        <v>13</v>
      </c>
      <c r="H5" s="147" t="s">
        <v>14</v>
      </c>
      <c r="I5" s="152" t="s">
        <v>15</v>
      </c>
      <c r="J5" s="147" t="s">
        <v>16</v>
      </c>
      <c r="K5" s="151" t="s">
        <v>17</v>
      </c>
      <c r="L5" s="147" t="s">
        <v>18</v>
      </c>
      <c r="M5" s="147"/>
      <c r="N5" s="147" t="s">
        <v>19</v>
      </c>
      <c r="O5" s="147" t="s">
        <v>20</v>
      </c>
      <c r="P5" s="147" t="s">
        <v>21</v>
      </c>
      <c r="Q5" s="147" t="s">
        <v>22</v>
      </c>
      <c r="R5" s="147" t="s">
        <v>23</v>
      </c>
      <c r="S5" s="147" t="s">
        <v>24</v>
      </c>
      <c r="T5" s="147"/>
      <c r="U5" s="151"/>
      <c r="V5" s="151"/>
    </row>
    <row r="6" spans="1:22" x14ac:dyDescent="0.3">
      <c r="A6" s="147"/>
      <c r="B6" s="151"/>
      <c r="C6" s="147"/>
      <c r="D6" s="147"/>
      <c r="E6" s="147"/>
      <c r="F6" s="152"/>
      <c r="G6" s="147"/>
      <c r="H6" s="147"/>
      <c r="I6" s="152"/>
      <c r="J6" s="147"/>
      <c r="K6" s="151"/>
      <c r="L6" s="147"/>
      <c r="M6" s="147"/>
      <c r="N6" s="147"/>
      <c r="O6" s="147"/>
      <c r="P6" s="147"/>
      <c r="Q6" s="147"/>
      <c r="R6" s="147"/>
      <c r="S6" s="2" t="s">
        <v>19</v>
      </c>
      <c r="T6" s="2" t="s">
        <v>18</v>
      </c>
      <c r="U6" s="151"/>
      <c r="V6" s="151"/>
    </row>
    <row r="7" spans="1:22" ht="122.4" customHeight="1" x14ac:dyDescent="0.3">
      <c r="A7" s="8">
        <v>1</v>
      </c>
      <c r="B7" s="11">
        <v>397</v>
      </c>
      <c r="C7" s="149" t="s">
        <v>253</v>
      </c>
      <c r="D7" s="149"/>
      <c r="E7" s="149"/>
      <c r="F7" s="149"/>
      <c r="G7" s="149"/>
      <c r="H7" s="149"/>
      <c r="I7" s="8"/>
      <c r="J7" s="2"/>
      <c r="K7" s="17"/>
      <c r="L7" s="17"/>
      <c r="M7" s="17"/>
      <c r="N7" s="17"/>
      <c r="O7" s="17"/>
      <c r="P7" s="17"/>
      <c r="Q7" s="17"/>
      <c r="R7" s="5"/>
      <c r="S7" s="5"/>
      <c r="T7" s="5"/>
      <c r="U7" s="5"/>
      <c r="V7" s="5"/>
    </row>
    <row r="8" spans="1:22" ht="20.100000000000001" customHeight="1" x14ac:dyDescent="0.3">
      <c r="A8" s="8"/>
      <c r="B8" s="11"/>
      <c r="C8" s="4" t="s">
        <v>42</v>
      </c>
      <c r="D8" s="8">
        <v>1</v>
      </c>
      <c r="E8" s="8">
        <v>2</v>
      </c>
      <c r="F8" s="8"/>
      <c r="G8" s="8"/>
      <c r="H8" s="8"/>
      <c r="I8" s="8">
        <f>E8*D8</f>
        <v>2</v>
      </c>
      <c r="J8" s="2"/>
      <c r="K8" s="17"/>
      <c r="L8" s="17"/>
      <c r="M8" s="17"/>
      <c r="N8" s="17"/>
      <c r="O8" s="17"/>
      <c r="P8" s="17"/>
      <c r="Q8" s="17"/>
      <c r="R8" s="5"/>
      <c r="S8" s="5"/>
      <c r="T8" s="5"/>
      <c r="U8" s="5"/>
      <c r="V8" s="5"/>
    </row>
    <row r="9" spans="1:22" ht="20.100000000000001" customHeight="1" x14ac:dyDescent="0.3">
      <c r="A9" s="8"/>
      <c r="B9" s="11"/>
      <c r="C9" s="4"/>
      <c r="D9" s="8"/>
      <c r="E9" s="8"/>
      <c r="F9" s="8"/>
      <c r="G9" s="8"/>
      <c r="H9" s="8"/>
      <c r="I9" s="2">
        <f>SUM(I8)</f>
        <v>2</v>
      </c>
      <c r="J9" s="2" t="s">
        <v>43</v>
      </c>
      <c r="K9" s="137" t="s">
        <v>64</v>
      </c>
      <c r="L9" s="138"/>
      <c r="M9" s="138"/>
      <c r="N9" s="138"/>
      <c r="O9" s="138"/>
      <c r="P9" s="138"/>
      <c r="Q9" s="138"/>
      <c r="R9" s="139"/>
      <c r="S9" s="5"/>
      <c r="T9" s="5"/>
      <c r="U9" s="5"/>
      <c r="V9" s="5"/>
    </row>
    <row r="10" spans="1:22" ht="156" customHeight="1" x14ac:dyDescent="0.3">
      <c r="A10" s="8">
        <v>2</v>
      </c>
      <c r="B10" s="11">
        <v>398</v>
      </c>
      <c r="C10" s="140" t="s">
        <v>254</v>
      </c>
      <c r="D10" s="141"/>
      <c r="E10" s="141"/>
      <c r="F10" s="141"/>
      <c r="G10" s="141"/>
      <c r="H10" s="142"/>
      <c r="I10" s="2"/>
      <c r="J10" s="2"/>
      <c r="K10" s="29"/>
      <c r="L10" s="30"/>
      <c r="M10" s="30"/>
      <c r="N10" s="30"/>
      <c r="O10" s="30"/>
      <c r="P10" s="30"/>
      <c r="Q10" s="30"/>
      <c r="R10" s="31"/>
      <c r="S10" s="5"/>
      <c r="T10" s="5"/>
      <c r="U10" s="5"/>
      <c r="V10" s="5"/>
    </row>
    <row r="11" spans="1:22" ht="20.100000000000001" customHeight="1" x14ac:dyDescent="0.3">
      <c r="A11" s="8"/>
      <c r="B11" s="11"/>
      <c r="C11" s="4" t="s">
        <v>255</v>
      </c>
      <c r="D11" s="8">
        <v>1</v>
      </c>
      <c r="E11" s="8">
        <v>2</v>
      </c>
      <c r="F11" s="8"/>
      <c r="G11" s="8"/>
      <c r="H11" s="8"/>
      <c r="I11" s="8">
        <f>E11*D11</f>
        <v>2</v>
      </c>
      <c r="J11" s="2"/>
      <c r="K11" s="17"/>
      <c r="L11" s="17"/>
      <c r="M11" s="17"/>
      <c r="N11" s="17"/>
      <c r="O11" s="17"/>
      <c r="P11" s="17"/>
      <c r="Q11" s="17"/>
      <c r="R11" s="5"/>
      <c r="S11" s="5"/>
      <c r="T11" s="5"/>
      <c r="U11" s="5"/>
      <c r="V11" s="5"/>
    </row>
    <row r="12" spans="1:22" ht="20.100000000000001" customHeight="1" x14ac:dyDescent="0.3">
      <c r="A12" s="8"/>
      <c r="B12" s="11"/>
      <c r="C12" s="4"/>
      <c r="D12" s="8"/>
      <c r="E12" s="8"/>
      <c r="F12" s="8"/>
      <c r="G12" s="8"/>
      <c r="H12" s="8"/>
      <c r="I12" s="2">
        <f>SUM(I11)</f>
        <v>2</v>
      </c>
      <c r="J12" s="2" t="s">
        <v>43</v>
      </c>
      <c r="K12" s="137" t="s">
        <v>64</v>
      </c>
      <c r="L12" s="138"/>
      <c r="M12" s="138"/>
      <c r="N12" s="138"/>
      <c r="O12" s="138"/>
      <c r="P12" s="138"/>
      <c r="Q12" s="138"/>
      <c r="R12" s="139"/>
      <c r="S12" s="5"/>
      <c r="T12" s="5"/>
      <c r="U12" s="5"/>
      <c r="V12" s="5"/>
    </row>
    <row r="13" spans="1:22" ht="63" customHeight="1" x14ac:dyDescent="0.3">
      <c r="A13" s="8">
        <v>3</v>
      </c>
      <c r="B13" s="11">
        <v>399</v>
      </c>
      <c r="C13" s="150" t="s">
        <v>37</v>
      </c>
      <c r="D13" s="150"/>
      <c r="E13" s="150"/>
      <c r="F13" s="150"/>
      <c r="G13" s="150"/>
      <c r="H13" s="150"/>
      <c r="I13" s="8"/>
      <c r="J13" s="2"/>
      <c r="K13" s="17"/>
      <c r="L13" s="17"/>
      <c r="M13" s="17"/>
      <c r="N13" s="17"/>
      <c r="O13" s="17"/>
      <c r="P13" s="17"/>
      <c r="Q13" s="17"/>
      <c r="R13" s="17"/>
      <c r="S13" s="5"/>
      <c r="T13" s="5"/>
      <c r="U13" s="5"/>
      <c r="V13" s="5"/>
    </row>
    <row r="14" spans="1:22" ht="20.100000000000001" customHeight="1" x14ac:dyDescent="0.3">
      <c r="A14" s="8"/>
      <c r="B14" s="11"/>
      <c r="C14" s="4" t="s">
        <v>44</v>
      </c>
      <c r="D14" s="8">
        <v>1</v>
      </c>
      <c r="E14" s="8">
        <v>1</v>
      </c>
      <c r="F14" s="8"/>
      <c r="G14" s="8"/>
      <c r="H14" s="8"/>
      <c r="I14" s="8">
        <f>E14*D14</f>
        <v>1</v>
      </c>
      <c r="J14" s="2"/>
      <c r="K14" s="17"/>
      <c r="L14" s="17"/>
      <c r="M14" s="17"/>
      <c r="N14" s="17"/>
      <c r="O14" s="17"/>
      <c r="P14" s="17"/>
      <c r="Q14" s="17"/>
      <c r="R14" s="17"/>
      <c r="S14" s="5"/>
      <c r="T14" s="5"/>
      <c r="U14" s="5"/>
      <c r="V14" s="5"/>
    </row>
    <row r="15" spans="1:22" ht="20.100000000000001" customHeight="1" x14ac:dyDescent="0.3">
      <c r="A15" s="8"/>
      <c r="B15" s="11"/>
      <c r="C15" s="4"/>
      <c r="D15" s="8"/>
      <c r="E15" s="8"/>
      <c r="F15" s="8"/>
      <c r="G15" s="8"/>
      <c r="H15" s="8"/>
      <c r="I15" s="2">
        <f>SUM(I14)</f>
        <v>1</v>
      </c>
      <c r="J15" s="2" t="s">
        <v>43</v>
      </c>
      <c r="K15" s="137" t="s">
        <v>64</v>
      </c>
      <c r="L15" s="138"/>
      <c r="M15" s="138"/>
      <c r="N15" s="138"/>
      <c r="O15" s="138"/>
      <c r="P15" s="138"/>
      <c r="Q15" s="138"/>
      <c r="R15" s="139"/>
      <c r="S15" s="5"/>
      <c r="T15" s="5"/>
      <c r="U15" s="5"/>
      <c r="V15" s="5"/>
    </row>
    <row r="16" spans="1:22" ht="90" customHeight="1" x14ac:dyDescent="0.3">
      <c r="A16" s="2">
        <v>4</v>
      </c>
      <c r="B16" s="11">
        <v>400</v>
      </c>
      <c r="C16" s="146" t="s">
        <v>256</v>
      </c>
      <c r="D16" s="146"/>
      <c r="E16" s="146"/>
      <c r="F16" s="146"/>
      <c r="G16" s="146"/>
      <c r="H16" s="146"/>
      <c r="I16" s="8"/>
      <c r="J16" s="2"/>
      <c r="K16" s="6"/>
      <c r="L16" s="2"/>
      <c r="M16" s="2"/>
      <c r="N16" s="2"/>
      <c r="O16" s="2"/>
      <c r="P16" s="2"/>
      <c r="Q16" s="2"/>
      <c r="R16" s="2"/>
      <c r="S16" s="2"/>
      <c r="T16" s="2"/>
      <c r="U16" s="6"/>
      <c r="V16" s="6"/>
    </row>
    <row r="17" spans="1:22" ht="20.100000000000001" customHeight="1" x14ac:dyDescent="0.3">
      <c r="A17" s="2"/>
      <c r="B17" s="11"/>
      <c r="C17" s="4" t="s">
        <v>45</v>
      </c>
      <c r="D17" s="8">
        <v>1</v>
      </c>
      <c r="E17" s="8">
        <v>1</v>
      </c>
      <c r="F17" s="8"/>
      <c r="G17" s="8"/>
      <c r="H17" s="8"/>
      <c r="I17" s="8">
        <f>E17*D17</f>
        <v>1</v>
      </c>
      <c r="J17" s="2"/>
      <c r="K17" s="6"/>
      <c r="L17" s="2"/>
      <c r="M17" s="2"/>
      <c r="N17" s="2"/>
      <c r="O17" s="2"/>
      <c r="P17" s="2"/>
      <c r="Q17" s="2"/>
      <c r="R17" s="2"/>
      <c r="S17" s="2"/>
      <c r="T17" s="2"/>
      <c r="U17" s="6"/>
      <c r="V17" s="6"/>
    </row>
    <row r="18" spans="1:22" ht="20.100000000000001" customHeight="1" x14ac:dyDescent="0.3">
      <c r="A18" s="2"/>
      <c r="B18" s="11"/>
      <c r="C18" s="4"/>
      <c r="D18" s="8"/>
      <c r="E18" s="8"/>
      <c r="F18" s="8"/>
      <c r="G18" s="8"/>
      <c r="H18" s="8"/>
      <c r="I18" s="2">
        <f>SUM(I17)</f>
        <v>1</v>
      </c>
      <c r="J18" s="2" t="s">
        <v>43</v>
      </c>
      <c r="K18" s="137" t="s">
        <v>64</v>
      </c>
      <c r="L18" s="138"/>
      <c r="M18" s="138"/>
      <c r="N18" s="138"/>
      <c r="O18" s="138"/>
      <c r="P18" s="138"/>
      <c r="Q18" s="138"/>
      <c r="R18" s="139"/>
      <c r="S18" s="2"/>
      <c r="T18" s="2"/>
      <c r="U18" s="6"/>
      <c r="V18" s="6"/>
    </row>
    <row r="19" spans="1:22" ht="73.2" customHeight="1" x14ac:dyDescent="0.3">
      <c r="A19" s="8">
        <v>5</v>
      </c>
      <c r="B19" s="11">
        <v>401</v>
      </c>
      <c r="C19" s="146" t="s">
        <v>257</v>
      </c>
      <c r="D19" s="146"/>
      <c r="E19" s="146"/>
      <c r="F19" s="146"/>
      <c r="G19" s="146"/>
      <c r="H19" s="146"/>
      <c r="I19" s="8"/>
      <c r="J19" s="2"/>
      <c r="K19" s="17"/>
      <c r="L19" s="17"/>
      <c r="M19" s="17"/>
      <c r="N19" s="17"/>
      <c r="O19" s="17"/>
      <c r="P19" s="17"/>
      <c r="Q19" s="17"/>
      <c r="R19" s="17"/>
      <c r="S19" s="5"/>
      <c r="T19" s="5"/>
      <c r="U19" s="5"/>
      <c r="V19" s="5"/>
    </row>
    <row r="20" spans="1:22" ht="20.100000000000001" customHeight="1" x14ac:dyDescent="0.3">
      <c r="A20" s="8"/>
      <c r="B20" s="11"/>
      <c r="C20" s="4" t="s">
        <v>46</v>
      </c>
      <c r="D20" s="8">
        <v>1</v>
      </c>
      <c r="E20" s="8">
        <v>1</v>
      </c>
      <c r="F20" s="8"/>
      <c r="G20" s="8"/>
      <c r="H20" s="8"/>
      <c r="I20" s="8">
        <f>E20*D20</f>
        <v>1</v>
      </c>
      <c r="J20" s="2"/>
      <c r="K20" s="17"/>
      <c r="L20" s="17"/>
      <c r="M20" s="17"/>
      <c r="N20" s="17"/>
      <c r="O20" s="17"/>
      <c r="P20" s="17"/>
      <c r="Q20" s="17"/>
      <c r="R20" s="17"/>
      <c r="S20" s="5"/>
      <c r="T20" s="5"/>
      <c r="U20" s="5"/>
      <c r="V20" s="5"/>
    </row>
    <row r="21" spans="1:22" ht="20.100000000000001" customHeight="1" x14ac:dyDescent="0.3">
      <c r="A21" s="8"/>
      <c r="B21" s="11"/>
      <c r="C21" s="4"/>
      <c r="D21" s="8"/>
      <c r="E21" s="8"/>
      <c r="F21" s="8"/>
      <c r="G21" s="8"/>
      <c r="H21" s="8"/>
      <c r="I21" s="2">
        <f>SUM(I20)</f>
        <v>1</v>
      </c>
      <c r="J21" s="2" t="s">
        <v>43</v>
      </c>
      <c r="K21" s="137" t="s">
        <v>64</v>
      </c>
      <c r="L21" s="138"/>
      <c r="M21" s="138"/>
      <c r="N21" s="138"/>
      <c r="O21" s="138"/>
      <c r="P21" s="138"/>
      <c r="Q21" s="138"/>
      <c r="R21" s="139"/>
      <c r="S21" s="5"/>
      <c r="T21" s="5"/>
      <c r="U21" s="5"/>
      <c r="V21" s="5"/>
    </row>
    <row r="22" spans="1:22" ht="118.8" customHeight="1" x14ac:dyDescent="0.3">
      <c r="A22" s="7">
        <v>6</v>
      </c>
      <c r="B22" s="45">
        <v>402</v>
      </c>
      <c r="C22" s="134" t="s">
        <v>258</v>
      </c>
      <c r="D22" s="135"/>
      <c r="E22" s="135"/>
      <c r="F22" s="135"/>
      <c r="G22" s="135"/>
      <c r="H22" s="136"/>
      <c r="I22" s="2"/>
      <c r="J22" s="2"/>
      <c r="K22" s="29"/>
      <c r="L22" s="30"/>
      <c r="M22" s="30"/>
      <c r="N22" s="30"/>
      <c r="O22" s="30"/>
      <c r="P22" s="30"/>
      <c r="Q22" s="30"/>
      <c r="R22" s="31"/>
      <c r="S22" s="5"/>
      <c r="T22" s="5"/>
      <c r="U22" s="5"/>
      <c r="V22" s="5"/>
    </row>
    <row r="23" spans="1:22" ht="20.100000000000001" customHeight="1" x14ac:dyDescent="0.3">
      <c r="B23" s="45"/>
      <c r="C23" s="4" t="s">
        <v>242</v>
      </c>
      <c r="D23" s="8">
        <v>1</v>
      </c>
      <c r="E23" s="8">
        <v>1</v>
      </c>
      <c r="F23" s="8"/>
      <c r="G23" s="8"/>
      <c r="H23" s="8"/>
      <c r="I23" s="8">
        <f>E23*D23</f>
        <v>1</v>
      </c>
      <c r="J23" s="2"/>
      <c r="K23" s="17"/>
      <c r="L23" s="17"/>
      <c r="M23" s="17"/>
      <c r="N23" s="17"/>
      <c r="O23" s="17"/>
      <c r="P23" s="17"/>
      <c r="Q23" s="17"/>
      <c r="R23" s="17"/>
      <c r="S23" s="5"/>
      <c r="T23" s="5"/>
      <c r="U23" s="5"/>
      <c r="V23" s="5"/>
    </row>
    <row r="24" spans="1:22" ht="20.100000000000001" customHeight="1" x14ac:dyDescent="0.3">
      <c r="B24" s="45"/>
      <c r="C24" s="4"/>
      <c r="D24" s="8"/>
      <c r="E24" s="8"/>
      <c r="F24" s="8"/>
      <c r="G24" s="8"/>
      <c r="H24" s="8"/>
      <c r="I24" s="2">
        <f>SUM(I23)</f>
        <v>1</v>
      </c>
      <c r="J24" s="2" t="s">
        <v>43</v>
      </c>
      <c r="K24" s="137" t="s">
        <v>64</v>
      </c>
      <c r="L24" s="138"/>
      <c r="M24" s="138"/>
      <c r="N24" s="138"/>
      <c r="O24" s="138"/>
      <c r="P24" s="138"/>
      <c r="Q24" s="138"/>
      <c r="R24" s="139"/>
      <c r="S24" s="5"/>
      <c r="T24" s="5"/>
      <c r="U24" s="5"/>
      <c r="V24" s="5"/>
    </row>
    <row r="25" spans="1:22" ht="112.2" customHeight="1" x14ac:dyDescent="0.3">
      <c r="A25" s="7">
        <v>7</v>
      </c>
      <c r="B25" s="45">
        <v>403</v>
      </c>
      <c r="C25" s="134" t="s">
        <v>259</v>
      </c>
      <c r="D25" s="135"/>
      <c r="E25" s="135"/>
      <c r="F25" s="135"/>
      <c r="G25" s="135"/>
      <c r="H25" s="136"/>
      <c r="I25" s="2"/>
      <c r="J25" s="2"/>
      <c r="K25" s="29"/>
      <c r="L25" s="30"/>
      <c r="M25" s="30"/>
      <c r="N25" s="30"/>
      <c r="O25" s="30"/>
      <c r="P25" s="30"/>
      <c r="Q25" s="30"/>
      <c r="R25" s="31"/>
      <c r="S25" s="5"/>
      <c r="T25" s="5"/>
      <c r="U25" s="5"/>
      <c r="V25" s="5"/>
    </row>
    <row r="26" spans="1:22" ht="20.100000000000001" customHeight="1" x14ac:dyDescent="0.3">
      <c r="B26" s="45"/>
      <c r="C26" s="4" t="s">
        <v>243</v>
      </c>
      <c r="D26" s="8">
        <v>1</v>
      </c>
      <c r="E26" s="8">
        <v>1</v>
      </c>
      <c r="F26" s="8"/>
      <c r="G26" s="8"/>
      <c r="H26" s="8"/>
      <c r="I26" s="8">
        <f>E26*D26</f>
        <v>1</v>
      </c>
      <c r="J26" s="2"/>
      <c r="K26" s="17"/>
      <c r="L26" s="17"/>
      <c r="M26" s="17"/>
      <c r="N26" s="17"/>
      <c r="O26" s="17"/>
      <c r="P26" s="17"/>
      <c r="Q26" s="17"/>
      <c r="R26" s="17"/>
      <c r="S26" s="5"/>
      <c r="T26" s="5"/>
      <c r="U26" s="5"/>
      <c r="V26" s="5"/>
    </row>
    <row r="27" spans="1:22" ht="20.100000000000001" customHeight="1" x14ac:dyDescent="0.3">
      <c r="B27" s="45"/>
      <c r="C27" s="4"/>
      <c r="D27" s="8"/>
      <c r="E27" s="8"/>
      <c r="F27" s="8"/>
      <c r="G27" s="8"/>
      <c r="H27" s="8"/>
      <c r="I27" s="2">
        <f>SUM(I26)</f>
        <v>1</v>
      </c>
      <c r="J27" s="2" t="s">
        <v>43</v>
      </c>
      <c r="K27" s="137" t="s">
        <v>64</v>
      </c>
      <c r="L27" s="138"/>
      <c r="M27" s="138"/>
      <c r="N27" s="138"/>
      <c r="O27" s="138"/>
      <c r="P27" s="138"/>
      <c r="Q27" s="138"/>
      <c r="R27" s="139"/>
      <c r="S27" s="5"/>
      <c r="T27" s="5"/>
      <c r="U27" s="5"/>
      <c r="V27" s="5"/>
    </row>
    <row r="28" spans="1:22" ht="84.6" customHeight="1" x14ac:dyDescent="0.3">
      <c r="A28" s="7">
        <v>8</v>
      </c>
      <c r="B28" s="45">
        <v>404</v>
      </c>
      <c r="C28" s="146" t="s">
        <v>260</v>
      </c>
      <c r="D28" s="146"/>
      <c r="E28" s="146"/>
      <c r="F28" s="146"/>
      <c r="G28" s="146"/>
      <c r="H28" s="146"/>
      <c r="I28" s="8"/>
      <c r="J28" s="2"/>
      <c r="K28" s="17"/>
      <c r="L28" s="17"/>
      <c r="M28" s="17"/>
      <c r="N28" s="17"/>
      <c r="O28" s="17"/>
      <c r="P28" s="17"/>
      <c r="Q28" s="17"/>
      <c r="R28" s="5"/>
      <c r="S28" s="5"/>
      <c r="T28" s="5"/>
      <c r="U28" s="5"/>
      <c r="V28" s="5"/>
    </row>
    <row r="29" spans="1:22" ht="20.100000000000001" customHeight="1" x14ac:dyDescent="0.3">
      <c r="A29" s="8"/>
      <c r="B29" s="11"/>
      <c r="C29" s="4" t="s">
        <v>67</v>
      </c>
      <c r="D29" s="8">
        <v>1</v>
      </c>
      <c r="E29" s="8">
        <v>2</v>
      </c>
      <c r="F29" s="8"/>
      <c r="G29" s="8"/>
      <c r="H29" s="8"/>
      <c r="I29" s="8">
        <f>E29*D29</f>
        <v>2</v>
      </c>
      <c r="J29" s="2"/>
      <c r="K29" s="17"/>
      <c r="L29" s="17"/>
      <c r="M29" s="17"/>
      <c r="N29" s="17"/>
      <c r="O29" s="17"/>
      <c r="P29" s="17"/>
      <c r="Q29" s="17"/>
      <c r="R29" s="5"/>
      <c r="S29" s="5"/>
      <c r="T29" s="5"/>
      <c r="U29" s="5"/>
      <c r="V29" s="5"/>
    </row>
    <row r="30" spans="1:22" ht="20.100000000000001" customHeight="1" x14ac:dyDescent="0.3">
      <c r="A30" s="8"/>
      <c r="B30" s="11"/>
      <c r="C30" s="4"/>
      <c r="D30" s="8"/>
      <c r="E30" s="8"/>
      <c r="F30" s="8"/>
      <c r="G30" s="8"/>
      <c r="H30" s="8"/>
      <c r="I30" s="2">
        <f>SUM(I29)</f>
        <v>2</v>
      </c>
      <c r="J30" s="2" t="s">
        <v>43</v>
      </c>
      <c r="K30" s="137" t="s">
        <v>64</v>
      </c>
      <c r="L30" s="138"/>
      <c r="M30" s="138"/>
      <c r="N30" s="138"/>
      <c r="O30" s="138"/>
      <c r="P30" s="138"/>
      <c r="Q30" s="138"/>
      <c r="R30" s="139"/>
      <c r="S30" s="5"/>
      <c r="T30" s="5"/>
      <c r="U30" s="5"/>
      <c r="V30" s="5"/>
    </row>
    <row r="31" spans="1:22" ht="114" customHeight="1" x14ac:dyDescent="0.3">
      <c r="A31" s="8">
        <v>9</v>
      </c>
      <c r="B31" s="11">
        <v>406</v>
      </c>
      <c r="C31" s="134" t="s">
        <v>261</v>
      </c>
      <c r="D31" s="135"/>
      <c r="E31" s="135"/>
      <c r="F31" s="135"/>
      <c r="G31" s="135"/>
      <c r="H31" s="136"/>
      <c r="I31" s="2"/>
      <c r="J31" s="2"/>
      <c r="K31" s="29"/>
      <c r="L31" s="30"/>
      <c r="M31" s="30"/>
      <c r="N31" s="30"/>
      <c r="O31" s="30"/>
      <c r="P31" s="30"/>
      <c r="Q31" s="30"/>
      <c r="R31" s="31"/>
      <c r="S31" s="5"/>
      <c r="T31" s="5"/>
      <c r="U31" s="5"/>
      <c r="V31" s="5"/>
    </row>
    <row r="32" spans="1:22" ht="21.75" customHeight="1" x14ac:dyDescent="0.3">
      <c r="A32" s="8"/>
      <c r="B32" s="11"/>
      <c r="C32" s="4" t="s">
        <v>245</v>
      </c>
      <c r="D32" s="8">
        <v>1</v>
      </c>
      <c r="E32" s="8">
        <v>1</v>
      </c>
      <c r="F32" s="8"/>
      <c r="G32" s="8"/>
      <c r="H32" s="8"/>
      <c r="I32" s="8">
        <f>E32*D32</f>
        <v>1</v>
      </c>
      <c r="J32" s="2"/>
      <c r="K32" s="17"/>
      <c r="L32" s="17"/>
      <c r="M32" s="17"/>
      <c r="N32" s="17"/>
      <c r="O32" s="17"/>
      <c r="P32" s="17"/>
      <c r="Q32" s="17"/>
      <c r="R32" s="5"/>
      <c r="S32" s="5"/>
      <c r="T32" s="5"/>
      <c r="U32" s="5"/>
      <c r="V32" s="5"/>
    </row>
    <row r="33" spans="1:22" ht="20.100000000000001" customHeight="1" x14ac:dyDescent="0.3">
      <c r="A33" s="8"/>
      <c r="B33" s="11"/>
      <c r="C33" s="4"/>
      <c r="D33" s="8"/>
      <c r="E33" s="8"/>
      <c r="F33" s="8"/>
      <c r="G33" s="8"/>
      <c r="H33" s="8"/>
      <c r="I33" s="2">
        <f>SUM(I32)</f>
        <v>1</v>
      </c>
      <c r="J33" s="2" t="s">
        <v>43</v>
      </c>
      <c r="K33" s="137" t="s">
        <v>64</v>
      </c>
      <c r="L33" s="138"/>
      <c r="M33" s="138"/>
      <c r="N33" s="138"/>
      <c r="O33" s="138"/>
      <c r="P33" s="138"/>
      <c r="Q33" s="138"/>
      <c r="R33" s="139"/>
      <c r="S33" s="5"/>
      <c r="T33" s="5"/>
      <c r="U33" s="5"/>
      <c r="V33" s="5"/>
    </row>
    <row r="34" spans="1:22" ht="64.2" customHeight="1" x14ac:dyDescent="0.3">
      <c r="A34" s="8">
        <v>10</v>
      </c>
      <c r="B34" s="11">
        <v>409</v>
      </c>
      <c r="C34" s="140" t="s">
        <v>262</v>
      </c>
      <c r="D34" s="141"/>
      <c r="E34" s="141"/>
      <c r="F34" s="141"/>
      <c r="G34" s="141"/>
      <c r="H34" s="142"/>
      <c r="I34" s="8"/>
      <c r="J34" s="2"/>
      <c r="K34" s="17"/>
      <c r="L34" s="17"/>
      <c r="M34" s="17"/>
      <c r="N34" s="17"/>
      <c r="O34" s="17"/>
      <c r="P34" s="17"/>
      <c r="Q34" s="17"/>
      <c r="R34" s="17"/>
      <c r="S34" s="5"/>
      <c r="T34" s="5"/>
      <c r="U34" s="5"/>
      <c r="V34" s="5"/>
    </row>
    <row r="35" spans="1:22" ht="20.100000000000001" customHeight="1" x14ac:dyDescent="0.3">
      <c r="A35" s="8"/>
      <c r="B35" s="11"/>
      <c r="C35" s="4" t="s">
        <v>47</v>
      </c>
      <c r="D35" s="8">
        <v>1</v>
      </c>
      <c r="E35" s="8">
        <v>1</v>
      </c>
      <c r="F35" s="8"/>
      <c r="G35" s="8"/>
      <c r="H35" s="8"/>
      <c r="I35" s="8">
        <f>E35*D35</f>
        <v>1</v>
      </c>
      <c r="J35" s="2"/>
      <c r="K35" s="17"/>
      <c r="L35" s="17"/>
      <c r="M35" s="17"/>
      <c r="N35" s="17"/>
      <c r="O35" s="17"/>
      <c r="P35" s="17"/>
      <c r="Q35" s="17"/>
      <c r="R35" s="17"/>
      <c r="S35" s="5"/>
      <c r="T35" s="5"/>
      <c r="U35" s="5"/>
      <c r="V35" s="5"/>
    </row>
    <row r="36" spans="1:22" ht="20.100000000000001" customHeight="1" x14ac:dyDescent="0.3">
      <c r="A36" s="8"/>
      <c r="B36" s="11"/>
      <c r="C36" s="4"/>
      <c r="D36" s="8"/>
      <c r="E36" s="8"/>
      <c r="F36" s="8"/>
      <c r="G36" s="8"/>
      <c r="H36" s="8"/>
      <c r="I36" s="2">
        <f>SUM(I35)</f>
        <v>1</v>
      </c>
      <c r="J36" s="2" t="s">
        <v>43</v>
      </c>
      <c r="K36" s="137" t="s">
        <v>65</v>
      </c>
      <c r="L36" s="138"/>
      <c r="M36" s="138"/>
      <c r="N36" s="138"/>
      <c r="O36" s="138"/>
      <c r="P36" s="138"/>
      <c r="Q36" s="138"/>
      <c r="R36" s="139"/>
      <c r="S36" s="5"/>
      <c r="T36" s="5"/>
      <c r="U36" s="5"/>
      <c r="V36" s="5"/>
    </row>
    <row r="37" spans="1:22" ht="79.8" customHeight="1" x14ac:dyDescent="0.3">
      <c r="A37" s="8">
        <v>11</v>
      </c>
      <c r="B37" s="11">
        <v>411</v>
      </c>
      <c r="C37" s="143" t="s">
        <v>263</v>
      </c>
      <c r="D37" s="144"/>
      <c r="E37" s="144"/>
      <c r="F37" s="144"/>
      <c r="G37" s="144"/>
      <c r="H37" s="145"/>
      <c r="I37" s="8"/>
      <c r="J37" s="2"/>
      <c r="K37" s="17"/>
      <c r="L37" s="17"/>
      <c r="M37" s="17"/>
      <c r="N37" s="17"/>
      <c r="O37" s="17"/>
      <c r="P37" s="17"/>
      <c r="Q37" s="17"/>
      <c r="R37" s="17"/>
      <c r="S37" s="5"/>
      <c r="T37" s="5"/>
      <c r="U37" s="5"/>
      <c r="V37" s="5"/>
    </row>
    <row r="38" spans="1:22" ht="20.100000000000001" customHeight="1" x14ac:dyDescent="0.3">
      <c r="A38" s="8"/>
      <c r="B38" s="11"/>
      <c r="C38" s="4" t="s">
        <v>48</v>
      </c>
      <c r="D38" s="8">
        <v>1</v>
      </c>
      <c r="E38" s="8">
        <v>1</v>
      </c>
      <c r="F38" s="8"/>
      <c r="G38" s="8"/>
      <c r="H38" s="8"/>
      <c r="I38" s="8">
        <f>E38*D38</f>
        <v>1</v>
      </c>
      <c r="J38" s="2"/>
      <c r="K38" s="17"/>
      <c r="L38" s="17"/>
      <c r="M38" s="17"/>
      <c r="N38" s="17"/>
      <c r="O38" s="17"/>
      <c r="P38" s="17"/>
      <c r="Q38" s="17"/>
      <c r="R38" s="17"/>
      <c r="S38" s="5"/>
      <c r="T38" s="5"/>
      <c r="U38" s="5"/>
      <c r="V38" s="5"/>
    </row>
    <row r="39" spans="1:22" ht="20.100000000000001" customHeight="1" x14ac:dyDescent="0.3">
      <c r="A39" s="8"/>
      <c r="B39" s="11"/>
      <c r="C39" s="4"/>
      <c r="D39" s="8"/>
      <c r="E39" s="8"/>
      <c r="F39" s="8"/>
      <c r="G39" s="8"/>
      <c r="H39" s="8"/>
      <c r="I39" s="2">
        <f>SUM(I38)</f>
        <v>1</v>
      </c>
      <c r="J39" s="2" t="s">
        <v>43</v>
      </c>
      <c r="K39" s="137" t="s">
        <v>65</v>
      </c>
      <c r="L39" s="138"/>
      <c r="M39" s="138"/>
      <c r="N39" s="138"/>
      <c r="O39" s="138"/>
      <c r="P39" s="138"/>
      <c r="Q39" s="138"/>
      <c r="R39" s="139"/>
      <c r="S39" s="5"/>
      <c r="T39" s="5"/>
      <c r="U39" s="5"/>
      <c r="V39" s="5"/>
    </row>
    <row r="40" spans="1:22" ht="61.8" customHeight="1" x14ac:dyDescent="0.3">
      <c r="A40" s="8">
        <v>12</v>
      </c>
      <c r="B40" s="11">
        <v>412</v>
      </c>
      <c r="C40" s="140" t="s">
        <v>264</v>
      </c>
      <c r="D40" s="141"/>
      <c r="E40" s="141"/>
      <c r="F40" s="141"/>
      <c r="G40" s="141"/>
      <c r="H40" s="142"/>
      <c r="I40" s="8"/>
      <c r="J40" s="2"/>
      <c r="K40" s="17"/>
      <c r="L40" s="17"/>
      <c r="M40" s="17"/>
      <c r="N40" s="17"/>
      <c r="O40" s="17"/>
      <c r="P40" s="17"/>
      <c r="Q40" s="17"/>
      <c r="R40" s="17"/>
      <c r="S40" s="5"/>
      <c r="T40" s="5"/>
      <c r="U40" s="5"/>
      <c r="V40" s="5"/>
    </row>
    <row r="41" spans="1:22" ht="20.100000000000001" customHeight="1" x14ac:dyDescent="0.3">
      <c r="A41" s="8"/>
      <c r="B41" s="11"/>
      <c r="C41" s="4" t="s">
        <v>49</v>
      </c>
      <c r="D41" s="8">
        <v>1</v>
      </c>
      <c r="E41" s="8">
        <v>1</v>
      </c>
      <c r="F41" s="8"/>
      <c r="G41" s="8"/>
      <c r="H41" s="8"/>
      <c r="I41" s="8">
        <f>E41*D41</f>
        <v>1</v>
      </c>
      <c r="J41" s="2"/>
      <c r="K41" s="17"/>
      <c r="L41" s="17"/>
      <c r="M41" s="17"/>
      <c r="N41" s="17"/>
      <c r="O41" s="17"/>
      <c r="P41" s="17"/>
      <c r="Q41" s="17"/>
      <c r="R41" s="17"/>
      <c r="S41" s="5"/>
      <c r="T41" s="5"/>
      <c r="U41" s="5"/>
      <c r="V41" s="5"/>
    </row>
    <row r="42" spans="1:22" ht="20.100000000000001" customHeight="1" x14ac:dyDescent="0.3">
      <c r="A42" s="8"/>
      <c r="B42" s="11"/>
      <c r="C42" s="4"/>
      <c r="D42" s="8"/>
      <c r="E42" s="8"/>
      <c r="F42" s="8"/>
      <c r="G42" s="8"/>
      <c r="H42" s="8"/>
      <c r="I42" s="2">
        <f>SUM(I41)</f>
        <v>1</v>
      </c>
      <c r="J42" s="2" t="s">
        <v>43</v>
      </c>
      <c r="K42" s="137" t="s">
        <v>65</v>
      </c>
      <c r="L42" s="138"/>
      <c r="M42" s="138"/>
      <c r="N42" s="138"/>
      <c r="O42" s="138"/>
      <c r="P42" s="138"/>
      <c r="Q42" s="138"/>
      <c r="R42" s="139"/>
      <c r="S42" s="5"/>
      <c r="T42" s="5"/>
      <c r="U42" s="5"/>
      <c r="V42" s="5"/>
    </row>
    <row r="43" spans="1:22" ht="94.2" customHeight="1" x14ac:dyDescent="0.3">
      <c r="A43" s="8">
        <v>13</v>
      </c>
      <c r="B43" s="11">
        <v>414</v>
      </c>
      <c r="C43" s="140" t="s">
        <v>265</v>
      </c>
      <c r="D43" s="141"/>
      <c r="E43" s="141"/>
      <c r="F43" s="141"/>
      <c r="G43" s="141"/>
      <c r="H43" s="142"/>
      <c r="I43" s="8"/>
      <c r="J43" s="2"/>
      <c r="K43" s="17"/>
      <c r="L43" s="17"/>
      <c r="M43" s="17"/>
      <c r="N43" s="17"/>
      <c r="O43" s="17"/>
      <c r="P43" s="17"/>
      <c r="Q43" s="17"/>
      <c r="R43" s="17"/>
      <c r="S43" s="5"/>
      <c r="T43" s="5"/>
      <c r="U43" s="5"/>
      <c r="V43" s="5"/>
    </row>
    <row r="44" spans="1:22" ht="20.100000000000001" customHeight="1" x14ac:dyDescent="0.3">
      <c r="A44" s="8"/>
      <c r="B44" s="11"/>
      <c r="C44" s="4" t="s">
        <v>50</v>
      </c>
      <c r="D44" s="8">
        <v>1</v>
      </c>
      <c r="E44" s="8">
        <v>1</v>
      </c>
      <c r="F44" s="8"/>
      <c r="G44" s="8"/>
      <c r="H44" s="8"/>
      <c r="I44" s="8">
        <f>E44*D44</f>
        <v>1</v>
      </c>
      <c r="J44" s="2"/>
      <c r="K44" s="17"/>
      <c r="L44" s="17"/>
      <c r="M44" s="17"/>
      <c r="N44" s="17"/>
      <c r="O44" s="17"/>
      <c r="P44" s="17"/>
      <c r="Q44" s="17"/>
      <c r="R44" s="17"/>
      <c r="S44" s="5"/>
      <c r="T44" s="5"/>
      <c r="U44" s="5"/>
      <c r="V44" s="5"/>
    </row>
    <row r="45" spans="1:22" ht="20.100000000000001" customHeight="1" x14ac:dyDescent="0.3">
      <c r="A45" s="8"/>
      <c r="B45" s="11"/>
      <c r="C45" s="4"/>
      <c r="D45" s="8"/>
      <c r="E45" s="8"/>
      <c r="F45" s="8"/>
      <c r="G45" s="8"/>
      <c r="H45" s="8"/>
      <c r="I45" s="2">
        <f>SUM(I44)</f>
        <v>1</v>
      </c>
      <c r="J45" s="2" t="s">
        <v>43</v>
      </c>
      <c r="K45" s="137" t="s">
        <v>65</v>
      </c>
      <c r="L45" s="138"/>
      <c r="M45" s="138"/>
      <c r="N45" s="138"/>
      <c r="O45" s="138"/>
      <c r="P45" s="138"/>
      <c r="Q45" s="138"/>
      <c r="R45" s="139"/>
      <c r="S45" s="5"/>
      <c r="T45" s="5"/>
      <c r="U45" s="5"/>
      <c r="V45" s="5"/>
    </row>
    <row r="46" spans="1:22" ht="96" customHeight="1" x14ac:dyDescent="0.3">
      <c r="A46" s="8">
        <v>14</v>
      </c>
      <c r="B46" s="11">
        <v>415</v>
      </c>
      <c r="C46" s="140" t="s">
        <v>266</v>
      </c>
      <c r="D46" s="141"/>
      <c r="E46" s="141"/>
      <c r="F46" s="141"/>
      <c r="G46" s="141"/>
      <c r="H46" s="142"/>
      <c r="I46" s="2"/>
      <c r="J46" s="2"/>
      <c r="K46" s="29"/>
      <c r="L46" s="30"/>
      <c r="M46" s="30"/>
      <c r="N46" s="30"/>
      <c r="O46" s="30"/>
      <c r="P46" s="30"/>
      <c r="Q46" s="30"/>
      <c r="R46" s="31"/>
      <c r="S46" s="5"/>
      <c r="T46" s="5"/>
      <c r="U46" s="5"/>
      <c r="V46" s="5"/>
    </row>
    <row r="47" spans="1:22" ht="20.100000000000001" customHeight="1" x14ac:dyDescent="0.3">
      <c r="A47" s="8"/>
      <c r="B47" s="11"/>
      <c r="C47" s="4" t="s">
        <v>247</v>
      </c>
      <c r="D47" s="8">
        <v>1</v>
      </c>
      <c r="E47" s="8">
        <v>1</v>
      </c>
      <c r="F47" s="8"/>
      <c r="G47" s="8"/>
      <c r="H47" s="8"/>
      <c r="I47" s="8">
        <f>E47*D47</f>
        <v>1</v>
      </c>
      <c r="J47" s="2"/>
      <c r="K47" s="17"/>
      <c r="L47" s="17"/>
      <c r="M47" s="17"/>
      <c r="N47" s="17"/>
      <c r="O47" s="17"/>
      <c r="P47" s="17"/>
      <c r="Q47" s="17"/>
      <c r="R47" s="17"/>
      <c r="S47" s="5"/>
      <c r="T47" s="5"/>
      <c r="U47" s="5"/>
      <c r="V47" s="5"/>
    </row>
    <row r="48" spans="1:22" ht="20.100000000000001" customHeight="1" x14ac:dyDescent="0.3">
      <c r="A48" s="8"/>
      <c r="B48" s="11"/>
      <c r="C48" s="4"/>
      <c r="D48" s="8"/>
      <c r="E48" s="8"/>
      <c r="F48" s="8"/>
      <c r="G48" s="8"/>
      <c r="H48" s="8"/>
      <c r="I48" s="2">
        <f>SUM(I47)</f>
        <v>1</v>
      </c>
      <c r="J48" s="2" t="s">
        <v>43</v>
      </c>
      <c r="K48" s="137" t="s">
        <v>65</v>
      </c>
      <c r="L48" s="138"/>
      <c r="M48" s="138"/>
      <c r="N48" s="138"/>
      <c r="O48" s="138"/>
      <c r="P48" s="138"/>
      <c r="Q48" s="138"/>
      <c r="R48" s="139"/>
      <c r="S48" s="5"/>
      <c r="T48" s="5"/>
      <c r="U48" s="5"/>
      <c r="V48" s="5"/>
    </row>
    <row r="49" spans="1:22" ht="173.4" customHeight="1" x14ac:dyDescent="0.3">
      <c r="A49" s="8">
        <v>15</v>
      </c>
      <c r="B49" s="11">
        <v>416</v>
      </c>
      <c r="C49" s="140" t="s">
        <v>267</v>
      </c>
      <c r="D49" s="141"/>
      <c r="E49" s="141"/>
      <c r="F49" s="141"/>
      <c r="G49" s="141"/>
      <c r="H49" s="142"/>
      <c r="I49" s="2"/>
      <c r="J49" s="2"/>
      <c r="K49" s="29"/>
      <c r="L49" s="30"/>
      <c r="M49" s="30"/>
      <c r="N49" s="30"/>
      <c r="O49" s="30"/>
      <c r="P49" s="30"/>
      <c r="Q49" s="30"/>
      <c r="R49" s="31"/>
      <c r="S49" s="5"/>
      <c r="T49" s="5"/>
      <c r="U49" s="5"/>
      <c r="V49" s="5"/>
    </row>
    <row r="50" spans="1:22" ht="20.100000000000001" customHeight="1" x14ac:dyDescent="0.3">
      <c r="A50" s="8"/>
      <c r="B50" s="11"/>
      <c r="C50" s="4" t="s">
        <v>249</v>
      </c>
      <c r="D50" s="8">
        <v>1</v>
      </c>
      <c r="E50" s="8">
        <v>1</v>
      </c>
      <c r="F50" s="8"/>
      <c r="G50" s="8"/>
      <c r="H50" s="8"/>
      <c r="I50" s="8">
        <f>E50*D50</f>
        <v>1</v>
      </c>
      <c r="J50" s="2"/>
      <c r="K50" s="17"/>
      <c r="L50" s="17"/>
      <c r="M50" s="17"/>
      <c r="N50" s="17"/>
      <c r="O50" s="17"/>
      <c r="P50" s="17"/>
      <c r="Q50" s="17"/>
      <c r="R50" s="17"/>
      <c r="S50" s="5"/>
      <c r="T50" s="5"/>
      <c r="U50" s="5"/>
      <c r="V50" s="5"/>
    </row>
    <row r="51" spans="1:22" ht="20.100000000000001" customHeight="1" x14ac:dyDescent="0.3">
      <c r="A51" s="8"/>
      <c r="B51" s="11"/>
      <c r="C51" s="4"/>
      <c r="D51" s="8"/>
      <c r="E51" s="8"/>
      <c r="F51" s="8"/>
      <c r="G51" s="8"/>
      <c r="H51" s="8"/>
      <c r="I51" s="2">
        <f>SUM(I50)</f>
        <v>1</v>
      </c>
      <c r="J51" s="2" t="s">
        <v>43</v>
      </c>
      <c r="K51" s="137" t="s">
        <v>65</v>
      </c>
      <c r="L51" s="138"/>
      <c r="M51" s="138"/>
      <c r="N51" s="138"/>
      <c r="O51" s="138"/>
      <c r="P51" s="138"/>
      <c r="Q51" s="138"/>
      <c r="R51" s="139"/>
      <c r="S51" s="5"/>
      <c r="T51" s="5"/>
      <c r="U51" s="5"/>
      <c r="V51" s="5"/>
    </row>
    <row r="52" spans="1:22" ht="94.8" customHeight="1" x14ac:dyDescent="0.3">
      <c r="A52" s="8">
        <v>16</v>
      </c>
      <c r="B52" s="11">
        <v>417</v>
      </c>
      <c r="C52" s="143" t="s">
        <v>268</v>
      </c>
      <c r="D52" s="144"/>
      <c r="E52" s="144"/>
      <c r="F52" s="144"/>
      <c r="G52" s="144"/>
      <c r="H52" s="145"/>
      <c r="I52" s="8"/>
      <c r="J52" s="2"/>
      <c r="K52" s="17"/>
      <c r="L52" s="17"/>
      <c r="M52" s="17"/>
      <c r="N52" s="17"/>
      <c r="O52" s="17"/>
      <c r="P52" s="17"/>
      <c r="Q52" s="17"/>
      <c r="R52" s="17"/>
      <c r="S52" s="5"/>
      <c r="T52" s="5"/>
      <c r="U52" s="5"/>
      <c r="V52" s="5"/>
    </row>
    <row r="53" spans="1:22" ht="20.100000000000001" customHeight="1" x14ac:dyDescent="0.3">
      <c r="A53" s="8"/>
      <c r="B53" s="11"/>
      <c r="C53" s="4" t="s">
        <v>51</v>
      </c>
      <c r="D53" s="8">
        <v>1</v>
      </c>
      <c r="E53" s="8">
        <v>1</v>
      </c>
      <c r="F53" s="8"/>
      <c r="G53" s="8"/>
      <c r="H53" s="8"/>
      <c r="I53" s="8">
        <f>E53*D53</f>
        <v>1</v>
      </c>
      <c r="J53" s="2"/>
      <c r="K53" s="17"/>
      <c r="L53" s="17"/>
      <c r="M53" s="17"/>
      <c r="N53" s="17"/>
      <c r="O53" s="17"/>
      <c r="P53" s="17"/>
      <c r="Q53" s="17"/>
      <c r="R53" s="17"/>
      <c r="S53" s="5"/>
      <c r="T53" s="5"/>
      <c r="U53" s="5"/>
      <c r="V53" s="5"/>
    </row>
    <row r="54" spans="1:22" ht="20.100000000000001" customHeight="1" x14ac:dyDescent="0.3">
      <c r="A54" s="8"/>
      <c r="B54" s="11"/>
      <c r="C54" s="4"/>
      <c r="D54" s="8"/>
      <c r="E54" s="8"/>
      <c r="F54" s="8"/>
      <c r="G54" s="8"/>
      <c r="H54" s="8"/>
      <c r="I54" s="2">
        <f>SUM(I53)</f>
        <v>1</v>
      </c>
      <c r="J54" s="2" t="s">
        <v>43</v>
      </c>
      <c r="K54" s="137" t="s">
        <v>65</v>
      </c>
      <c r="L54" s="138"/>
      <c r="M54" s="138"/>
      <c r="N54" s="138"/>
      <c r="O54" s="138"/>
      <c r="P54" s="138"/>
      <c r="Q54" s="138"/>
      <c r="R54" s="139"/>
      <c r="S54" s="5"/>
      <c r="T54" s="5"/>
      <c r="U54" s="5"/>
      <c r="V54" s="5"/>
    </row>
    <row r="55" spans="1:22" ht="109.8" customHeight="1" x14ac:dyDescent="0.3">
      <c r="A55" s="7">
        <v>17</v>
      </c>
      <c r="B55" s="11">
        <v>418</v>
      </c>
      <c r="C55" s="140" t="s">
        <v>269</v>
      </c>
      <c r="D55" s="141"/>
      <c r="E55" s="141"/>
      <c r="F55" s="141"/>
      <c r="G55" s="141"/>
      <c r="H55" s="141"/>
    </row>
    <row r="56" spans="1:22" ht="15.6" x14ac:dyDescent="0.3">
      <c r="B56" s="11"/>
      <c r="C56" s="28" t="s">
        <v>70</v>
      </c>
      <c r="D56" s="8">
        <v>1</v>
      </c>
      <c r="E56" s="8">
        <v>1</v>
      </c>
      <c r="F56" s="8"/>
      <c r="G56" s="8"/>
      <c r="H56" s="8"/>
      <c r="I56" s="8">
        <f>E56*D56</f>
        <v>1</v>
      </c>
      <c r="J56" s="2"/>
      <c r="K56" s="17"/>
      <c r="L56" s="17"/>
      <c r="M56" s="17"/>
      <c r="N56" s="17"/>
      <c r="O56" s="17"/>
      <c r="P56" s="17"/>
      <c r="Q56" s="17"/>
      <c r="R56" s="17"/>
    </row>
    <row r="57" spans="1:22" ht="15.6" x14ac:dyDescent="0.3">
      <c r="B57" s="11"/>
      <c r="C57" s="28"/>
      <c r="D57" s="8"/>
      <c r="E57" s="8"/>
      <c r="F57" s="8"/>
      <c r="G57" s="8"/>
      <c r="H57" s="8"/>
      <c r="I57" s="2">
        <f>SUM(I56)</f>
        <v>1</v>
      </c>
      <c r="J57" s="2" t="s">
        <v>43</v>
      </c>
      <c r="K57" s="137" t="s">
        <v>65</v>
      </c>
      <c r="L57" s="138"/>
      <c r="M57" s="138"/>
      <c r="N57" s="138"/>
      <c r="O57" s="138"/>
      <c r="P57" s="138"/>
      <c r="Q57" s="138"/>
      <c r="R57" s="139"/>
    </row>
    <row r="58" spans="1:22" ht="160.19999999999999" customHeight="1" x14ac:dyDescent="0.3">
      <c r="A58" s="8">
        <v>18</v>
      </c>
      <c r="B58" s="11">
        <v>420</v>
      </c>
      <c r="C58" s="140" t="s">
        <v>270</v>
      </c>
      <c r="D58" s="141"/>
      <c r="E58" s="141"/>
      <c r="F58" s="141"/>
      <c r="G58" s="141"/>
      <c r="H58" s="142"/>
      <c r="I58" s="8"/>
      <c r="J58" s="2"/>
      <c r="K58" s="17"/>
      <c r="L58" s="17"/>
      <c r="M58" s="17"/>
      <c r="N58" s="17"/>
      <c r="O58" s="17"/>
      <c r="P58" s="17"/>
      <c r="Q58" s="17"/>
      <c r="R58" s="17"/>
      <c r="S58" s="5"/>
      <c r="T58" s="5"/>
      <c r="U58" s="5"/>
      <c r="V58" s="5"/>
    </row>
    <row r="59" spans="1:22" ht="20.100000000000001" customHeight="1" x14ac:dyDescent="0.3">
      <c r="A59" s="8"/>
      <c r="B59" s="11"/>
      <c r="C59" s="4" t="s">
        <v>52</v>
      </c>
      <c r="D59" s="8">
        <v>1</v>
      </c>
      <c r="E59" s="8">
        <v>1</v>
      </c>
      <c r="F59" s="8"/>
      <c r="G59" s="8"/>
      <c r="H59" s="8"/>
      <c r="I59" s="8">
        <f>E59*D59</f>
        <v>1</v>
      </c>
      <c r="J59" s="2"/>
      <c r="K59" s="17"/>
      <c r="L59" s="17"/>
      <c r="M59" s="17"/>
      <c r="N59" s="17"/>
      <c r="O59" s="17"/>
      <c r="P59" s="17"/>
      <c r="Q59" s="17"/>
      <c r="R59" s="17"/>
      <c r="S59" s="5"/>
      <c r="T59" s="5"/>
      <c r="U59" s="5"/>
      <c r="V59" s="5"/>
    </row>
    <row r="60" spans="1:22" ht="20.100000000000001" customHeight="1" x14ac:dyDescent="0.3">
      <c r="A60" s="8"/>
      <c r="B60" s="11"/>
      <c r="C60" s="4"/>
      <c r="D60" s="8"/>
      <c r="E60" s="8"/>
      <c r="F60" s="8"/>
      <c r="G60" s="8"/>
      <c r="H60" s="8"/>
      <c r="I60" s="2">
        <f>SUM(I59)</f>
        <v>1</v>
      </c>
      <c r="J60" s="2" t="s">
        <v>43</v>
      </c>
      <c r="K60" s="137" t="s">
        <v>65</v>
      </c>
      <c r="L60" s="138"/>
      <c r="M60" s="138"/>
      <c r="N60" s="138"/>
      <c r="O60" s="138"/>
      <c r="P60" s="138"/>
      <c r="Q60" s="138"/>
      <c r="R60" s="139"/>
      <c r="S60" s="5"/>
      <c r="T60" s="5"/>
      <c r="U60" s="5"/>
      <c r="V60" s="5"/>
    </row>
    <row r="61" spans="1:22" ht="27" customHeight="1" x14ac:dyDescent="0.3">
      <c r="A61" s="8">
        <v>19</v>
      </c>
      <c r="B61" s="11">
        <v>421</v>
      </c>
      <c r="C61" s="146" t="s">
        <v>271</v>
      </c>
      <c r="D61" s="146"/>
      <c r="E61" s="146"/>
      <c r="F61" s="146"/>
      <c r="G61" s="146"/>
      <c r="H61" s="146"/>
      <c r="I61" s="8"/>
      <c r="J61" s="2"/>
      <c r="K61" s="17"/>
      <c r="L61" s="17"/>
      <c r="M61" s="17"/>
      <c r="N61" s="17"/>
      <c r="O61" s="17"/>
      <c r="P61" s="17"/>
      <c r="Q61" s="17"/>
      <c r="R61" s="17"/>
      <c r="S61" s="5"/>
      <c r="T61" s="5"/>
      <c r="U61" s="5"/>
      <c r="V61" s="5"/>
    </row>
    <row r="62" spans="1:22" ht="20.100000000000001" customHeight="1" x14ac:dyDescent="0.3">
      <c r="A62" s="8"/>
      <c r="B62" s="11"/>
      <c r="C62" s="4" t="s">
        <v>57</v>
      </c>
      <c r="D62" s="8">
        <v>1</v>
      </c>
      <c r="E62" s="8">
        <v>2</v>
      </c>
      <c r="F62" s="8"/>
      <c r="G62" s="8"/>
      <c r="H62" s="8"/>
      <c r="I62" s="8">
        <f>E62*D62</f>
        <v>2</v>
      </c>
      <c r="J62" s="2"/>
      <c r="K62" s="17"/>
      <c r="L62" s="17"/>
      <c r="M62" s="17"/>
      <c r="N62" s="17"/>
      <c r="O62" s="17"/>
      <c r="P62" s="17"/>
      <c r="Q62" s="17"/>
      <c r="R62" s="17"/>
      <c r="S62" s="5"/>
      <c r="T62" s="5"/>
      <c r="U62" s="5"/>
      <c r="V62" s="5"/>
    </row>
    <row r="63" spans="1:22" ht="20.100000000000001" customHeight="1" x14ac:dyDescent="0.3">
      <c r="A63" s="8"/>
      <c r="B63" s="11"/>
      <c r="C63" s="4"/>
      <c r="D63" s="8"/>
      <c r="E63" s="8"/>
      <c r="F63" s="8"/>
      <c r="G63" s="8"/>
      <c r="H63" s="8"/>
      <c r="I63" s="2">
        <f>SUM(I62)</f>
        <v>2</v>
      </c>
      <c r="J63" s="2" t="s">
        <v>43</v>
      </c>
      <c r="K63" s="137" t="s">
        <v>66</v>
      </c>
      <c r="L63" s="138"/>
      <c r="M63" s="138"/>
      <c r="N63" s="138"/>
      <c r="O63" s="138"/>
      <c r="P63" s="138"/>
      <c r="Q63" s="138"/>
      <c r="R63" s="139"/>
      <c r="S63" s="5"/>
      <c r="T63" s="5"/>
      <c r="U63" s="5"/>
      <c r="V63" s="5"/>
    </row>
    <row r="64" spans="1:22" ht="183.6" customHeight="1" x14ac:dyDescent="0.3">
      <c r="A64" s="8">
        <v>20</v>
      </c>
      <c r="B64" s="11">
        <v>422</v>
      </c>
      <c r="C64" s="140" t="s">
        <v>272</v>
      </c>
      <c r="D64" s="141"/>
      <c r="E64" s="141"/>
      <c r="F64" s="141"/>
      <c r="G64" s="141"/>
      <c r="H64" s="142"/>
      <c r="I64" s="2"/>
      <c r="J64" s="2"/>
      <c r="K64" s="29"/>
      <c r="L64" s="30"/>
      <c r="M64" s="30"/>
      <c r="N64" s="30"/>
      <c r="O64" s="30"/>
      <c r="P64" s="30"/>
      <c r="Q64" s="30"/>
      <c r="R64" s="31"/>
      <c r="S64" s="5"/>
      <c r="T64" s="5"/>
      <c r="U64" s="5"/>
      <c r="V64" s="5"/>
    </row>
    <row r="65" spans="1:22" ht="20.100000000000001" customHeight="1" x14ac:dyDescent="0.3">
      <c r="A65" s="8"/>
      <c r="B65" s="11"/>
      <c r="C65" s="4" t="s">
        <v>238</v>
      </c>
      <c r="D65" s="8">
        <v>1</v>
      </c>
      <c r="E65" s="8">
        <v>1</v>
      </c>
      <c r="F65" s="8"/>
      <c r="G65" s="8"/>
      <c r="H65" s="8"/>
      <c r="I65" s="8">
        <f>E65*D65</f>
        <v>1</v>
      </c>
      <c r="J65" s="2"/>
      <c r="K65" s="17"/>
      <c r="L65" s="17"/>
      <c r="M65" s="17"/>
      <c r="N65" s="17"/>
      <c r="O65" s="17"/>
      <c r="P65" s="17"/>
      <c r="Q65" s="17"/>
      <c r="R65" s="17"/>
      <c r="S65" s="5"/>
      <c r="T65" s="5"/>
      <c r="U65" s="5"/>
      <c r="V65" s="5"/>
    </row>
    <row r="66" spans="1:22" ht="20.100000000000001" customHeight="1" x14ac:dyDescent="0.3">
      <c r="A66" s="8"/>
      <c r="B66" s="11"/>
      <c r="C66" s="4"/>
      <c r="D66" s="8"/>
      <c r="E66" s="8"/>
      <c r="F66" s="8"/>
      <c r="G66" s="8"/>
      <c r="H66" s="8"/>
      <c r="I66" s="2">
        <f>SUM(I65)</f>
        <v>1</v>
      </c>
      <c r="J66" s="2" t="s">
        <v>43</v>
      </c>
      <c r="K66" s="137" t="s">
        <v>66</v>
      </c>
      <c r="L66" s="138"/>
      <c r="M66" s="138"/>
      <c r="N66" s="138"/>
      <c r="O66" s="138"/>
      <c r="P66" s="138"/>
      <c r="Q66" s="138"/>
      <c r="R66" s="139"/>
      <c r="S66" s="5"/>
      <c r="T66" s="5"/>
      <c r="U66" s="5"/>
      <c r="V66" s="5"/>
    </row>
    <row r="67" spans="1:22" ht="192.6" customHeight="1" x14ac:dyDescent="0.3">
      <c r="A67" s="8">
        <v>21</v>
      </c>
      <c r="B67" s="11">
        <v>423</v>
      </c>
      <c r="C67" s="134" t="s">
        <v>273</v>
      </c>
      <c r="D67" s="135"/>
      <c r="E67" s="135"/>
      <c r="F67" s="135"/>
      <c r="G67" s="135"/>
      <c r="H67" s="136"/>
      <c r="I67" s="2"/>
      <c r="J67" s="2"/>
      <c r="K67" s="29"/>
      <c r="L67" s="30"/>
      <c r="M67" s="30"/>
      <c r="N67" s="30"/>
      <c r="O67" s="30"/>
      <c r="P67" s="30"/>
      <c r="Q67" s="30"/>
      <c r="R67" s="31"/>
      <c r="S67" s="5"/>
      <c r="T67" s="5"/>
      <c r="U67" s="5"/>
      <c r="V67" s="5"/>
    </row>
    <row r="68" spans="1:22" ht="20.100000000000001" customHeight="1" x14ac:dyDescent="0.3">
      <c r="A68" s="8"/>
      <c r="B68" s="11"/>
      <c r="C68" s="4" t="s">
        <v>239</v>
      </c>
      <c r="D68" s="8">
        <v>1</v>
      </c>
      <c r="E68" s="8">
        <v>2</v>
      </c>
      <c r="F68" s="8"/>
      <c r="G68" s="8"/>
      <c r="H68" s="8"/>
      <c r="I68" s="8">
        <f>E68*D68</f>
        <v>2</v>
      </c>
      <c r="J68" s="2"/>
      <c r="K68" s="17"/>
      <c r="L68" s="17"/>
      <c r="M68" s="17"/>
      <c r="N68" s="17"/>
      <c r="O68" s="17"/>
      <c r="P68" s="17"/>
      <c r="Q68" s="17"/>
      <c r="R68" s="17"/>
      <c r="S68" s="5"/>
      <c r="T68" s="5"/>
      <c r="U68" s="5"/>
      <c r="V68" s="5"/>
    </row>
    <row r="69" spans="1:22" ht="20.100000000000001" customHeight="1" x14ac:dyDescent="0.3">
      <c r="A69" s="8"/>
      <c r="B69" s="11"/>
      <c r="C69" s="4"/>
      <c r="D69" s="8"/>
      <c r="E69" s="8"/>
      <c r="F69" s="8"/>
      <c r="G69" s="8"/>
      <c r="H69" s="8"/>
      <c r="I69" s="2">
        <f>SUM(I68)</f>
        <v>2</v>
      </c>
      <c r="J69" s="2" t="s">
        <v>43</v>
      </c>
      <c r="K69" s="137" t="s">
        <v>66</v>
      </c>
      <c r="L69" s="138"/>
      <c r="M69" s="138"/>
      <c r="N69" s="138"/>
      <c r="O69" s="138"/>
      <c r="P69" s="138"/>
      <c r="Q69" s="138"/>
      <c r="R69" s="139"/>
      <c r="S69" s="5"/>
      <c r="T69" s="5"/>
      <c r="U69" s="5"/>
      <c r="V69" s="5"/>
    </row>
    <row r="70" spans="1:22" ht="222.6" customHeight="1" x14ac:dyDescent="0.3">
      <c r="A70" s="8">
        <v>22</v>
      </c>
      <c r="B70" s="11">
        <v>425</v>
      </c>
      <c r="C70" s="140" t="s">
        <v>274</v>
      </c>
      <c r="D70" s="141"/>
      <c r="E70" s="141"/>
      <c r="F70" s="141"/>
      <c r="G70" s="141"/>
      <c r="H70" s="142"/>
      <c r="I70" s="8"/>
      <c r="J70" s="2"/>
      <c r="K70" s="17"/>
      <c r="L70" s="17"/>
      <c r="M70" s="17"/>
      <c r="N70" s="17"/>
      <c r="O70" s="17"/>
      <c r="P70" s="17"/>
      <c r="Q70" s="17"/>
      <c r="R70" s="17"/>
      <c r="S70" s="5"/>
      <c r="T70" s="5"/>
      <c r="U70" s="5"/>
      <c r="V70" s="5"/>
    </row>
    <row r="71" spans="1:22" ht="20.100000000000001" customHeight="1" x14ac:dyDescent="0.3">
      <c r="A71" s="8"/>
      <c r="B71" s="11"/>
      <c r="C71" s="4" t="s">
        <v>54</v>
      </c>
      <c r="D71" s="8">
        <v>1</v>
      </c>
      <c r="E71" s="8">
        <v>1</v>
      </c>
      <c r="F71" s="8"/>
      <c r="G71" s="8"/>
      <c r="H71" s="8"/>
      <c r="I71" s="8">
        <f>E71*D71</f>
        <v>1</v>
      </c>
      <c r="J71" s="2"/>
      <c r="K71" s="17"/>
      <c r="L71" s="17"/>
      <c r="M71" s="17"/>
      <c r="N71" s="17"/>
      <c r="O71" s="17"/>
      <c r="P71" s="17"/>
      <c r="Q71" s="17"/>
      <c r="R71" s="17"/>
      <c r="S71" s="5"/>
      <c r="T71" s="5"/>
      <c r="U71" s="5"/>
      <c r="V71" s="5"/>
    </row>
    <row r="72" spans="1:22" ht="20.100000000000001" customHeight="1" x14ac:dyDescent="0.3">
      <c r="A72" s="8"/>
      <c r="B72" s="11"/>
      <c r="C72" s="4"/>
      <c r="D72" s="8"/>
      <c r="E72" s="8"/>
      <c r="F72" s="8"/>
      <c r="G72" s="8"/>
      <c r="H72" s="8"/>
      <c r="I72" s="2">
        <f>SUM(I71)</f>
        <v>1</v>
      </c>
      <c r="J72" s="2" t="s">
        <v>43</v>
      </c>
      <c r="K72" s="137" t="s">
        <v>66</v>
      </c>
      <c r="L72" s="138"/>
      <c r="M72" s="138"/>
      <c r="N72" s="138"/>
      <c r="O72" s="138"/>
      <c r="P72" s="138"/>
      <c r="Q72" s="138"/>
      <c r="R72" s="139"/>
      <c r="S72" s="5"/>
      <c r="T72" s="5"/>
      <c r="U72" s="5"/>
      <c r="V72" s="5"/>
    </row>
    <row r="73" spans="1:22" ht="222" customHeight="1" x14ac:dyDescent="0.3">
      <c r="A73" s="8">
        <v>23</v>
      </c>
      <c r="B73" s="11">
        <v>426</v>
      </c>
      <c r="C73" s="140" t="s">
        <v>275</v>
      </c>
      <c r="D73" s="141"/>
      <c r="E73" s="141"/>
      <c r="F73" s="141"/>
      <c r="G73" s="141"/>
      <c r="H73" s="142"/>
      <c r="I73" s="8"/>
      <c r="J73" s="2"/>
      <c r="K73" s="17"/>
      <c r="L73" s="17"/>
      <c r="M73" s="17"/>
      <c r="N73" s="17"/>
      <c r="O73" s="17"/>
      <c r="P73" s="17"/>
      <c r="Q73" s="17"/>
      <c r="R73" s="17"/>
      <c r="S73" s="5"/>
      <c r="T73" s="5"/>
      <c r="U73" s="5"/>
      <c r="V73" s="5"/>
    </row>
    <row r="74" spans="1:22" ht="20.100000000000001" customHeight="1" x14ac:dyDescent="0.3">
      <c r="A74" s="8"/>
      <c r="B74" s="11"/>
      <c r="C74" s="4" t="s">
        <v>58</v>
      </c>
      <c r="D74" s="8">
        <v>1</v>
      </c>
      <c r="E74" s="8">
        <v>1</v>
      </c>
      <c r="F74" s="8"/>
      <c r="G74" s="8"/>
      <c r="H74" s="8"/>
      <c r="I74" s="8">
        <f>E74*D74</f>
        <v>1</v>
      </c>
      <c r="J74" s="2"/>
      <c r="K74" s="17"/>
      <c r="L74" s="17"/>
      <c r="M74" s="17"/>
      <c r="N74" s="17"/>
      <c r="O74" s="17"/>
      <c r="P74" s="17"/>
      <c r="Q74" s="17"/>
      <c r="R74" s="17"/>
      <c r="S74" s="5"/>
      <c r="T74" s="5"/>
      <c r="U74" s="5"/>
      <c r="V74" s="5"/>
    </row>
    <row r="75" spans="1:22" ht="20.100000000000001" customHeight="1" x14ac:dyDescent="0.3">
      <c r="A75" s="8"/>
      <c r="B75" s="11"/>
      <c r="C75" s="4"/>
      <c r="D75" s="8"/>
      <c r="E75" s="8"/>
      <c r="F75" s="8"/>
      <c r="G75" s="8"/>
      <c r="H75" s="8"/>
      <c r="I75" s="2">
        <f>SUM(I74)</f>
        <v>1</v>
      </c>
      <c r="J75" s="2" t="s">
        <v>43</v>
      </c>
      <c r="K75" s="137" t="s">
        <v>66</v>
      </c>
      <c r="L75" s="138"/>
      <c r="M75" s="138"/>
      <c r="N75" s="138"/>
      <c r="O75" s="138"/>
      <c r="P75" s="138"/>
      <c r="Q75" s="138"/>
      <c r="R75" s="139"/>
      <c r="S75" s="5"/>
      <c r="T75" s="5"/>
      <c r="U75" s="5"/>
      <c r="V75" s="5"/>
    </row>
    <row r="76" spans="1:22" ht="66.599999999999994" customHeight="1" x14ac:dyDescent="0.3">
      <c r="A76" s="8">
        <v>24</v>
      </c>
      <c r="B76" s="11">
        <v>429</v>
      </c>
      <c r="C76" s="140" t="s">
        <v>276</v>
      </c>
      <c r="D76" s="141"/>
      <c r="E76" s="141"/>
      <c r="F76" s="141"/>
      <c r="G76" s="141"/>
      <c r="H76" s="142"/>
      <c r="I76" s="8"/>
      <c r="J76" s="2"/>
      <c r="K76" s="17"/>
      <c r="L76" s="17"/>
      <c r="M76" s="17"/>
      <c r="N76" s="17"/>
      <c r="O76" s="17"/>
      <c r="P76" s="17"/>
      <c r="Q76" s="17"/>
      <c r="R76" s="17"/>
      <c r="S76" s="5"/>
      <c r="T76" s="5"/>
      <c r="U76" s="5"/>
      <c r="V76" s="5"/>
    </row>
    <row r="77" spans="1:22" ht="20.100000000000001" customHeight="1" x14ac:dyDescent="0.3">
      <c r="A77" s="8"/>
      <c r="B77" s="11"/>
      <c r="C77" s="4" t="s">
        <v>55</v>
      </c>
      <c r="D77" s="8">
        <v>1</v>
      </c>
      <c r="E77" s="8">
        <v>1</v>
      </c>
      <c r="F77" s="8"/>
      <c r="G77" s="8"/>
      <c r="H77" s="8"/>
      <c r="I77" s="8">
        <f>E77*D77</f>
        <v>1</v>
      </c>
      <c r="J77" s="2"/>
      <c r="K77" s="17"/>
      <c r="L77" s="17"/>
      <c r="M77" s="17"/>
      <c r="N77" s="17"/>
      <c r="O77" s="17"/>
      <c r="P77" s="17"/>
      <c r="Q77" s="17"/>
      <c r="R77" s="17"/>
      <c r="S77" s="5"/>
      <c r="T77" s="5"/>
      <c r="U77" s="5"/>
      <c r="V77" s="5"/>
    </row>
    <row r="78" spans="1:22" ht="20.100000000000001" customHeight="1" x14ac:dyDescent="0.3">
      <c r="A78" s="8"/>
      <c r="B78" s="11"/>
      <c r="C78" s="4"/>
      <c r="D78" s="8"/>
      <c r="E78" s="8"/>
      <c r="F78" s="8"/>
      <c r="G78" s="8"/>
      <c r="H78" s="8"/>
      <c r="I78" s="2">
        <f>SUM(I77)</f>
        <v>1</v>
      </c>
      <c r="J78" s="2" t="s">
        <v>43</v>
      </c>
      <c r="K78" s="137" t="s">
        <v>66</v>
      </c>
      <c r="L78" s="138"/>
      <c r="M78" s="138"/>
      <c r="N78" s="138"/>
      <c r="O78" s="138"/>
      <c r="P78" s="138"/>
      <c r="Q78" s="138"/>
      <c r="R78" s="139"/>
      <c r="S78" s="5"/>
      <c r="T78" s="5"/>
      <c r="U78" s="5"/>
      <c r="V78" s="5"/>
    </row>
    <row r="79" spans="1:22" ht="174" customHeight="1" x14ac:dyDescent="0.3">
      <c r="A79" s="8">
        <v>25</v>
      </c>
      <c r="B79" s="11">
        <v>430</v>
      </c>
      <c r="C79" s="143" t="s">
        <v>277</v>
      </c>
      <c r="D79" s="144"/>
      <c r="E79" s="144"/>
      <c r="F79" s="144"/>
      <c r="G79" s="144"/>
      <c r="H79" s="145"/>
      <c r="I79" s="8"/>
      <c r="J79" s="2"/>
      <c r="K79" s="17"/>
      <c r="L79" s="17"/>
      <c r="M79" s="17"/>
      <c r="N79" s="17"/>
      <c r="O79" s="17"/>
      <c r="P79" s="17"/>
      <c r="Q79" s="17"/>
      <c r="R79" s="17"/>
      <c r="S79" s="5"/>
      <c r="T79" s="5"/>
      <c r="U79" s="5"/>
      <c r="V79" s="5"/>
    </row>
    <row r="80" spans="1:22" ht="20.100000000000001" customHeight="1" x14ac:dyDescent="0.3">
      <c r="A80" s="8"/>
      <c r="B80" s="8"/>
      <c r="C80" s="5" t="s">
        <v>53</v>
      </c>
      <c r="D80" s="8">
        <v>1</v>
      </c>
      <c r="E80" s="8">
        <v>1</v>
      </c>
      <c r="F80" s="8"/>
      <c r="G80" s="8"/>
      <c r="H80" s="8"/>
      <c r="I80" s="8">
        <f>E80*D80</f>
        <v>1</v>
      </c>
      <c r="J80" s="2"/>
      <c r="K80" s="17"/>
      <c r="L80" s="17"/>
      <c r="M80" s="17"/>
      <c r="N80" s="17"/>
      <c r="O80" s="17"/>
      <c r="P80" s="17"/>
      <c r="Q80" s="17"/>
      <c r="R80" s="17"/>
      <c r="S80" s="5"/>
      <c r="T80" s="5"/>
      <c r="U80" s="5"/>
      <c r="V80" s="5"/>
    </row>
    <row r="81" spans="1:22" ht="20.100000000000001" customHeight="1" x14ac:dyDescent="0.3">
      <c r="A81" s="8"/>
      <c r="B81" s="8"/>
      <c r="C81" s="5"/>
      <c r="D81" s="8"/>
      <c r="E81" s="8"/>
      <c r="F81" s="8"/>
      <c r="G81" s="8"/>
      <c r="H81" s="8"/>
      <c r="I81" s="2">
        <f>SUM(I80)</f>
        <v>1</v>
      </c>
      <c r="J81" s="2" t="s">
        <v>43</v>
      </c>
      <c r="K81" s="137" t="s">
        <v>66</v>
      </c>
      <c r="L81" s="138"/>
      <c r="M81" s="138"/>
      <c r="N81" s="138"/>
      <c r="O81" s="138"/>
      <c r="P81" s="138"/>
      <c r="Q81" s="138"/>
      <c r="R81" s="139"/>
      <c r="S81" s="5"/>
      <c r="T81" s="5"/>
      <c r="U81" s="5"/>
      <c r="V81" s="5"/>
    </row>
    <row r="82" spans="1:22" ht="67.8" customHeight="1" x14ac:dyDescent="0.3">
      <c r="A82" s="8">
        <v>26</v>
      </c>
      <c r="B82" s="11">
        <v>432</v>
      </c>
      <c r="C82" s="140" t="s">
        <v>278</v>
      </c>
      <c r="D82" s="141"/>
      <c r="E82" s="141"/>
      <c r="F82" s="141"/>
      <c r="G82" s="141"/>
      <c r="H82" s="142"/>
      <c r="I82" s="8"/>
      <c r="J82" s="2"/>
      <c r="K82" s="17"/>
      <c r="L82" s="17"/>
      <c r="M82" s="17"/>
      <c r="N82" s="17"/>
      <c r="O82" s="17"/>
      <c r="P82" s="17"/>
      <c r="Q82" s="17"/>
      <c r="R82" s="5"/>
      <c r="S82" s="5"/>
      <c r="T82" s="5"/>
      <c r="U82" s="5"/>
      <c r="V82" s="5"/>
    </row>
    <row r="83" spans="1:22" ht="20.100000000000001" customHeight="1" x14ac:dyDescent="0.3">
      <c r="A83" s="8"/>
      <c r="B83" s="8"/>
      <c r="C83" s="5" t="s">
        <v>71</v>
      </c>
      <c r="D83" s="8">
        <v>1</v>
      </c>
      <c r="E83" s="8">
        <v>2</v>
      </c>
      <c r="F83" s="8"/>
      <c r="G83" s="8"/>
      <c r="H83" s="8"/>
      <c r="I83" s="8">
        <f>E83*D83</f>
        <v>2</v>
      </c>
      <c r="J83" s="2"/>
      <c r="K83" s="17"/>
      <c r="L83" s="17"/>
      <c r="M83" s="17"/>
      <c r="N83" s="17"/>
      <c r="O83" s="17"/>
      <c r="P83" s="17"/>
      <c r="Q83" s="17"/>
      <c r="R83" s="17"/>
      <c r="S83" s="5"/>
      <c r="T83" s="5"/>
      <c r="U83" s="5"/>
      <c r="V83" s="5"/>
    </row>
    <row r="84" spans="1:22" ht="20.100000000000001" customHeight="1" x14ac:dyDescent="0.3">
      <c r="A84" s="8"/>
      <c r="B84" s="8"/>
      <c r="C84" s="5"/>
      <c r="D84" s="8"/>
      <c r="E84" s="8"/>
      <c r="F84" s="8"/>
      <c r="G84" s="8"/>
      <c r="H84" s="8"/>
      <c r="I84" s="2">
        <f>SUM(I83)</f>
        <v>2</v>
      </c>
      <c r="J84" s="2" t="s">
        <v>43</v>
      </c>
      <c r="K84" s="137" t="s">
        <v>66</v>
      </c>
      <c r="L84" s="138"/>
      <c r="M84" s="138"/>
      <c r="N84" s="138"/>
      <c r="O84" s="138"/>
      <c r="P84" s="138"/>
      <c r="Q84" s="138"/>
      <c r="R84" s="139"/>
      <c r="S84" s="5"/>
      <c r="T84" s="5"/>
      <c r="U84" s="5"/>
      <c r="V84" s="5"/>
    </row>
    <row r="85" spans="1:22" ht="130.80000000000001" customHeight="1" x14ac:dyDescent="0.3">
      <c r="A85" s="8">
        <v>27</v>
      </c>
      <c r="B85" s="8">
        <v>519</v>
      </c>
      <c r="C85" s="134" t="s">
        <v>232</v>
      </c>
      <c r="D85" s="135"/>
      <c r="E85" s="135"/>
      <c r="F85" s="135"/>
      <c r="G85" s="135"/>
      <c r="H85" s="136"/>
      <c r="I85" s="8"/>
      <c r="J85" s="2"/>
      <c r="K85" s="17"/>
      <c r="L85" s="17"/>
      <c r="M85" s="17"/>
      <c r="N85" s="17"/>
      <c r="O85" s="17"/>
      <c r="P85" s="17"/>
      <c r="Q85" s="17"/>
      <c r="R85" s="5"/>
      <c r="S85" s="5"/>
      <c r="T85" s="5"/>
      <c r="U85" s="5"/>
      <c r="V85" s="5"/>
    </row>
    <row r="86" spans="1:22" ht="20.100000000000001" customHeight="1" x14ac:dyDescent="0.3">
      <c r="A86" s="8"/>
      <c r="B86" s="8"/>
      <c r="C86" s="5" t="s">
        <v>71</v>
      </c>
      <c r="D86" s="8">
        <v>1</v>
      </c>
      <c r="E86" s="8">
        <v>1</v>
      </c>
      <c r="F86" s="8"/>
      <c r="G86" s="8"/>
      <c r="H86" s="8"/>
      <c r="I86" s="8">
        <f>E86*D86</f>
        <v>1</v>
      </c>
      <c r="J86" s="2"/>
      <c r="K86" s="17"/>
      <c r="L86" s="17"/>
      <c r="M86" s="17"/>
      <c r="N86" s="17"/>
      <c r="O86" s="17"/>
      <c r="P86" s="17"/>
      <c r="Q86" s="17"/>
      <c r="R86" s="17"/>
      <c r="S86" s="5"/>
      <c r="T86" s="5"/>
      <c r="U86" s="5"/>
      <c r="V86" s="5"/>
    </row>
    <row r="87" spans="1:22" ht="20.100000000000001" customHeight="1" x14ac:dyDescent="0.3">
      <c r="A87" s="8"/>
      <c r="B87" s="8"/>
      <c r="C87" s="5"/>
      <c r="D87" s="8"/>
      <c r="E87" s="8"/>
      <c r="F87" s="8"/>
      <c r="G87" s="8"/>
      <c r="H87" s="8"/>
      <c r="I87" s="2">
        <f>SUM(I86)</f>
        <v>1</v>
      </c>
      <c r="J87" s="2" t="s">
        <v>43</v>
      </c>
      <c r="K87" s="137" t="s">
        <v>66</v>
      </c>
      <c r="L87" s="138"/>
      <c r="M87" s="138"/>
      <c r="N87" s="138"/>
      <c r="O87" s="138"/>
      <c r="P87" s="138"/>
      <c r="Q87" s="138"/>
      <c r="R87" s="139"/>
      <c r="S87" s="5"/>
      <c r="T87" s="5"/>
      <c r="U87" s="5"/>
      <c r="V87" s="5"/>
    </row>
    <row r="88" spans="1:22" ht="33" customHeight="1" x14ac:dyDescent="0.3">
      <c r="A88" s="8">
        <v>28</v>
      </c>
      <c r="B88" s="8">
        <v>521</v>
      </c>
      <c r="C88" s="140" t="s">
        <v>233</v>
      </c>
      <c r="D88" s="141"/>
      <c r="E88" s="141"/>
      <c r="F88" s="141"/>
      <c r="G88" s="141"/>
      <c r="H88" s="142"/>
      <c r="I88" s="8"/>
      <c r="J88" s="2"/>
      <c r="K88" s="17"/>
      <c r="L88" s="17"/>
      <c r="M88" s="17"/>
      <c r="N88" s="17"/>
      <c r="O88" s="17"/>
      <c r="P88" s="17"/>
      <c r="Q88" s="17"/>
      <c r="R88" s="5"/>
      <c r="S88" s="5"/>
      <c r="T88" s="5"/>
      <c r="U88" s="5"/>
      <c r="V88" s="5"/>
    </row>
    <row r="89" spans="1:22" ht="20.100000000000001" customHeight="1" x14ac:dyDescent="0.3">
      <c r="A89" s="8"/>
      <c r="B89" s="8"/>
      <c r="C89" s="5" t="s">
        <v>237</v>
      </c>
      <c r="D89" s="8">
        <v>1</v>
      </c>
      <c r="E89" s="8">
        <v>1</v>
      </c>
      <c r="F89" s="8"/>
      <c r="G89" s="8"/>
      <c r="H89" s="8"/>
      <c r="I89" s="8">
        <f>E89*D89</f>
        <v>1</v>
      </c>
      <c r="J89" s="2"/>
      <c r="K89" s="17"/>
      <c r="L89" s="17"/>
      <c r="M89" s="17"/>
      <c r="N89" s="17"/>
      <c r="O89" s="17"/>
      <c r="P89" s="17"/>
      <c r="Q89" s="17"/>
      <c r="R89" s="17"/>
      <c r="S89" s="5"/>
      <c r="T89" s="5"/>
      <c r="U89" s="5"/>
      <c r="V89" s="5"/>
    </row>
    <row r="90" spans="1:22" ht="20.100000000000001" customHeight="1" x14ac:dyDescent="0.3">
      <c r="A90" s="8"/>
      <c r="B90" s="8"/>
      <c r="C90" s="5"/>
      <c r="D90" s="8"/>
      <c r="E90" s="8"/>
      <c r="F90" s="8"/>
      <c r="G90" s="8"/>
      <c r="H90" s="8"/>
      <c r="I90" s="2">
        <f>SUM(I89)</f>
        <v>1</v>
      </c>
      <c r="J90" s="2" t="s">
        <v>43</v>
      </c>
      <c r="K90" s="137" t="s">
        <v>66</v>
      </c>
      <c r="L90" s="138"/>
      <c r="M90" s="138"/>
      <c r="N90" s="138"/>
      <c r="O90" s="138"/>
      <c r="P90" s="138"/>
      <c r="Q90" s="138"/>
      <c r="R90" s="139"/>
      <c r="S90" s="5"/>
      <c r="T90" s="5"/>
      <c r="U90" s="5"/>
      <c r="V90" s="5"/>
    </row>
    <row r="91" spans="1:22" ht="20.100000000000001" customHeight="1" x14ac:dyDescent="0.3">
      <c r="A91" s="8"/>
      <c r="B91" s="8"/>
      <c r="C91" s="5"/>
      <c r="D91" s="8"/>
      <c r="E91" s="8"/>
      <c r="F91" s="8"/>
      <c r="G91" s="8"/>
      <c r="H91" s="8"/>
      <c r="I91" s="8"/>
      <c r="J91" s="2"/>
      <c r="K91" s="17"/>
      <c r="L91" s="17"/>
      <c r="M91" s="17"/>
      <c r="N91" s="17"/>
      <c r="O91" s="17"/>
      <c r="P91" s="17"/>
      <c r="Q91" s="17"/>
      <c r="R91" s="5"/>
      <c r="S91" s="5"/>
      <c r="T91" s="5"/>
      <c r="U91" s="5"/>
      <c r="V91" s="5"/>
    </row>
    <row r="92" spans="1:22" ht="20.100000000000001" customHeight="1" x14ac:dyDescent="0.3">
      <c r="A92" s="8"/>
      <c r="B92" s="8"/>
      <c r="C92" s="5"/>
      <c r="D92" s="8"/>
      <c r="E92" s="8"/>
      <c r="F92" s="8"/>
      <c r="G92" s="8"/>
      <c r="H92" s="8"/>
      <c r="I92" s="8"/>
      <c r="J92" s="2"/>
      <c r="K92" s="17"/>
      <c r="L92" s="17"/>
      <c r="M92" s="17"/>
      <c r="N92" s="17"/>
      <c r="O92" s="17"/>
      <c r="P92" s="17"/>
      <c r="Q92" s="17"/>
      <c r="R92" s="5"/>
      <c r="S92" s="5"/>
      <c r="T92" s="5"/>
      <c r="U92" s="5"/>
      <c r="V92" s="5"/>
    </row>
    <row r="93" spans="1:22" ht="20.100000000000001" customHeight="1" x14ac:dyDescent="0.3">
      <c r="A93" s="8"/>
      <c r="B93" s="8"/>
      <c r="C93" s="5"/>
      <c r="D93" s="8"/>
      <c r="E93" s="8"/>
      <c r="F93" s="8"/>
      <c r="G93" s="8"/>
      <c r="H93" s="8"/>
      <c r="I93" s="8"/>
      <c r="J93" s="2"/>
      <c r="K93" s="17"/>
      <c r="L93" s="17"/>
      <c r="M93" s="17"/>
      <c r="N93" s="17"/>
      <c r="O93" s="17"/>
      <c r="P93" s="17"/>
      <c r="Q93" s="17"/>
      <c r="R93" s="5"/>
      <c r="S93" s="5"/>
      <c r="T93" s="5"/>
      <c r="U93" s="5"/>
      <c r="V93" s="5"/>
    </row>
    <row r="94" spans="1:22" ht="20.100000000000001" customHeight="1" x14ac:dyDescent="0.3">
      <c r="A94" s="8"/>
      <c r="B94" s="8"/>
      <c r="C94" s="5"/>
      <c r="D94" s="8"/>
      <c r="E94" s="8"/>
      <c r="F94" s="8"/>
      <c r="G94" s="8"/>
      <c r="H94" s="8"/>
      <c r="I94" s="8"/>
      <c r="J94" s="2"/>
      <c r="K94" s="17"/>
      <c r="L94" s="17"/>
      <c r="M94" s="17"/>
      <c r="N94" s="17"/>
      <c r="O94" s="17"/>
      <c r="P94" s="17"/>
      <c r="Q94" s="17"/>
      <c r="R94" s="5"/>
      <c r="S94" s="5"/>
      <c r="T94" s="5"/>
      <c r="U94" s="5"/>
      <c r="V94" s="5"/>
    </row>
    <row r="95" spans="1:22" ht="20.100000000000001" customHeight="1" x14ac:dyDescent="0.3">
      <c r="A95" s="8"/>
      <c r="B95" s="8"/>
      <c r="C95" s="5"/>
      <c r="D95" s="8"/>
      <c r="E95" s="8"/>
      <c r="F95" s="8"/>
      <c r="G95" s="8"/>
      <c r="H95" s="8"/>
      <c r="I95" s="8"/>
      <c r="J95" s="2"/>
      <c r="K95" s="17"/>
      <c r="L95" s="17"/>
      <c r="M95" s="17"/>
      <c r="N95" s="17"/>
      <c r="O95" s="17"/>
      <c r="P95" s="17"/>
      <c r="Q95" s="17"/>
      <c r="R95" s="5"/>
      <c r="S95" s="5"/>
      <c r="T95" s="5"/>
      <c r="U95" s="5"/>
      <c r="V95" s="5"/>
    </row>
    <row r="96" spans="1:22" ht="20.100000000000001" customHeight="1" x14ac:dyDescent="0.3">
      <c r="A96" s="8"/>
      <c r="B96" s="8"/>
      <c r="C96" s="5"/>
      <c r="D96" s="8"/>
      <c r="E96" s="8"/>
      <c r="F96" s="8"/>
      <c r="G96" s="8"/>
      <c r="H96" s="8"/>
      <c r="I96" s="8"/>
      <c r="J96" s="2"/>
      <c r="K96" s="17"/>
      <c r="L96" s="17"/>
      <c r="M96" s="17"/>
      <c r="N96" s="17"/>
      <c r="O96" s="17"/>
      <c r="P96" s="17"/>
      <c r="Q96" s="17"/>
      <c r="R96" s="5"/>
      <c r="S96" s="5"/>
      <c r="T96" s="5"/>
      <c r="U96" s="5"/>
      <c r="V96" s="5"/>
    </row>
    <row r="97" spans="1:22" ht="20.100000000000001" customHeight="1" x14ac:dyDescent="0.3">
      <c r="A97" s="8"/>
      <c r="B97" s="8"/>
      <c r="C97" s="5"/>
      <c r="D97" s="8"/>
      <c r="E97" s="8"/>
      <c r="F97" s="8"/>
      <c r="G97" s="8"/>
      <c r="H97" s="8"/>
      <c r="I97" s="8"/>
      <c r="J97" s="2"/>
      <c r="K97" s="17"/>
      <c r="L97" s="17"/>
      <c r="M97" s="17"/>
      <c r="N97" s="17"/>
      <c r="O97" s="17"/>
      <c r="P97" s="17"/>
      <c r="Q97" s="17"/>
      <c r="R97" s="5"/>
      <c r="S97" s="5"/>
      <c r="T97" s="5"/>
      <c r="U97" s="5"/>
      <c r="V97" s="5"/>
    </row>
    <row r="98" spans="1:22" ht="20.100000000000001" customHeight="1" x14ac:dyDescent="0.3">
      <c r="A98" s="8"/>
      <c r="B98" s="8"/>
      <c r="C98" s="5"/>
      <c r="D98" s="8"/>
      <c r="E98" s="8"/>
      <c r="F98" s="8"/>
      <c r="G98" s="8"/>
      <c r="H98" s="8"/>
      <c r="I98" s="8"/>
      <c r="J98" s="2"/>
      <c r="K98" s="17"/>
      <c r="L98" s="17"/>
      <c r="M98" s="17"/>
      <c r="N98" s="17"/>
      <c r="O98" s="17"/>
      <c r="P98" s="17"/>
      <c r="Q98" s="17"/>
      <c r="R98" s="5"/>
      <c r="S98" s="5"/>
      <c r="T98" s="5"/>
      <c r="U98" s="5"/>
      <c r="V98" s="5"/>
    </row>
    <row r="99" spans="1:22" ht="20.100000000000001" customHeight="1" x14ac:dyDescent="0.3">
      <c r="A99" s="8"/>
      <c r="B99" s="8"/>
      <c r="C99" s="5"/>
      <c r="D99" s="8"/>
      <c r="E99" s="8"/>
      <c r="F99" s="8"/>
      <c r="G99" s="8"/>
      <c r="H99" s="8"/>
      <c r="I99" s="8"/>
      <c r="J99" s="2"/>
      <c r="K99" s="17"/>
      <c r="L99" s="17"/>
      <c r="M99" s="17"/>
      <c r="N99" s="17"/>
      <c r="O99" s="17"/>
      <c r="P99" s="17"/>
      <c r="Q99" s="17"/>
      <c r="R99" s="5"/>
      <c r="S99" s="5"/>
      <c r="T99" s="5"/>
      <c r="U99" s="5"/>
      <c r="V99" s="5"/>
    </row>
    <row r="100" spans="1:22" ht="20.100000000000001" customHeight="1" x14ac:dyDescent="0.3">
      <c r="A100" s="8"/>
      <c r="B100" s="8"/>
      <c r="C100" s="5"/>
      <c r="D100" s="8"/>
      <c r="E100" s="8"/>
      <c r="F100" s="8"/>
      <c r="G100" s="8"/>
      <c r="H100" s="8"/>
      <c r="I100" s="8"/>
      <c r="J100" s="2"/>
      <c r="K100" s="17"/>
      <c r="L100" s="17"/>
      <c r="M100" s="17"/>
      <c r="N100" s="17"/>
      <c r="O100" s="17"/>
      <c r="P100" s="17"/>
      <c r="Q100" s="17"/>
      <c r="R100" s="5"/>
      <c r="S100" s="5"/>
      <c r="T100" s="5"/>
      <c r="U100" s="5"/>
      <c r="V100" s="5"/>
    </row>
    <row r="101" spans="1:22" ht="20.100000000000001" customHeight="1" x14ac:dyDescent="0.3">
      <c r="A101" s="8"/>
      <c r="B101" s="8"/>
      <c r="C101" s="5"/>
      <c r="D101" s="8"/>
      <c r="E101" s="8"/>
      <c r="F101" s="8"/>
      <c r="G101" s="8"/>
      <c r="H101" s="8"/>
      <c r="I101" s="8"/>
      <c r="J101" s="2"/>
      <c r="K101" s="17"/>
      <c r="L101" s="17"/>
      <c r="M101" s="17"/>
      <c r="N101" s="17"/>
      <c r="O101" s="17"/>
      <c r="P101" s="17"/>
      <c r="Q101" s="17"/>
      <c r="R101" s="5"/>
      <c r="S101" s="5"/>
      <c r="T101" s="5"/>
      <c r="U101" s="5"/>
      <c r="V101" s="5"/>
    </row>
    <row r="102" spans="1:22" ht="20.100000000000001" customHeight="1" x14ac:dyDescent="0.3">
      <c r="A102" s="8"/>
      <c r="B102" s="8"/>
      <c r="C102" s="5"/>
      <c r="D102" s="8"/>
      <c r="E102" s="8"/>
      <c r="F102" s="8"/>
      <c r="G102" s="8"/>
      <c r="H102" s="8"/>
      <c r="I102" s="8"/>
      <c r="J102" s="2"/>
      <c r="K102" s="17"/>
      <c r="L102" s="17"/>
      <c r="M102" s="17"/>
      <c r="N102" s="17"/>
      <c r="O102" s="17"/>
      <c r="P102" s="17"/>
      <c r="Q102" s="17"/>
      <c r="R102" s="5"/>
      <c r="S102" s="5"/>
      <c r="T102" s="5"/>
      <c r="U102" s="5"/>
      <c r="V102" s="5"/>
    </row>
    <row r="103" spans="1:22" ht="20.100000000000001" customHeight="1" x14ac:dyDescent="0.3">
      <c r="A103" s="8"/>
      <c r="B103" s="8"/>
      <c r="C103" s="5"/>
      <c r="D103" s="8"/>
      <c r="E103" s="8"/>
      <c r="F103" s="8"/>
      <c r="G103" s="8"/>
      <c r="H103" s="8"/>
      <c r="I103" s="8"/>
      <c r="J103" s="2"/>
      <c r="K103" s="17"/>
      <c r="L103" s="17"/>
      <c r="M103" s="17"/>
      <c r="N103" s="17"/>
      <c r="O103" s="17"/>
      <c r="P103" s="17"/>
      <c r="Q103" s="17"/>
      <c r="R103" s="5"/>
      <c r="S103" s="5"/>
      <c r="T103" s="5"/>
      <c r="U103" s="5"/>
      <c r="V103" s="5"/>
    </row>
    <row r="104" spans="1:22" ht="20.100000000000001" customHeight="1" x14ac:dyDescent="0.3">
      <c r="A104" s="8"/>
      <c r="B104" s="8"/>
      <c r="C104" s="5"/>
      <c r="D104" s="8"/>
      <c r="E104" s="8"/>
      <c r="F104" s="8"/>
      <c r="G104" s="8"/>
      <c r="H104" s="8"/>
      <c r="I104" s="8"/>
      <c r="J104" s="2"/>
      <c r="K104" s="17"/>
      <c r="L104" s="17"/>
      <c r="M104" s="17"/>
      <c r="N104" s="17"/>
      <c r="O104" s="17"/>
      <c r="P104" s="17"/>
      <c r="Q104" s="17"/>
      <c r="R104" s="5"/>
      <c r="S104" s="5"/>
      <c r="T104" s="5"/>
      <c r="U104" s="5"/>
      <c r="V104" s="5"/>
    </row>
    <row r="105" spans="1:22" ht="20.100000000000001" customHeight="1" x14ac:dyDescent="0.3">
      <c r="A105" s="8"/>
      <c r="B105" s="8"/>
      <c r="C105" s="5"/>
      <c r="D105" s="8"/>
      <c r="E105" s="8"/>
      <c r="F105" s="8"/>
      <c r="G105" s="8"/>
      <c r="H105" s="8"/>
      <c r="I105" s="8"/>
      <c r="J105" s="2"/>
      <c r="K105" s="17"/>
      <c r="L105" s="17"/>
      <c r="M105" s="17"/>
      <c r="N105" s="17"/>
      <c r="O105" s="17"/>
      <c r="P105" s="17"/>
      <c r="Q105" s="17"/>
      <c r="R105" s="5"/>
      <c r="S105" s="5"/>
      <c r="T105" s="5"/>
      <c r="U105" s="5"/>
      <c r="V105" s="5"/>
    </row>
    <row r="106" spans="1:22" ht="20.100000000000001" customHeight="1" x14ac:dyDescent="0.3">
      <c r="A106" s="8"/>
      <c r="B106" s="8"/>
      <c r="C106" s="5"/>
      <c r="D106" s="8"/>
      <c r="E106" s="8"/>
      <c r="F106" s="8"/>
      <c r="G106" s="8"/>
      <c r="H106" s="8"/>
      <c r="I106" s="8"/>
      <c r="J106" s="2"/>
      <c r="K106" s="17"/>
      <c r="L106" s="17"/>
      <c r="M106" s="17"/>
      <c r="N106" s="17"/>
      <c r="O106" s="17"/>
      <c r="P106" s="17"/>
      <c r="Q106" s="17"/>
      <c r="R106" s="5"/>
      <c r="S106" s="5"/>
      <c r="T106" s="5"/>
      <c r="U106" s="5"/>
      <c r="V106" s="5"/>
    </row>
    <row r="107" spans="1:22" ht="20.100000000000001" customHeight="1" x14ac:dyDescent="0.3">
      <c r="A107" s="8"/>
      <c r="B107" s="8"/>
      <c r="C107" s="5"/>
      <c r="D107" s="8"/>
      <c r="E107" s="8"/>
      <c r="F107" s="8"/>
      <c r="G107" s="8"/>
      <c r="H107" s="8"/>
      <c r="I107" s="8"/>
      <c r="J107" s="2"/>
      <c r="K107" s="17"/>
      <c r="L107" s="17"/>
      <c r="M107" s="17"/>
      <c r="N107" s="17"/>
      <c r="O107" s="17"/>
      <c r="P107" s="17"/>
      <c r="Q107" s="17"/>
      <c r="R107" s="5"/>
      <c r="S107" s="5"/>
      <c r="T107" s="5"/>
      <c r="U107" s="5"/>
      <c r="V107" s="5"/>
    </row>
    <row r="108" spans="1:22" ht="20.100000000000001" customHeight="1" x14ac:dyDescent="0.3">
      <c r="A108" s="8"/>
      <c r="B108" s="8"/>
      <c r="C108" s="5"/>
      <c r="D108" s="8"/>
      <c r="E108" s="8"/>
      <c r="F108" s="8"/>
      <c r="G108" s="8"/>
      <c r="H108" s="8"/>
      <c r="I108" s="8"/>
      <c r="J108" s="2"/>
      <c r="K108" s="17"/>
      <c r="L108" s="17"/>
      <c r="M108" s="17"/>
      <c r="N108" s="17"/>
      <c r="O108" s="17"/>
      <c r="P108" s="17"/>
      <c r="Q108" s="17"/>
      <c r="R108" s="5"/>
      <c r="S108" s="5"/>
      <c r="T108" s="5"/>
      <c r="U108" s="5"/>
      <c r="V108" s="5"/>
    </row>
    <row r="109" spans="1:22" ht="20.100000000000001" customHeight="1" x14ac:dyDescent="0.3">
      <c r="A109" s="8"/>
      <c r="B109" s="8"/>
      <c r="C109" s="5"/>
      <c r="D109" s="8"/>
      <c r="E109" s="8"/>
      <c r="F109" s="8"/>
      <c r="G109" s="8"/>
      <c r="H109" s="8"/>
      <c r="I109" s="8"/>
      <c r="J109" s="2"/>
      <c r="K109" s="17"/>
      <c r="L109" s="17"/>
      <c r="M109" s="17"/>
      <c r="N109" s="17"/>
      <c r="O109" s="17"/>
      <c r="P109" s="17"/>
      <c r="Q109" s="17"/>
      <c r="R109" s="5"/>
      <c r="S109" s="5"/>
      <c r="T109" s="5"/>
      <c r="U109" s="5"/>
      <c r="V109" s="5"/>
    </row>
    <row r="110" spans="1:22" ht="20.100000000000001" customHeight="1" x14ac:dyDescent="0.3">
      <c r="A110" s="8"/>
      <c r="B110" s="8"/>
      <c r="C110" s="5"/>
      <c r="D110" s="8"/>
      <c r="E110" s="8"/>
      <c r="F110" s="8"/>
      <c r="G110" s="8"/>
      <c r="H110" s="8"/>
      <c r="I110" s="8"/>
      <c r="J110" s="2"/>
      <c r="K110" s="17"/>
      <c r="L110" s="17"/>
      <c r="M110" s="17"/>
      <c r="N110" s="17"/>
      <c r="O110" s="17"/>
      <c r="P110" s="17"/>
      <c r="Q110" s="17"/>
      <c r="R110" s="5"/>
      <c r="S110" s="5"/>
      <c r="T110" s="5"/>
      <c r="U110" s="5"/>
      <c r="V110" s="5"/>
    </row>
    <row r="111" spans="1:22" ht="20.100000000000001" customHeight="1" x14ac:dyDescent="0.3">
      <c r="A111" s="8"/>
      <c r="B111" s="8"/>
      <c r="C111" s="5"/>
      <c r="D111" s="8"/>
      <c r="E111" s="8"/>
      <c r="F111" s="8"/>
      <c r="G111" s="8"/>
      <c r="H111" s="8"/>
      <c r="I111" s="8"/>
      <c r="J111" s="2"/>
      <c r="K111" s="17"/>
      <c r="L111" s="17"/>
      <c r="M111" s="17"/>
      <c r="N111" s="17"/>
      <c r="O111" s="17"/>
      <c r="P111" s="17"/>
      <c r="Q111" s="17"/>
      <c r="R111" s="5"/>
      <c r="S111" s="5"/>
      <c r="T111" s="5"/>
      <c r="U111" s="5"/>
      <c r="V111" s="5"/>
    </row>
    <row r="112" spans="1:22" ht="20.100000000000001" customHeight="1" x14ac:dyDescent="0.3">
      <c r="A112" s="8"/>
      <c r="B112" s="8"/>
      <c r="C112" s="5"/>
      <c r="D112" s="8"/>
      <c r="E112" s="8"/>
      <c r="F112" s="8"/>
      <c r="G112" s="8"/>
      <c r="H112" s="8"/>
      <c r="I112" s="8"/>
      <c r="J112" s="2"/>
      <c r="K112" s="17"/>
      <c r="L112" s="17"/>
      <c r="M112" s="17"/>
      <c r="N112" s="17"/>
      <c r="O112" s="17"/>
      <c r="P112" s="17"/>
      <c r="Q112" s="17"/>
      <c r="R112" s="5"/>
      <c r="S112" s="5"/>
      <c r="T112" s="5"/>
      <c r="U112" s="5"/>
      <c r="V112" s="5"/>
    </row>
    <row r="113" spans="1:22" ht="19.95" customHeight="1" x14ac:dyDescent="0.3">
      <c r="A113" s="8"/>
      <c r="B113" s="8"/>
      <c r="C113" s="5"/>
      <c r="D113" s="8"/>
      <c r="E113" s="8"/>
      <c r="F113" s="8"/>
      <c r="G113" s="8"/>
      <c r="H113" s="8"/>
      <c r="I113" s="8"/>
      <c r="J113" s="2"/>
      <c r="K113" s="17"/>
      <c r="L113" s="17"/>
      <c r="M113" s="17"/>
      <c r="N113" s="17"/>
      <c r="O113" s="17"/>
      <c r="P113" s="17"/>
      <c r="Q113" s="17"/>
      <c r="R113" s="5"/>
      <c r="S113" s="5"/>
      <c r="T113" s="5"/>
      <c r="U113" s="5"/>
      <c r="V113" s="5"/>
    </row>
    <row r="114" spans="1:22" ht="19.95" customHeight="1" x14ac:dyDescent="0.3">
      <c r="A114" s="8"/>
      <c r="B114" s="8"/>
      <c r="C114" s="5"/>
      <c r="D114" s="8"/>
      <c r="E114" s="8"/>
      <c r="F114" s="8"/>
      <c r="G114" s="8"/>
      <c r="H114" s="8"/>
      <c r="I114" s="8"/>
      <c r="J114" s="2"/>
      <c r="K114" s="17"/>
      <c r="L114" s="17"/>
      <c r="M114" s="17"/>
      <c r="N114" s="17"/>
      <c r="O114" s="17"/>
      <c r="P114" s="17"/>
      <c r="Q114" s="17"/>
      <c r="R114" s="5"/>
      <c r="S114" s="5"/>
      <c r="T114" s="5"/>
      <c r="U114" s="5"/>
      <c r="V114" s="5"/>
    </row>
    <row r="115" spans="1:22" ht="19.95" customHeight="1" x14ac:dyDescent="0.3">
      <c r="A115" s="8"/>
      <c r="B115" s="8"/>
      <c r="C115" s="5"/>
      <c r="D115" s="8"/>
      <c r="E115" s="8"/>
      <c r="F115" s="8"/>
      <c r="G115" s="8"/>
      <c r="H115" s="8"/>
      <c r="I115" s="8"/>
      <c r="J115" s="2"/>
      <c r="K115" s="17"/>
      <c r="L115" s="17"/>
      <c r="M115" s="17"/>
      <c r="N115" s="17"/>
      <c r="O115" s="17"/>
      <c r="P115" s="17"/>
      <c r="Q115" s="17"/>
      <c r="R115" s="5"/>
      <c r="S115" s="5"/>
      <c r="T115" s="5"/>
      <c r="U115" s="5"/>
      <c r="V115" s="5"/>
    </row>
    <row r="116" spans="1:22" ht="19.95" customHeight="1" x14ac:dyDescent="0.3">
      <c r="A116" s="8"/>
      <c r="B116" s="8"/>
      <c r="C116" s="5"/>
      <c r="D116" s="8"/>
      <c r="E116" s="8"/>
      <c r="F116" s="8"/>
      <c r="G116" s="8"/>
      <c r="H116" s="8"/>
      <c r="I116" s="8"/>
      <c r="J116" s="2"/>
      <c r="K116" s="17"/>
      <c r="L116" s="17"/>
      <c r="M116" s="17"/>
      <c r="N116" s="17"/>
      <c r="O116" s="17"/>
      <c r="P116" s="17"/>
      <c r="Q116" s="17"/>
      <c r="R116" s="5"/>
      <c r="S116" s="5"/>
      <c r="T116" s="5"/>
      <c r="U116" s="5"/>
      <c r="V116" s="5"/>
    </row>
    <row r="117" spans="1:22" ht="19.95" customHeight="1" x14ac:dyDescent="0.3">
      <c r="A117" s="8"/>
      <c r="B117" s="8"/>
      <c r="C117" s="5"/>
      <c r="D117" s="8"/>
      <c r="E117" s="8"/>
      <c r="F117" s="8"/>
      <c r="G117" s="8"/>
      <c r="H117" s="8"/>
      <c r="I117" s="8"/>
      <c r="J117" s="2"/>
      <c r="K117" s="17"/>
      <c r="L117" s="17"/>
      <c r="M117" s="17"/>
      <c r="N117" s="17"/>
      <c r="O117" s="17"/>
      <c r="P117" s="17"/>
      <c r="Q117" s="17"/>
      <c r="R117" s="5"/>
      <c r="S117" s="5"/>
      <c r="T117" s="5"/>
      <c r="U117" s="5"/>
      <c r="V117" s="5"/>
    </row>
    <row r="118" spans="1:22" ht="19.95" customHeight="1" x14ac:dyDescent="0.3">
      <c r="A118" s="8"/>
      <c r="B118" s="8"/>
      <c r="C118" s="5"/>
      <c r="D118" s="8"/>
      <c r="E118" s="8"/>
      <c r="F118" s="8"/>
      <c r="G118" s="8"/>
      <c r="H118" s="8"/>
      <c r="I118" s="8"/>
      <c r="J118" s="2"/>
      <c r="K118" s="17"/>
      <c r="L118" s="17"/>
      <c r="M118" s="17"/>
      <c r="N118" s="17"/>
      <c r="O118" s="17"/>
      <c r="P118" s="17"/>
      <c r="Q118" s="17"/>
      <c r="R118" s="5"/>
      <c r="S118" s="5"/>
      <c r="T118" s="5"/>
      <c r="U118" s="5"/>
      <c r="V118" s="5"/>
    </row>
    <row r="119" spans="1:22" ht="19.95" customHeight="1" x14ac:dyDescent="0.3">
      <c r="A119" s="8"/>
      <c r="B119" s="8"/>
      <c r="C119" s="5"/>
      <c r="D119" s="8"/>
      <c r="E119" s="8"/>
      <c r="F119" s="8"/>
      <c r="G119" s="8"/>
      <c r="H119" s="8"/>
      <c r="I119" s="8"/>
      <c r="J119" s="2"/>
      <c r="K119" s="17"/>
      <c r="L119" s="17"/>
      <c r="M119" s="17"/>
      <c r="N119" s="17"/>
      <c r="O119" s="17"/>
      <c r="P119" s="17"/>
      <c r="Q119" s="17"/>
      <c r="R119" s="5"/>
      <c r="S119" s="5"/>
      <c r="T119" s="5"/>
      <c r="U119" s="5"/>
      <c r="V119" s="5"/>
    </row>
    <row r="120" spans="1:22" ht="19.95" customHeight="1" x14ac:dyDescent="0.3">
      <c r="A120" s="8"/>
      <c r="B120" s="8"/>
      <c r="C120" s="5"/>
      <c r="D120" s="8"/>
      <c r="E120" s="8"/>
      <c r="F120" s="8"/>
      <c r="G120" s="8"/>
      <c r="H120" s="8"/>
      <c r="I120" s="8"/>
      <c r="J120" s="2"/>
      <c r="K120" s="17"/>
      <c r="L120" s="17"/>
      <c r="M120" s="17"/>
      <c r="N120" s="17"/>
      <c r="O120" s="17"/>
      <c r="P120" s="17"/>
      <c r="Q120" s="17"/>
      <c r="R120" s="5"/>
      <c r="S120" s="5"/>
      <c r="T120" s="5"/>
      <c r="U120" s="5"/>
      <c r="V120" s="5"/>
    </row>
    <row r="121" spans="1:22" ht="19.95" customHeight="1" x14ac:dyDescent="0.3">
      <c r="A121" s="8"/>
      <c r="B121" s="8"/>
      <c r="C121" s="5"/>
      <c r="D121" s="8"/>
      <c r="E121" s="8"/>
      <c r="F121" s="8"/>
      <c r="G121" s="8"/>
      <c r="H121" s="8"/>
      <c r="I121" s="8"/>
      <c r="J121" s="2"/>
      <c r="K121" s="17"/>
      <c r="L121" s="17"/>
      <c r="M121" s="17"/>
      <c r="N121" s="17"/>
      <c r="O121" s="17"/>
      <c r="P121" s="17"/>
      <c r="Q121" s="17"/>
      <c r="R121" s="5"/>
      <c r="S121" s="5"/>
      <c r="T121" s="5"/>
      <c r="U121" s="5"/>
      <c r="V121" s="5"/>
    </row>
    <row r="122" spans="1:22" ht="19.95" customHeight="1" x14ac:dyDescent="0.3">
      <c r="A122" s="8"/>
      <c r="B122" s="8"/>
      <c r="C122" s="5"/>
      <c r="D122" s="8"/>
      <c r="E122" s="8"/>
      <c r="F122" s="8"/>
      <c r="G122" s="8"/>
      <c r="H122" s="8"/>
      <c r="I122" s="8"/>
      <c r="J122" s="2"/>
      <c r="K122" s="17"/>
      <c r="L122" s="17"/>
      <c r="M122" s="17"/>
      <c r="N122" s="17"/>
      <c r="O122" s="17"/>
      <c r="P122" s="17"/>
      <c r="Q122" s="17"/>
      <c r="R122" s="5"/>
      <c r="S122" s="5"/>
      <c r="T122" s="5"/>
      <c r="U122" s="5"/>
      <c r="V122" s="5"/>
    </row>
    <row r="123" spans="1:22" ht="19.95" customHeight="1" x14ac:dyDescent="0.3">
      <c r="A123" s="8"/>
      <c r="B123" s="8"/>
      <c r="C123" s="5"/>
      <c r="D123" s="8"/>
      <c r="E123" s="8"/>
      <c r="F123" s="8"/>
      <c r="G123" s="8"/>
      <c r="H123" s="8"/>
      <c r="I123" s="8"/>
      <c r="J123" s="2"/>
      <c r="K123" s="17"/>
      <c r="L123" s="17"/>
      <c r="M123" s="17"/>
      <c r="N123" s="17"/>
      <c r="O123" s="17"/>
      <c r="P123" s="17"/>
      <c r="Q123" s="17"/>
      <c r="R123" s="5"/>
      <c r="S123" s="5"/>
      <c r="T123" s="5"/>
      <c r="U123" s="5"/>
      <c r="V123" s="5"/>
    </row>
    <row r="124" spans="1:22" ht="19.95" customHeight="1" x14ac:dyDescent="0.3">
      <c r="A124" s="8"/>
      <c r="B124" s="8"/>
      <c r="C124" s="5"/>
      <c r="D124" s="8"/>
      <c r="E124" s="8"/>
      <c r="F124" s="8"/>
      <c r="G124" s="8"/>
      <c r="H124" s="8"/>
      <c r="I124" s="8"/>
      <c r="J124" s="2"/>
      <c r="K124" s="17"/>
      <c r="L124" s="17"/>
      <c r="M124" s="17"/>
      <c r="N124" s="17"/>
      <c r="O124" s="17"/>
      <c r="P124" s="17"/>
      <c r="Q124" s="17"/>
      <c r="R124" s="5"/>
      <c r="S124" s="5"/>
      <c r="T124" s="5"/>
      <c r="U124" s="5"/>
      <c r="V124" s="5"/>
    </row>
    <row r="125" spans="1:22" ht="19.95" customHeight="1" x14ac:dyDescent="0.3">
      <c r="A125" s="8"/>
      <c r="B125" s="8"/>
      <c r="C125" s="5"/>
      <c r="D125" s="8"/>
      <c r="E125" s="8"/>
      <c r="F125" s="8"/>
      <c r="G125" s="8"/>
      <c r="H125" s="8"/>
      <c r="I125" s="8"/>
      <c r="J125" s="2"/>
      <c r="K125" s="17"/>
      <c r="L125" s="17"/>
      <c r="M125" s="17"/>
      <c r="N125" s="17"/>
      <c r="O125" s="17"/>
      <c r="P125" s="17"/>
      <c r="Q125" s="17"/>
      <c r="R125" s="5"/>
      <c r="S125" s="5"/>
      <c r="T125" s="5"/>
      <c r="U125" s="5"/>
      <c r="V125" s="5"/>
    </row>
    <row r="126" spans="1:22" ht="19.95" customHeight="1" x14ac:dyDescent="0.3">
      <c r="A126" s="8"/>
      <c r="B126" s="8"/>
      <c r="C126" s="5"/>
      <c r="D126" s="8"/>
      <c r="E126" s="8"/>
      <c r="F126" s="8"/>
      <c r="G126" s="8"/>
      <c r="H126" s="8"/>
      <c r="I126" s="8"/>
      <c r="J126" s="2"/>
      <c r="K126" s="17"/>
      <c r="L126" s="17"/>
      <c r="M126" s="17"/>
      <c r="N126" s="17"/>
      <c r="O126" s="17"/>
      <c r="P126" s="17"/>
      <c r="Q126" s="17"/>
      <c r="R126" s="5"/>
      <c r="S126" s="5"/>
      <c r="T126" s="5"/>
      <c r="U126" s="5"/>
      <c r="V126" s="5"/>
    </row>
    <row r="127" spans="1:22" ht="19.95" customHeight="1" x14ac:dyDescent="0.3">
      <c r="A127" s="8"/>
      <c r="B127" s="8"/>
      <c r="C127" s="5"/>
      <c r="D127" s="8"/>
      <c r="E127" s="8"/>
      <c r="F127" s="8"/>
      <c r="G127" s="8"/>
      <c r="H127" s="8"/>
      <c r="I127" s="8"/>
      <c r="J127" s="2"/>
      <c r="K127" s="17"/>
      <c r="L127" s="17"/>
      <c r="M127" s="17"/>
      <c r="N127" s="17"/>
      <c r="O127" s="17"/>
      <c r="P127" s="17"/>
      <c r="Q127" s="17"/>
      <c r="R127" s="5"/>
      <c r="S127" s="5"/>
      <c r="T127" s="5"/>
      <c r="U127" s="5"/>
      <c r="V127" s="5"/>
    </row>
    <row r="128" spans="1:22" ht="19.95" customHeight="1" x14ac:dyDescent="0.3">
      <c r="A128" s="8"/>
      <c r="B128" s="8"/>
      <c r="C128" s="5"/>
      <c r="D128" s="8"/>
      <c r="E128" s="8"/>
      <c r="F128" s="8"/>
      <c r="G128" s="8"/>
      <c r="H128" s="8"/>
      <c r="I128" s="8"/>
      <c r="J128" s="2"/>
      <c r="K128" s="17"/>
      <c r="L128" s="17"/>
      <c r="M128" s="17"/>
      <c r="N128" s="17"/>
      <c r="O128" s="17"/>
      <c r="P128" s="17"/>
      <c r="Q128" s="17"/>
      <c r="R128" s="5"/>
      <c r="S128" s="5"/>
      <c r="T128" s="5"/>
      <c r="U128" s="5"/>
      <c r="V128" s="5"/>
    </row>
    <row r="129" spans="1:22" ht="19.95" customHeight="1" x14ac:dyDescent="0.3">
      <c r="A129" s="8"/>
      <c r="B129" s="8"/>
      <c r="C129" s="5"/>
      <c r="D129" s="8"/>
      <c r="E129" s="8"/>
      <c r="F129" s="8"/>
      <c r="G129" s="8"/>
      <c r="H129" s="8"/>
      <c r="I129" s="8"/>
      <c r="J129" s="2"/>
      <c r="K129" s="17"/>
      <c r="L129" s="17"/>
      <c r="M129" s="17"/>
      <c r="N129" s="17"/>
      <c r="O129" s="17"/>
      <c r="P129" s="17"/>
      <c r="Q129" s="17"/>
      <c r="R129" s="5"/>
      <c r="S129" s="5"/>
      <c r="T129" s="5"/>
      <c r="U129" s="5"/>
      <c r="V129" s="5"/>
    </row>
    <row r="130" spans="1:22" ht="19.95" customHeight="1" x14ac:dyDescent="0.3">
      <c r="A130" s="8"/>
      <c r="B130" s="8"/>
      <c r="C130" s="5"/>
      <c r="D130" s="8"/>
      <c r="E130" s="8"/>
      <c r="F130" s="8"/>
      <c r="G130" s="8"/>
      <c r="H130" s="8"/>
      <c r="I130" s="8"/>
      <c r="J130" s="2"/>
      <c r="K130" s="17"/>
      <c r="L130" s="17"/>
      <c r="M130" s="17"/>
      <c r="N130" s="17"/>
      <c r="O130" s="17"/>
      <c r="P130" s="17"/>
      <c r="Q130" s="17"/>
      <c r="R130" s="5"/>
      <c r="S130" s="5"/>
      <c r="T130" s="5"/>
      <c r="U130" s="5"/>
      <c r="V130" s="5"/>
    </row>
    <row r="131" spans="1:22" ht="19.95" customHeight="1" x14ac:dyDescent="0.3">
      <c r="A131" s="8"/>
      <c r="B131" s="8"/>
      <c r="C131" s="5"/>
      <c r="D131" s="8"/>
      <c r="E131" s="8"/>
      <c r="F131" s="8"/>
      <c r="G131" s="8"/>
      <c r="H131" s="8"/>
      <c r="I131" s="8"/>
      <c r="J131" s="2"/>
      <c r="K131" s="17"/>
      <c r="L131" s="17"/>
      <c r="M131" s="17"/>
      <c r="N131" s="17"/>
      <c r="O131" s="17"/>
      <c r="P131" s="17"/>
      <c r="Q131" s="17"/>
      <c r="R131" s="5"/>
      <c r="S131" s="5"/>
      <c r="T131" s="5"/>
      <c r="U131" s="5"/>
      <c r="V131" s="5"/>
    </row>
    <row r="132" spans="1:22" ht="19.95" customHeight="1" x14ac:dyDescent="0.3">
      <c r="A132" s="8"/>
      <c r="B132" s="8"/>
      <c r="C132" s="5"/>
      <c r="D132" s="8"/>
      <c r="E132" s="8"/>
      <c r="F132" s="8"/>
      <c r="G132" s="8"/>
      <c r="H132" s="8"/>
      <c r="I132" s="8"/>
      <c r="J132" s="2"/>
      <c r="K132" s="17"/>
      <c r="L132" s="17"/>
      <c r="M132" s="17"/>
      <c r="N132" s="17"/>
      <c r="O132" s="17"/>
      <c r="P132" s="17"/>
      <c r="Q132" s="17"/>
      <c r="R132" s="5"/>
      <c r="S132" s="5"/>
      <c r="T132" s="5"/>
      <c r="U132" s="5"/>
      <c r="V132" s="5"/>
    </row>
    <row r="133" spans="1:22" ht="19.95" customHeight="1" x14ac:dyDescent="0.3">
      <c r="A133" s="8"/>
      <c r="B133" s="8"/>
      <c r="C133" s="5"/>
      <c r="D133" s="8"/>
      <c r="E133" s="8"/>
      <c r="F133" s="8"/>
      <c r="G133" s="8"/>
      <c r="H133" s="8"/>
      <c r="I133" s="8"/>
      <c r="J133" s="2"/>
      <c r="K133" s="17"/>
      <c r="L133" s="17"/>
      <c r="M133" s="17"/>
      <c r="N133" s="17"/>
      <c r="O133" s="17"/>
      <c r="P133" s="17"/>
      <c r="Q133" s="17"/>
      <c r="R133" s="5"/>
      <c r="S133" s="5"/>
      <c r="T133" s="5"/>
      <c r="U133" s="5"/>
      <c r="V133" s="5"/>
    </row>
    <row r="134" spans="1:22" ht="19.95" customHeight="1" x14ac:dyDescent="0.3">
      <c r="A134" s="8"/>
      <c r="B134" s="8"/>
      <c r="C134" s="5"/>
      <c r="D134" s="8"/>
      <c r="E134" s="8"/>
      <c r="F134" s="8"/>
      <c r="G134" s="8"/>
      <c r="H134" s="8"/>
      <c r="I134" s="8"/>
      <c r="J134" s="2"/>
      <c r="K134" s="17"/>
      <c r="L134" s="17"/>
      <c r="M134" s="17"/>
      <c r="N134" s="17"/>
      <c r="O134" s="17"/>
      <c r="P134" s="17"/>
      <c r="Q134" s="17"/>
      <c r="R134" s="5"/>
      <c r="S134" s="5"/>
      <c r="T134" s="5"/>
      <c r="U134" s="5"/>
      <c r="V134" s="5"/>
    </row>
    <row r="135" spans="1:22" ht="19.95" customHeight="1" x14ac:dyDescent="0.3">
      <c r="A135" s="8"/>
      <c r="B135" s="8"/>
      <c r="C135" s="5"/>
      <c r="D135" s="8"/>
      <c r="E135" s="8"/>
      <c r="F135" s="8"/>
      <c r="G135" s="8"/>
      <c r="H135" s="8"/>
      <c r="I135" s="8"/>
      <c r="J135" s="2"/>
      <c r="K135" s="17"/>
      <c r="L135" s="17"/>
      <c r="M135" s="17"/>
      <c r="N135" s="17"/>
      <c r="O135" s="17"/>
      <c r="P135" s="17"/>
      <c r="Q135" s="17"/>
      <c r="R135" s="5"/>
      <c r="S135" s="5"/>
      <c r="T135" s="5"/>
      <c r="U135" s="5"/>
      <c r="V135" s="5"/>
    </row>
    <row r="136" spans="1:22" ht="19.95" customHeight="1" x14ac:dyDescent="0.3">
      <c r="A136" s="8"/>
      <c r="B136" s="8"/>
      <c r="C136" s="5"/>
      <c r="D136" s="8"/>
      <c r="E136" s="8"/>
      <c r="F136" s="8"/>
      <c r="G136" s="8"/>
      <c r="H136" s="8"/>
      <c r="I136" s="8"/>
      <c r="J136" s="2"/>
      <c r="K136" s="17"/>
      <c r="L136" s="17"/>
      <c r="M136" s="17"/>
      <c r="N136" s="17"/>
      <c r="O136" s="17"/>
      <c r="P136" s="17"/>
      <c r="Q136" s="17"/>
      <c r="R136" s="5"/>
      <c r="S136" s="5"/>
      <c r="T136" s="5"/>
      <c r="U136" s="5"/>
      <c r="V136" s="5"/>
    </row>
    <row r="137" spans="1:22" ht="19.95" customHeight="1" x14ac:dyDescent="0.3">
      <c r="A137" s="8"/>
      <c r="B137" s="8"/>
      <c r="C137" s="5"/>
      <c r="D137" s="8"/>
      <c r="E137" s="8"/>
      <c r="F137" s="8"/>
      <c r="G137" s="8"/>
      <c r="H137" s="8"/>
      <c r="I137" s="8"/>
      <c r="J137" s="2"/>
      <c r="K137" s="17"/>
      <c r="L137" s="17"/>
      <c r="M137" s="17"/>
      <c r="N137" s="17"/>
      <c r="O137" s="17"/>
      <c r="P137" s="17"/>
      <c r="Q137" s="17"/>
      <c r="R137" s="5"/>
      <c r="S137" s="5"/>
      <c r="T137" s="5"/>
      <c r="U137" s="5"/>
      <c r="V137" s="5"/>
    </row>
    <row r="138" spans="1:22" ht="19.95" customHeight="1" x14ac:dyDescent="0.3">
      <c r="A138" s="8"/>
      <c r="B138" s="8"/>
      <c r="C138" s="5"/>
      <c r="D138" s="8"/>
      <c r="E138" s="8"/>
      <c r="F138" s="8"/>
      <c r="G138" s="8"/>
      <c r="H138" s="8"/>
      <c r="I138" s="8"/>
      <c r="J138" s="2"/>
      <c r="K138" s="17"/>
      <c r="L138" s="17"/>
      <c r="M138" s="17"/>
      <c r="N138" s="17"/>
      <c r="O138" s="17"/>
      <c r="P138" s="17"/>
      <c r="Q138" s="17"/>
      <c r="R138" s="5"/>
      <c r="S138" s="5"/>
      <c r="T138" s="5"/>
      <c r="U138" s="5"/>
      <c r="V138" s="5"/>
    </row>
    <row r="139" spans="1:22" ht="19.95" customHeight="1" x14ac:dyDescent="0.3">
      <c r="A139" s="8"/>
      <c r="B139" s="8"/>
      <c r="C139" s="5"/>
      <c r="D139" s="8"/>
      <c r="E139" s="8"/>
      <c r="F139" s="8"/>
      <c r="G139" s="8"/>
      <c r="H139" s="8"/>
      <c r="I139" s="8"/>
      <c r="J139" s="2"/>
      <c r="K139" s="17"/>
      <c r="L139" s="17"/>
      <c r="M139" s="17"/>
      <c r="N139" s="17"/>
      <c r="O139" s="17"/>
      <c r="P139" s="17"/>
      <c r="Q139" s="17"/>
      <c r="R139" s="5"/>
      <c r="S139" s="5"/>
      <c r="T139" s="5"/>
      <c r="U139" s="5"/>
      <c r="V139" s="5"/>
    </row>
    <row r="140" spans="1:22" ht="19.95" customHeight="1" x14ac:dyDescent="0.3">
      <c r="A140" s="8"/>
      <c r="B140" s="8"/>
      <c r="C140" s="5"/>
      <c r="D140" s="8"/>
      <c r="E140" s="8"/>
      <c r="F140" s="8"/>
      <c r="G140" s="8"/>
      <c r="H140" s="8"/>
      <c r="I140" s="8"/>
      <c r="J140" s="2"/>
      <c r="K140" s="17"/>
      <c r="L140" s="17"/>
      <c r="M140" s="17"/>
      <c r="N140" s="17"/>
      <c r="O140" s="17"/>
      <c r="P140" s="17"/>
      <c r="Q140" s="17"/>
      <c r="R140" s="5"/>
      <c r="S140" s="5"/>
      <c r="T140" s="5"/>
      <c r="U140" s="5"/>
      <c r="V140" s="5"/>
    </row>
    <row r="141" spans="1:22" ht="19.95" customHeight="1" x14ac:dyDescent="0.3">
      <c r="A141" s="8"/>
      <c r="B141" s="8"/>
      <c r="C141" s="5"/>
      <c r="D141" s="8"/>
      <c r="E141" s="8"/>
      <c r="F141" s="8"/>
      <c r="G141" s="8"/>
      <c r="H141" s="8"/>
      <c r="I141" s="8"/>
      <c r="J141" s="2"/>
      <c r="K141" s="17"/>
      <c r="L141" s="17"/>
      <c r="M141" s="17"/>
      <c r="N141" s="17"/>
      <c r="O141" s="17"/>
      <c r="P141" s="17"/>
      <c r="Q141" s="17"/>
      <c r="R141" s="5"/>
      <c r="S141" s="5"/>
      <c r="T141" s="5"/>
      <c r="U141" s="5"/>
      <c r="V141" s="5"/>
    </row>
    <row r="142" spans="1:22" ht="19.95" customHeight="1" x14ac:dyDescent="0.3">
      <c r="A142" s="8"/>
      <c r="B142" s="8"/>
      <c r="C142" s="5"/>
      <c r="D142" s="8"/>
      <c r="E142" s="8"/>
      <c r="F142" s="8"/>
      <c r="G142" s="8"/>
      <c r="H142" s="8"/>
      <c r="I142" s="8"/>
      <c r="J142" s="2"/>
      <c r="K142" s="17"/>
      <c r="L142" s="17"/>
      <c r="M142" s="17"/>
      <c r="N142" s="17"/>
      <c r="O142" s="17"/>
      <c r="P142" s="17"/>
      <c r="Q142" s="17"/>
      <c r="R142" s="5"/>
      <c r="S142" s="5"/>
      <c r="T142" s="5"/>
      <c r="U142" s="5"/>
      <c r="V142" s="5"/>
    </row>
    <row r="143" spans="1:22" ht="19.95" customHeight="1" x14ac:dyDescent="0.3">
      <c r="A143" s="8"/>
      <c r="B143" s="8"/>
      <c r="C143" s="5"/>
      <c r="D143" s="8"/>
      <c r="E143" s="8"/>
      <c r="F143" s="8"/>
      <c r="G143" s="8"/>
      <c r="H143" s="8"/>
      <c r="I143" s="8"/>
      <c r="J143" s="2"/>
      <c r="K143" s="17"/>
      <c r="L143" s="17"/>
      <c r="M143" s="17"/>
      <c r="N143" s="17"/>
      <c r="O143" s="17"/>
      <c r="P143" s="17"/>
      <c r="Q143" s="17"/>
      <c r="R143" s="5"/>
      <c r="S143" s="5"/>
      <c r="T143" s="5"/>
      <c r="U143" s="5"/>
      <c r="V143" s="5"/>
    </row>
    <row r="144" spans="1:22" ht="19.95" customHeight="1" x14ac:dyDescent="0.3">
      <c r="A144" s="8"/>
      <c r="B144" s="8"/>
      <c r="C144" s="5"/>
      <c r="D144" s="8"/>
      <c r="E144" s="8"/>
      <c r="F144" s="8"/>
      <c r="G144" s="8"/>
      <c r="H144" s="8"/>
      <c r="I144" s="8"/>
      <c r="J144" s="2"/>
      <c r="K144" s="17"/>
      <c r="L144" s="17"/>
      <c r="M144" s="17"/>
      <c r="N144" s="17"/>
      <c r="O144" s="17"/>
      <c r="P144" s="17"/>
      <c r="Q144" s="17"/>
      <c r="R144" s="5"/>
      <c r="S144" s="5"/>
      <c r="T144" s="5"/>
      <c r="U144" s="5"/>
      <c r="V144" s="5"/>
    </row>
    <row r="145" spans="1:22" ht="19.95" customHeight="1" x14ac:dyDescent="0.3">
      <c r="A145" s="8"/>
      <c r="B145" s="8"/>
      <c r="C145" s="5"/>
      <c r="D145" s="8"/>
      <c r="E145" s="8"/>
      <c r="F145" s="8"/>
      <c r="G145" s="8"/>
      <c r="H145" s="8"/>
      <c r="I145" s="8"/>
      <c r="J145" s="2"/>
      <c r="K145" s="17"/>
      <c r="L145" s="17"/>
      <c r="M145" s="17"/>
      <c r="N145" s="17"/>
      <c r="O145" s="17"/>
      <c r="P145" s="17"/>
      <c r="Q145" s="17"/>
      <c r="R145" s="5"/>
      <c r="S145" s="5"/>
      <c r="T145" s="5"/>
      <c r="U145" s="5"/>
      <c r="V145" s="5"/>
    </row>
    <row r="146" spans="1:22" ht="19.95" customHeight="1" x14ac:dyDescent="0.3">
      <c r="A146" s="8"/>
      <c r="B146" s="8"/>
      <c r="C146" s="5"/>
      <c r="D146" s="8"/>
      <c r="E146" s="8"/>
      <c r="F146" s="8"/>
      <c r="G146" s="8"/>
      <c r="H146" s="8"/>
      <c r="I146" s="8"/>
      <c r="J146" s="2"/>
      <c r="K146" s="17"/>
      <c r="L146" s="17"/>
      <c r="M146" s="17"/>
      <c r="N146" s="17"/>
      <c r="O146" s="17"/>
      <c r="P146" s="17"/>
      <c r="Q146" s="17"/>
      <c r="R146" s="5"/>
      <c r="S146" s="5"/>
      <c r="T146" s="5"/>
      <c r="U146" s="5"/>
      <c r="V146" s="5"/>
    </row>
    <row r="147" spans="1:22" ht="19.95" customHeight="1" x14ac:dyDescent="0.3">
      <c r="A147" s="8"/>
      <c r="B147" s="8"/>
      <c r="C147" s="5"/>
      <c r="D147" s="8"/>
      <c r="E147" s="8"/>
      <c r="F147" s="8"/>
      <c r="G147" s="8"/>
      <c r="H147" s="8"/>
      <c r="I147" s="8"/>
      <c r="J147" s="2"/>
      <c r="K147" s="17"/>
      <c r="L147" s="17"/>
      <c r="M147" s="17"/>
      <c r="N147" s="17"/>
      <c r="O147" s="17"/>
      <c r="P147" s="17"/>
      <c r="Q147" s="17"/>
      <c r="R147" s="5"/>
      <c r="S147" s="5"/>
      <c r="T147" s="5"/>
      <c r="U147" s="5"/>
      <c r="V147" s="5"/>
    </row>
    <row r="148" spans="1:22" ht="19.95" customHeight="1" x14ac:dyDescent="0.3">
      <c r="A148" s="8"/>
      <c r="B148" s="8"/>
      <c r="C148" s="5"/>
      <c r="D148" s="8"/>
      <c r="E148" s="8"/>
      <c r="F148" s="8"/>
      <c r="G148" s="8"/>
      <c r="H148" s="8"/>
      <c r="I148" s="8"/>
      <c r="J148" s="2"/>
      <c r="K148" s="17"/>
      <c r="L148" s="17"/>
      <c r="M148" s="17"/>
      <c r="N148" s="17"/>
      <c r="O148" s="17"/>
      <c r="P148" s="17"/>
      <c r="Q148" s="17"/>
      <c r="R148" s="5"/>
      <c r="S148" s="5"/>
      <c r="T148" s="5"/>
      <c r="U148" s="5"/>
      <c r="V148" s="5"/>
    </row>
    <row r="149" spans="1:22" ht="19.95" customHeight="1" x14ac:dyDescent="0.3">
      <c r="A149" s="8"/>
      <c r="B149" s="8"/>
      <c r="C149" s="5"/>
      <c r="D149" s="8"/>
      <c r="E149" s="8"/>
      <c r="F149" s="8"/>
      <c r="G149" s="8"/>
      <c r="H149" s="8"/>
      <c r="I149" s="8"/>
      <c r="J149" s="2"/>
      <c r="K149" s="17"/>
      <c r="L149" s="17"/>
      <c r="M149" s="17"/>
      <c r="N149" s="17"/>
      <c r="O149" s="17"/>
      <c r="P149" s="17"/>
      <c r="Q149" s="17"/>
      <c r="R149" s="5"/>
      <c r="S149" s="5"/>
      <c r="T149" s="5"/>
      <c r="U149" s="5"/>
      <c r="V149" s="5"/>
    </row>
    <row r="150" spans="1:22" ht="19.95" customHeight="1" x14ac:dyDescent="0.3">
      <c r="A150" s="8"/>
      <c r="B150" s="8"/>
      <c r="C150" s="5"/>
      <c r="D150" s="8"/>
      <c r="E150" s="8"/>
      <c r="F150" s="8"/>
      <c r="G150" s="8"/>
      <c r="H150" s="8"/>
      <c r="I150" s="8"/>
      <c r="J150" s="2"/>
      <c r="K150" s="17"/>
      <c r="L150" s="17"/>
      <c r="M150" s="17"/>
      <c r="N150" s="17"/>
      <c r="O150" s="17"/>
      <c r="P150" s="17"/>
      <c r="Q150" s="17"/>
      <c r="R150" s="5"/>
      <c r="S150" s="5"/>
      <c r="T150" s="5"/>
      <c r="U150" s="5"/>
      <c r="V150" s="5"/>
    </row>
    <row r="151" spans="1:22" ht="19.95" customHeight="1" x14ac:dyDescent="0.3">
      <c r="A151" s="8"/>
      <c r="B151" s="8"/>
      <c r="C151" s="5"/>
      <c r="D151" s="8"/>
      <c r="E151" s="8"/>
      <c r="F151" s="8"/>
      <c r="G151" s="8"/>
      <c r="H151" s="8"/>
      <c r="I151" s="8"/>
      <c r="J151" s="2"/>
      <c r="K151" s="17"/>
      <c r="L151" s="17"/>
      <c r="M151" s="17"/>
      <c r="N151" s="17"/>
      <c r="O151" s="17"/>
      <c r="P151" s="17"/>
      <c r="Q151" s="17"/>
      <c r="R151" s="5"/>
      <c r="S151" s="5"/>
      <c r="T151" s="5"/>
      <c r="U151" s="5"/>
      <c r="V151" s="5"/>
    </row>
    <row r="152" spans="1:22" ht="19.95" customHeight="1" x14ac:dyDescent="0.3">
      <c r="A152" s="8"/>
      <c r="B152" s="8"/>
      <c r="C152" s="5"/>
      <c r="D152" s="8"/>
      <c r="E152" s="8"/>
      <c r="F152" s="8"/>
      <c r="G152" s="8"/>
      <c r="H152" s="8"/>
      <c r="I152" s="8"/>
      <c r="J152" s="2"/>
      <c r="K152" s="17"/>
      <c r="L152" s="17"/>
      <c r="M152" s="17"/>
      <c r="N152" s="17"/>
      <c r="O152" s="17"/>
      <c r="P152" s="17"/>
      <c r="Q152" s="17"/>
      <c r="R152" s="5"/>
      <c r="S152" s="5"/>
      <c r="T152" s="5"/>
      <c r="U152" s="5"/>
      <c r="V152" s="5"/>
    </row>
    <row r="153" spans="1:22" ht="19.95" customHeight="1" x14ac:dyDescent="0.3">
      <c r="A153" s="8"/>
      <c r="B153" s="8"/>
      <c r="C153" s="5"/>
      <c r="D153" s="8"/>
      <c r="E153" s="8"/>
      <c r="F153" s="8"/>
      <c r="G153" s="8"/>
      <c r="H153" s="8"/>
      <c r="I153" s="8"/>
      <c r="J153" s="2"/>
      <c r="K153" s="17"/>
      <c r="L153" s="17"/>
      <c r="M153" s="17"/>
      <c r="N153" s="17"/>
      <c r="O153" s="17"/>
      <c r="P153" s="17"/>
      <c r="Q153" s="17"/>
      <c r="R153" s="5"/>
      <c r="S153" s="5"/>
      <c r="T153" s="5"/>
      <c r="U153" s="5"/>
      <c r="V153" s="5"/>
    </row>
    <row r="154" spans="1:22" ht="19.95" customHeight="1" x14ac:dyDescent="0.3">
      <c r="A154" s="8"/>
      <c r="B154" s="8"/>
      <c r="C154" s="5"/>
      <c r="D154" s="8"/>
      <c r="E154" s="8"/>
      <c r="F154" s="8"/>
      <c r="G154" s="8"/>
      <c r="H154" s="8"/>
      <c r="I154" s="8"/>
      <c r="J154" s="2"/>
      <c r="K154" s="17"/>
      <c r="L154" s="17"/>
      <c r="M154" s="17"/>
      <c r="N154" s="17"/>
      <c r="O154" s="17"/>
      <c r="P154" s="17"/>
      <c r="Q154" s="17"/>
      <c r="R154" s="5"/>
      <c r="S154" s="5"/>
      <c r="T154" s="5"/>
      <c r="U154" s="5"/>
      <c r="V154" s="5"/>
    </row>
    <row r="155" spans="1:22" ht="19.95" customHeight="1" x14ac:dyDescent="0.3">
      <c r="A155" s="8"/>
      <c r="B155" s="8"/>
      <c r="C155" s="5"/>
      <c r="D155" s="8"/>
      <c r="E155" s="8"/>
      <c r="F155" s="8"/>
      <c r="G155" s="8"/>
      <c r="H155" s="8"/>
      <c r="I155" s="8"/>
      <c r="J155" s="2"/>
      <c r="K155" s="17"/>
      <c r="L155" s="17"/>
      <c r="M155" s="17"/>
      <c r="N155" s="17"/>
      <c r="O155" s="17"/>
      <c r="P155" s="17"/>
      <c r="Q155" s="17"/>
      <c r="R155" s="5"/>
      <c r="S155" s="5"/>
      <c r="T155" s="5"/>
      <c r="U155" s="5"/>
      <c r="V155" s="5"/>
    </row>
    <row r="156" spans="1:22" ht="19.95" customHeight="1" x14ac:dyDescent="0.3">
      <c r="A156" s="8"/>
      <c r="B156" s="8"/>
      <c r="C156" s="5"/>
      <c r="D156" s="8"/>
      <c r="E156" s="8"/>
      <c r="F156" s="8"/>
      <c r="G156" s="8"/>
      <c r="H156" s="8"/>
      <c r="I156" s="8"/>
      <c r="J156" s="2"/>
      <c r="K156" s="17"/>
      <c r="L156" s="17"/>
      <c r="M156" s="17"/>
      <c r="N156" s="17"/>
      <c r="O156" s="17"/>
      <c r="P156" s="17"/>
      <c r="Q156" s="17"/>
      <c r="R156" s="5"/>
      <c r="S156" s="5"/>
      <c r="T156" s="5"/>
      <c r="U156" s="5"/>
      <c r="V156" s="5"/>
    </row>
    <row r="157" spans="1:22" ht="19.95" customHeight="1" x14ac:dyDescent="0.3">
      <c r="A157" s="8"/>
      <c r="B157" s="8"/>
      <c r="C157" s="5"/>
      <c r="D157" s="8"/>
      <c r="E157" s="8"/>
      <c r="F157" s="8"/>
      <c r="G157" s="8"/>
      <c r="H157" s="8"/>
      <c r="I157" s="8"/>
      <c r="J157" s="2"/>
      <c r="K157" s="17"/>
      <c r="L157" s="17"/>
      <c r="M157" s="17"/>
      <c r="N157" s="17"/>
      <c r="O157" s="17"/>
      <c r="P157" s="17"/>
      <c r="Q157" s="17"/>
      <c r="R157" s="5"/>
      <c r="S157" s="5"/>
      <c r="T157" s="5"/>
      <c r="U157" s="5"/>
      <c r="V157" s="5"/>
    </row>
    <row r="158" spans="1:22" ht="19.95" customHeight="1" x14ac:dyDescent="0.3">
      <c r="A158" s="8"/>
      <c r="B158" s="8"/>
      <c r="C158" s="5"/>
      <c r="D158" s="8"/>
      <c r="E158" s="8"/>
      <c r="F158" s="8"/>
      <c r="G158" s="8"/>
      <c r="H158" s="8"/>
      <c r="I158" s="8"/>
      <c r="J158" s="2"/>
      <c r="K158" s="17"/>
      <c r="L158" s="17"/>
      <c r="M158" s="17"/>
      <c r="N158" s="17"/>
      <c r="O158" s="17"/>
      <c r="P158" s="17"/>
      <c r="Q158" s="17"/>
      <c r="R158" s="5"/>
      <c r="S158" s="5"/>
      <c r="T158" s="5"/>
      <c r="U158" s="5"/>
      <c r="V158" s="5"/>
    </row>
    <row r="159" spans="1:22" ht="19.95" customHeight="1" x14ac:dyDescent="0.3">
      <c r="A159" s="8"/>
      <c r="B159" s="8"/>
      <c r="C159" s="5"/>
      <c r="D159" s="8"/>
      <c r="E159" s="8"/>
      <c r="F159" s="8"/>
      <c r="G159" s="8"/>
      <c r="H159" s="8"/>
      <c r="I159" s="8"/>
      <c r="J159" s="2"/>
      <c r="K159" s="17"/>
      <c r="L159" s="17"/>
      <c r="M159" s="17"/>
      <c r="N159" s="17"/>
      <c r="O159" s="17"/>
      <c r="P159" s="17"/>
      <c r="Q159" s="17"/>
      <c r="R159" s="5"/>
      <c r="S159" s="5"/>
      <c r="T159" s="5"/>
      <c r="U159" s="5"/>
      <c r="V159" s="5"/>
    </row>
    <row r="160" spans="1:22" ht="19.95" customHeight="1" x14ac:dyDescent="0.3">
      <c r="A160" s="8"/>
      <c r="B160" s="8"/>
      <c r="C160" s="5"/>
      <c r="D160" s="8"/>
      <c r="E160" s="8"/>
      <c r="F160" s="8"/>
      <c r="G160" s="8"/>
      <c r="H160" s="8"/>
      <c r="I160" s="8"/>
      <c r="J160" s="2"/>
      <c r="K160" s="17"/>
      <c r="L160" s="17"/>
      <c r="M160" s="17"/>
      <c r="N160" s="17"/>
      <c r="O160" s="17"/>
      <c r="P160" s="17"/>
      <c r="Q160" s="17"/>
      <c r="R160" s="5"/>
      <c r="S160" s="5"/>
      <c r="T160" s="5"/>
      <c r="U160" s="5"/>
      <c r="V160" s="5"/>
    </row>
    <row r="161" spans="1:22" ht="19.95" customHeight="1" x14ac:dyDescent="0.3">
      <c r="A161" s="8"/>
      <c r="B161" s="8"/>
      <c r="C161" s="5"/>
      <c r="D161" s="8"/>
      <c r="E161" s="8"/>
      <c r="F161" s="8"/>
      <c r="G161" s="8"/>
      <c r="H161" s="8"/>
      <c r="I161" s="8"/>
      <c r="J161" s="2"/>
      <c r="K161" s="17"/>
      <c r="L161" s="17"/>
      <c r="M161" s="17"/>
      <c r="N161" s="17"/>
      <c r="O161" s="17"/>
      <c r="P161" s="17"/>
      <c r="Q161" s="17"/>
      <c r="R161" s="5"/>
      <c r="S161" s="5"/>
      <c r="T161" s="5"/>
      <c r="U161" s="5"/>
      <c r="V161" s="5"/>
    </row>
    <row r="162" spans="1:22" ht="19.95" customHeight="1" x14ac:dyDescent="0.3">
      <c r="A162" s="8"/>
      <c r="B162" s="8"/>
      <c r="C162" s="5"/>
      <c r="D162" s="8"/>
      <c r="E162" s="8"/>
      <c r="F162" s="8"/>
      <c r="G162" s="8"/>
      <c r="H162" s="8"/>
      <c r="I162" s="8"/>
      <c r="J162" s="2"/>
      <c r="K162" s="17"/>
      <c r="L162" s="17"/>
      <c r="M162" s="17"/>
      <c r="N162" s="17"/>
      <c r="O162" s="17"/>
      <c r="P162" s="17"/>
      <c r="Q162" s="17"/>
      <c r="R162" s="5"/>
      <c r="S162" s="5"/>
      <c r="T162" s="5"/>
      <c r="U162" s="5"/>
      <c r="V162" s="5"/>
    </row>
    <row r="163" spans="1:22" ht="19.95" customHeight="1" x14ac:dyDescent="0.3">
      <c r="A163" s="8"/>
      <c r="B163" s="8"/>
      <c r="C163" s="5"/>
      <c r="D163" s="8"/>
      <c r="E163" s="8"/>
      <c r="F163" s="8"/>
      <c r="G163" s="8"/>
      <c r="H163" s="8"/>
      <c r="I163" s="8"/>
      <c r="J163" s="2"/>
      <c r="K163" s="17"/>
      <c r="L163" s="17"/>
      <c r="M163" s="17"/>
      <c r="N163" s="17"/>
      <c r="O163" s="17"/>
      <c r="P163" s="17"/>
      <c r="Q163" s="17"/>
      <c r="R163" s="5"/>
      <c r="S163" s="5"/>
      <c r="T163" s="5"/>
      <c r="U163" s="5"/>
      <c r="V163" s="5"/>
    </row>
    <row r="164" spans="1:22" ht="19.95" customHeight="1" x14ac:dyDescent="0.3">
      <c r="A164" s="8"/>
      <c r="B164" s="8"/>
      <c r="C164" s="5"/>
      <c r="D164" s="8"/>
      <c r="E164" s="8"/>
      <c r="F164" s="8"/>
      <c r="G164" s="8"/>
      <c r="H164" s="8"/>
      <c r="I164" s="8"/>
      <c r="J164" s="2"/>
      <c r="K164" s="17"/>
      <c r="L164" s="17"/>
      <c r="M164" s="17"/>
      <c r="N164" s="17"/>
      <c r="O164" s="17"/>
      <c r="P164" s="17"/>
      <c r="Q164" s="17"/>
      <c r="R164" s="5"/>
      <c r="S164" s="5"/>
      <c r="T164" s="5"/>
      <c r="U164" s="5"/>
      <c r="V164" s="5"/>
    </row>
    <row r="165" spans="1:22" ht="19.95" customHeight="1" x14ac:dyDescent="0.3">
      <c r="A165" s="8"/>
      <c r="B165" s="8"/>
      <c r="C165" s="5"/>
      <c r="D165" s="8"/>
      <c r="E165" s="8"/>
      <c r="F165" s="8"/>
      <c r="G165" s="8"/>
      <c r="H165" s="8"/>
      <c r="I165" s="8"/>
      <c r="J165" s="2"/>
      <c r="K165" s="17"/>
      <c r="L165" s="17"/>
      <c r="M165" s="17"/>
      <c r="N165" s="17"/>
      <c r="O165" s="17"/>
      <c r="P165" s="17"/>
      <c r="Q165" s="17"/>
      <c r="R165" s="5"/>
      <c r="S165" s="5"/>
      <c r="T165" s="5"/>
      <c r="U165" s="5"/>
      <c r="V165" s="5"/>
    </row>
    <row r="166" spans="1:22" ht="19.95" customHeight="1" x14ac:dyDescent="0.3">
      <c r="A166" s="8"/>
      <c r="B166" s="8"/>
      <c r="C166" s="5"/>
      <c r="D166" s="8"/>
      <c r="E166" s="8"/>
      <c r="F166" s="8"/>
      <c r="G166" s="8"/>
      <c r="H166" s="8"/>
      <c r="I166" s="8"/>
      <c r="J166" s="2"/>
      <c r="K166" s="17"/>
      <c r="L166" s="17"/>
      <c r="M166" s="17"/>
      <c r="N166" s="17"/>
      <c r="O166" s="17"/>
      <c r="P166" s="17"/>
      <c r="Q166" s="17"/>
      <c r="R166" s="5"/>
      <c r="S166" s="5"/>
      <c r="T166" s="5"/>
      <c r="U166" s="5"/>
      <c r="V166" s="5"/>
    </row>
    <row r="167" spans="1:22" ht="19.95" customHeight="1" x14ac:dyDescent="0.3">
      <c r="A167" s="8"/>
      <c r="B167" s="8"/>
      <c r="C167" s="5"/>
      <c r="D167" s="8"/>
      <c r="E167" s="8"/>
      <c r="F167" s="8"/>
      <c r="G167" s="8"/>
      <c r="H167" s="8"/>
      <c r="I167" s="8"/>
      <c r="J167" s="2"/>
      <c r="K167" s="17"/>
      <c r="L167" s="17"/>
      <c r="M167" s="17"/>
      <c r="N167" s="17"/>
      <c r="O167" s="17"/>
      <c r="P167" s="17"/>
      <c r="Q167" s="17"/>
      <c r="R167" s="5"/>
      <c r="S167" s="5"/>
      <c r="T167" s="5"/>
      <c r="U167" s="5"/>
      <c r="V167" s="5"/>
    </row>
    <row r="168" spans="1:22" ht="19.95" customHeight="1" x14ac:dyDescent="0.3">
      <c r="A168" s="8"/>
      <c r="B168" s="8"/>
      <c r="C168" s="5"/>
      <c r="D168" s="8"/>
      <c r="E168" s="8"/>
      <c r="F168" s="8"/>
      <c r="G168" s="8"/>
      <c r="H168" s="8"/>
      <c r="I168" s="8"/>
      <c r="J168" s="2"/>
      <c r="K168" s="17"/>
      <c r="L168" s="17"/>
      <c r="M168" s="17"/>
      <c r="N168" s="17"/>
      <c r="O168" s="17"/>
      <c r="P168" s="17"/>
      <c r="Q168" s="17"/>
      <c r="R168" s="5"/>
      <c r="S168" s="5"/>
      <c r="T168" s="5"/>
      <c r="U168" s="5"/>
      <c r="V168" s="5"/>
    </row>
    <row r="169" spans="1:22" ht="19.95" customHeight="1" x14ac:dyDescent="0.3">
      <c r="A169" s="8"/>
      <c r="B169" s="8"/>
      <c r="C169" s="5"/>
      <c r="D169" s="8"/>
      <c r="E169" s="8"/>
      <c r="F169" s="8"/>
      <c r="G169" s="8"/>
      <c r="H169" s="8"/>
      <c r="I169" s="8"/>
      <c r="J169" s="2"/>
      <c r="K169" s="17"/>
      <c r="L169" s="17"/>
      <c r="M169" s="17"/>
      <c r="N169" s="17"/>
      <c r="O169" s="17"/>
      <c r="P169" s="17"/>
      <c r="Q169" s="17"/>
      <c r="R169" s="5"/>
      <c r="S169" s="5"/>
      <c r="T169" s="5"/>
      <c r="U169" s="5"/>
      <c r="V169" s="5"/>
    </row>
    <row r="170" spans="1:22" ht="19.95" customHeight="1" x14ac:dyDescent="0.3">
      <c r="A170" s="8"/>
      <c r="B170" s="8"/>
      <c r="C170" s="5"/>
      <c r="D170" s="8"/>
      <c r="E170" s="8"/>
      <c r="F170" s="8"/>
      <c r="G170" s="8"/>
      <c r="H170" s="8"/>
      <c r="I170" s="8"/>
      <c r="J170" s="2"/>
      <c r="K170" s="17"/>
      <c r="L170" s="17"/>
      <c r="M170" s="17"/>
      <c r="N170" s="17"/>
      <c r="O170" s="17"/>
      <c r="P170" s="17"/>
      <c r="Q170" s="17"/>
      <c r="R170" s="5"/>
      <c r="S170" s="5"/>
      <c r="T170" s="5"/>
      <c r="U170" s="5"/>
      <c r="V170" s="5"/>
    </row>
    <row r="171" spans="1:22" ht="19.95" customHeight="1" x14ac:dyDescent="0.3">
      <c r="A171" s="8"/>
      <c r="B171" s="8"/>
      <c r="C171" s="5"/>
      <c r="D171" s="8"/>
      <c r="E171" s="8"/>
      <c r="F171" s="8"/>
      <c r="G171" s="8"/>
      <c r="H171" s="8"/>
      <c r="I171" s="8"/>
      <c r="J171" s="2"/>
      <c r="K171" s="17"/>
      <c r="L171" s="17"/>
      <c r="M171" s="17"/>
      <c r="N171" s="17"/>
      <c r="O171" s="17"/>
      <c r="P171" s="17"/>
      <c r="Q171" s="17"/>
      <c r="R171" s="5"/>
      <c r="S171" s="5"/>
      <c r="T171" s="5"/>
      <c r="U171" s="5"/>
      <c r="V171" s="5"/>
    </row>
    <row r="172" spans="1:22" ht="19.95" customHeight="1" x14ac:dyDescent="0.3">
      <c r="A172" s="8"/>
      <c r="B172" s="8"/>
      <c r="C172" s="5"/>
      <c r="D172" s="8"/>
      <c r="E172" s="8"/>
      <c r="F172" s="8"/>
      <c r="G172" s="8"/>
      <c r="H172" s="8"/>
      <c r="I172" s="8"/>
      <c r="J172" s="2"/>
      <c r="K172" s="17"/>
      <c r="L172" s="17"/>
      <c r="M172" s="17"/>
      <c r="N172" s="17"/>
      <c r="O172" s="17"/>
      <c r="P172" s="17"/>
      <c r="Q172" s="17"/>
      <c r="R172" s="5"/>
      <c r="S172" s="5"/>
      <c r="T172" s="5"/>
      <c r="U172" s="5"/>
      <c r="V172" s="5"/>
    </row>
    <row r="173" spans="1:22" ht="19.95" customHeight="1" x14ac:dyDescent="0.3">
      <c r="A173" s="8"/>
      <c r="B173" s="8"/>
      <c r="C173" s="5"/>
      <c r="D173" s="8"/>
      <c r="E173" s="8"/>
      <c r="F173" s="8"/>
      <c r="G173" s="8"/>
      <c r="H173" s="8"/>
      <c r="I173" s="8"/>
      <c r="J173" s="2"/>
      <c r="K173" s="17"/>
      <c r="L173" s="17"/>
      <c r="M173" s="17"/>
      <c r="N173" s="17"/>
      <c r="O173" s="17"/>
      <c r="P173" s="17"/>
      <c r="Q173" s="17"/>
      <c r="R173" s="5"/>
      <c r="S173" s="5"/>
      <c r="T173" s="5"/>
      <c r="U173" s="5"/>
      <c r="V173" s="5"/>
    </row>
    <row r="174" spans="1:22" ht="19.95" customHeight="1" x14ac:dyDescent="0.3">
      <c r="A174" s="8"/>
      <c r="B174" s="8"/>
      <c r="C174" s="5"/>
      <c r="D174" s="8"/>
      <c r="E174" s="8"/>
      <c r="F174" s="8"/>
      <c r="G174" s="8"/>
      <c r="H174" s="8"/>
      <c r="I174" s="8"/>
      <c r="J174" s="2"/>
      <c r="K174" s="17"/>
      <c r="L174" s="17"/>
      <c r="M174" s="17"/>
      <c r="N174" s="17"/>
      <c r="O174" s="17"/>
      <c r="P174" s="17"/>
      <c r="Q174" s="17"/>
      <c r="R174" s="5"/>
      <c r="S174" s="5"/>
      <c r="T174" s="5"/>
      <c r="U174" s="5"/>
      <c r="V174" s="5"/>
    </row>
    <row r="175" spans="1:22" ht="19.95" customHeight="1" x14ac:dyDescent="0.3">
      <c r="A175" s="8"/>
      <c r="B175" s="8"/>
      <c r="C175" s="5"/>
      <c r="D175" s="8"/>
      <c r="E175" s="8"/>
      <c r="F175" s="8"/>
      <c r="G175" s="8"/>
      <c r="H175" s="8"/>
      <c r="I175" s="8"/>
      <c r="J175" s="2"/>
      <c r="K175" s="17"/>
      <c r="L175" s="17"/>
      <c r="M175" s="17"/>
      <c r="N175" s="17"/>
      <c r="O175" s="17"/>
      <c r="P175" s="17"/>
      <c r="Q175" s="17"/>
      <c r="R175" s="5"/>
      <c r="S175" s="5"/>
      <c r="T175" s="5"/>
      <c r="U175" s="5"/>
      <c r="V175" s="5"/>
    </row>
    <row r="176" spans="1:22" ht="19.95" customHeight="1" x14ac:dyDescent="0.3">
      <c r="A176" s="8"/>
      <c r="B176" s="8"/>
      <c r="C176" s="5"/>
      <c r="D176" s="8"/>
      <c r="E176" s="8"/>
      <c r="F176" s="8"/>
      <c r="G176" s="8"/>
      <c r="H176" s="8"/>
      <c r="I176" s="8"/>
      <c r="J176" s="2"/>
      <c r="K176" s="17"/>
      <c r="L176" s="17"/>
      <c r="M176" s="17"/>
      <c r="N176" s="17"/>
      <c r="O176" s="17"/>
      <c r="P176" s="17"/>
      <c r="Q176" s="17"/>
      <c r="R176" s="5"/>
      <c r="S176" s="5"/>
      <c r="T176" s="5"/>
      <c r="U176" s="5"/>
      <c r="V176" s="5"/>
    </row>
    <row r="177" spans="1:22" ht="19.95" customHeight="1" x14ac:dyDescent="0.3">
      <c r="A177" s="8"/>
      <c r="B177" s="8"/>
      <c r="C177" s="5"/>
      <c r="D177" s="8"/>
      <c r="E177" s="8"/>
      <c r="F177" s="8"/>
      <c r="G177" s="8"/>
      <c r="H177" s="8"/>
      <c r="I177" s="8"/>
      <c r="J177" s="2"/>
      <c r="K177" s="17"/>
      <c r="L177" s="17"/>
      <c r="M177" s="17"/>
      <c r="N177" s="17"/>
      <c r="O177" s="17"/>
      <c r="P177" s="17"/>
      <c r="Q177" s="17"/>
      <c r="R177" s="5"/>
      <c r="S177" s="5"/>
      <c r="T177" s="5"/>
      <c r="U177" s="5"/>
      <c r="V177" s="5"/>
    </row>
    <row r="178" spans="1:22" ht="19.95" customHeight="1" x14ac:dyDescent="0.3">
      <c r="A178" s="8"/>
      <c r="B178" s="8"/>
      <c r="C178" s="5"/>
      <c r="D178" s="8"/>
      <c r="E178" s="8"/>
      <c r="F178" s="8"/>
      <c r="G178" s="8"/>
      <c r="H178" s="8"/>
      <c r="I178" s="8"/>
      <c r="J178" s="2"/>
      <c r="K178" s="17"/>
      <c r="L178" s="17"/>
      <c r="M178" s="17"/>
      <c r="N178" s="17"/>
      <c r="O178" s="17"/>
      <c r="P178" s="17"/>
      <c r="Q178" s="17"/>
      <c r="R178" s="5"/>
      <c r="S178" s="5"/>
      <c r="T178" s="5"/>
      <c r="U178" s="5"/>
      <c r="V178" s="5"/>
    </row>
    <row r="179" spans="1:22" ht="19.95" customHeight="1" x14ac:dyDescent="0.3">
      <c r="A179" s="8"/>
      <c r="B179" s="8"/>
      <c r="C179" s="5"/>
      <c r="D179" s="8"/>
      <c r="E179" s="8"/>
      <c r="F179" s="8"/>
      <c r="G179" s="8"/>
      <c r="H179" s="8"/>
      <c r="I179" s="8"/>
      <c r="J179" s="2"/>
      <c r="K179" s="17"/>
      <c r="L179" s="17"/>
      <c r="M179" s="17"/>
      <c r="N179" s="17"/>
      <c r="O179" s="17"/>
      <c r="P179" s="17"/>
      <c r="Q179" s="17"/>
      <c r="R179" s="5"/>
      <c r="S179" s="5"/>
      <c r="T179" s="5"/>
      <c r="U179" s="5"/>
      <c r="V179" s="5"/>
    </row>
    <row r="180" spans="1:22" ht="19.95" customHeight="1" x14ac:dyDescent="0.3">
      <c r="A180" s="8"/>
      <c r="B180" s="8"/>
      <c r="C180" s="5"/>
      <c r="D180" s="8"/>
      <c r="E180" s="8"/>
      <c r="F180" s="8"/>
      <c r="G180" s="8"/>
      <c r="H180" s="8"/>
      <c r="I180" s="8"/>
      <c r="J180" s="2"/>
      <c r="K180" s="17"/>
      <c r="L180" s="17"/>
      <c r="M180" s="17"/>
      <c r="N180" s="17"/>
      <c r="O180" s="17"/>
      <c r="P180" s="17"/>
      <c r="Q180" s="17"/>
      <c r="R180" s="5"/>
      <c r="S180" s="5"/>
      <c r="T180" s="5"/>
      <c r="U180" s="5"/>
      <c r="V180" s="5"/>
    </row>
    <row r="181" spans="1:22" ht="19.95" customHeight="1" x14ac:dyDescent="0.3">
      <c r="A181" s="8"/>
      <c r="B181" s="8"/>
      <c r="C181" s="5"/>
      <c r="D181" s="8"/>
      <c r="E181" s="8"/>
      <c r="F181" s="8"/>
      <c r="G181" s="8"/>
      <c r="H181" s="8"/>
      <c r="I181" s="8"/>
      <c r="J181" s="2"/>
      <c r="K181" s="17"/>
      <c r="L181" s="17"/>
      <c r="M181" s="17"/>
      <c r="N181" s="17"/>
      <c r="O181" s="17"/>
      <c r="P181" s="17"/>
      <c r="Q181" s="17"/>
      <c r="R181" s="5"/>
      <c r="S181" s="5"/>
      <c r="T181" s="5"/>
      <c r="U181" s="5"/>
      <c r="V181" s="5"/>
    </row>
    <row r="182" spans="1:22" ht="19.95" customHeight="1" x14ac:dyDescent="0.3">
      <c r="A182" s="8"/>
      <c r="B182" s="8"/>
      <c r="C182" s="5"/>
      <c r="D182" s="8"/>
      <c r="E182" s="8"/>
      <c r="F182" s="8"/>
      <c r="G182" s="8"/>
      <c r="H182" s="8"/>
      <c r="I182" s="8"/>
      <c r="J182" s="2"/>
      <c r="K182" s="17"/>
      <c r="L182" s="17"/>
      <c r="M182" s="17"/>
      <c r="N182" s="17"/>
      <c r="O182" s="17"/>
      <c r="P182" s="17"/>
      <c r="Q182" s="17"/>
      <c r="R182" s="5"/>
      <c r="S182" s="5"/>
      <c r="T182" s="5"/>
      <c r="U182" s="5"/>
      <c r="V182" s="5"/>
    </row>
    <row r="183" spans="1:22" ht="19.95" customHeight="1" x14ac:dyDescent="0.3">
      <c r="A183" s="8"/>
      <c r="B183" s="8"/>
      <c r="C183" s="5"/>
      <c r="D183" s="8"/>
      <c r="E183" s="8"/>
      <c r="F183" s="8"/>
      <c r="G183" s="8"/>
      <c r="H183" s="8"/>
      <c r="I183" s="8"/>
      <c r="J183" s="2"/>
      <c r="K183" s="17"/>
      <c r="L183" s="17"/>
      <c r="M183" s="17"/>
      <c r="N183" s="17"/>
      <c r="O183" s="17"/>
      <c r="P183" s="17"/>
      <c r="Q183" s="17"/>
      <c r="R183" s="5"/>
      <c r="S183" s="5"/>
      <c r="T183" s="5"/>
      <c r="U183" s="5"/>
      <c r="V183" s="5"/>
    </row>
    <row r="184" spans="1:22" ht="19.95" customHeight="1" x14ac:dyDescent="0.3">
      <c r="A184" s="8"/>
      <c r="B184" s="8"/>
      <c r="C184" s="5"/>
      <c r="D184" s="8"/>
      <c r="E184" s="8"/>
      <c r="F184" s="8"/>
      <c r="G184" s="8"/>
      <c r="H184" s="8"/>
      <c r="I184" s="8"/>
      <c r="J184" s="2"/>
      <c r="K184" s="17"/>
      <c r="L184" s="17"/>
      <c r="M184" s="17"/>
      <c r="N184" s="17"/>
      <c r="O184" s="17"/>
      <c r="P184" s="17"/>
      <c r="Q184" s="17"/>
      <c r="R184" s="5"/>
      <c r="S184" s="5"/>
      <c r="T184" s="5"/>
      <c r="U184" s="5"/>
      <c r="V184" s="5"/>
    </row>
    <row r="185" spans="1:22" ht="19.95" customHeight="1" x14ac:dyDescent="0.3">
      <c r="A185" s="8"/>
      <c r="B185" s="8"/>
      <c r="C185" s="5"/>
      <c r="D185" s="8"/>
      <c r="E185" s="8"/>
      <c r="F185" s="8"/>
      <c r="G185" s="8"/>
      <c r="H185" s="8"/>
      <c r="I185" s="8"/>
      <c r="J185" s="2"/>
      <c r="K185" s="17"/>
      <c r="L185" s="17"/>
      <c r="M185" s="17"/>
      <c r="N185" s="17"/>
      <c r="O185" s="17"/>
      <c r="P185" s="17"/>
      <c r="Q185" s="17"/>
      <c r="R185" s="5"/>
      <c r="S185" s="5"/>
      <c r="T185" s="5"/>
      <c r="U185" s="5"/>
      <c r="V185" s="5"/>
    </row>
    <row r="186" spans="1:22" ht="19.95" customHeight="1" x14ac:dyDescent="0.3">
      <c r="A186" s="8"/>
      <c r="B186" s="8"/>
      <c r="C186" s="5"/>
      <c r="D186" s="8"/>
      <c r="E186" s="8"/>
      <c r="F186" s="8"/>
      <c r="G186" s="8"/>
      <c r="H186" s="8"/>
      <c r="I186" s="8"/>
      <c r="J186" s="2"/>
      <c r="K186" s="17"/>
      <c r="L186" s="17"/>
      <c r="M186" s="17"/>
      <c r="N186" s="17"/>
      <c r="O186" s="17"/>
      <c r="P186" s="17"/>
      <c r="Q186" s="17"/>
      <c r="R186" s="5"/>
      <c r="S186" s="5"/>
      <c r="T186" s="5"/>
      <c r="U186" s="5"/>
      <c r="V186" s="5"/>
    </row>
    <row r="187" spans="1:22" ht="19.95" customHeight="1" x14ac:dyDescent="0.3">
      <c r="A187" s="8"/>
      <c r="B187" s="8"/>
      <c r="C187" s="5"/>
      <c r="D187" s="8"/>
      <c r="E187" s="8"/>
      <c r="F187" s="8"/>
      <c r="G187" s="8"/>
      <c r="H187" s="8"/>
      <c r="I187" s="8"/>
      <c r="J187" s="2"/>
      <c r="K187" s="17"/>
      <c r="L187" s="17"/>
      <c r="M187" s="17"/>
      <c r="N187" s="17"/>
      <c r="O187" s="17"/>
      <c r="P187" s="17"/>
      <c r="Q187" s="17"/>
      <c r="R187" s="5"/>
      <c r="S187" s="5"/>
      <c r="T187" s="5"/>
      <c r="U187" s="5"/>
      <c r="V187" s="5"/>
    </row>
    <row r="188" spans="1:22" ht="19.95" customHeight="1" x14ac:dyDescent="0.3">
      <c r="A188" s="8"/>
      <c r="B188" s="8"/>
      <c r="C188" s="5"/>
      <c r="D188" s="8"/>
      <c r="E188" s="8"/>
      <c r="F188" s="8"/>
      <c r="G188" s="8"/>
      <c r="H188" s="8"/>
      <c r="I188" s="8"/>
      <c r="J188" s="2"/>
      <c r="K188" s="17"/>
      <c r="L188" s="17"/>
      <c r="M188" s="17"/>
      <c r="N188" s="17"/>
      <c r="O188" s="17"/>
      <c r="P188" s="17"/>
      <c r="Q188" s="17"/>
      <c r="R188" s="5"/>
      <c r="S188" s="5"/>
      <c r="T188" s="5"/>
      <c r="U188" s="5"/>
      <c r="V188" s="5"/>
    </row>
    <row r="189" spans="1:22" ht="19.95" customHeight="1" x14ac:dyDescent="0.3">
      <c r="A189" s="8"/>
      <c r="B189" s="8"/>
      <c r="C189" s="5"/>
      <c r="D189" s="8"/>
      <c r="E189" s="8"/>
      <c r="F189" s="8"/>
      <c r="G189" s="8"/>
      <c r="H189" s="8"/>
      <c r="I189" s="8"/>
      <c r="J189" s="2"/>
      <c r="K189" s="17"/>
      <c r="L189" s="17"/>
      <c r="M189" s="17"/>
      <c r="N189" s="17"/>
      <c r="O189" s="17"/>
      <c r="P189" s="17"/>
      <c r="Q189" s="17"/>
      <c r="R189" s="5"/>
      <c r="S189" s="5"/>
      <c r="T189" s="5"/>
      <c r="U189" s="5"/>
      <c r="V189" s="5"/>
    </row>
    <row r="190" spans="1:22" ht="19.95" customHeight="1" x14ac:dyDescent="0.3">
      <c r="A190" s="8"/>
      <c r="B190" s="8"/>
      <c r="C190" s="5"/>
      <c r="D190" s="8"/>
      <c r="E190" s="8"/>
      <c r="F190" s="8"/>
      <c r="G190" s="8"/>
      <c r="H190" s="8"/>
      <c r="I190" s="8"/>
      <c r="J190" s="2"/>
      <c r="K190" s="17"/>
      <c r="L190" s="17"/>
      <c r="M190" s="17"/>
      <c r="N190" s="17"/>
      <c r="O190" s="17"/>
      <c r="P190" s="17"/>
      <c r="Q190" s="17"/>
      <c r="R190" s="5"/>
      <c r="S190" s="5"/>
      <c r="T190" s="5"/>
      <c r="U190" s="5"/>
      <c r="V190" s="5"/>
    </row>
    <row r="191" spans="1:22" ht="19.95" customHeight="1" x14ac:dyDescent="0.3">
      <c r="A191" s="8"/>
      <c r="B191" s="8"/>
      <c r="C191" s="5"/>
      <c r="D191" s="8"/>
      <c r="E191" s="8"/>
      <c r="F191" s="8"/>
      <c r="G191" s="8"/>
      <c r="H191" s="8"/>
      <c r="I191" s="8"/>
      <c r="J191" s="2"/>
      <c r="K191" s="17"/>
      <c r="L191" s="17"/>
      <c r="M191" s="17"/>
      <c r="N191" s="17"/>
      <c r="O191" s="17"/>
      <c r="P191" s="17"/>
      <c r="Q191" s="17"/>
      <c r="R191" s="5"/>
      <c r="S191" s="5"/>
      <c r="T191" s="5"/>
      <c r="U191" s="5"/>
      <c r="V191" s="5"/>
    </row>
    <row r="192" spans="1:22" ht="19.95" customHeight="1" x14ac:dyDescent="0.3">
      <c r="A192" s="8"/>
      <c r="B192" s="8"/>
      <c r="C192" s="5"/>
      <c r="D192" s="8"/>
      <c r="E192" s="8"/>
      <c r="F192" s="8"/>
      <c r="G192" s="8"/>
      <c r="H192" s="8"/>
      <c r="I192" s="8"/>
      <c r="J192" s="2"/>
      <c r="K192" s="17"/>
      <c r="L192" s="17"/>
      <c r="M192" s="17"/>
      <c r="N192" s="17"/>
      <c r="O192" s="17"/>
      <c r="P192" s="17"/>
      <c r="Q192" s="17"/>
      <c r="R192" s="5"/>
      <c r="S192" s="5"/>
      <c r="T192" s="5"/>
      <c r="U192" s="5"/>
      <c r="V192" s="5"/>
    </row>
    <row r="193" spans="1:22" ht="19.95" customHeight="1" x14ac:dyDescent="0.3">
      <c r="A193" s="8"/>
      <c r="B193" s="8"/>
      <c r="C193" s="5"/>
      <c r="D193" s="8"/>
      <c r="E193" s="8"/>
      <c r="F193" s="8"/>
      <c r="G193" s="8"/>
      <c r="H193" s="8"/>
      <c r="I193" s="8"/>
      <c r="J193" s="2"/>
      <c r="K193" s="17"/>
      <c r="L193" s="17"/>
      <c r="M193" s="17"/>
      <c r="N193" s="17"/>
      <c r="O193" s="17"/>
      <c r="P193" s="17"/>
      <c r="Q193" s="17"/>
      <c r="R193" s="5"/>
      <c r="S193" s="5"/>
      <c r="T193" s="5"/>
      <c r="U193" s="5"/>
      <c r="V193" s="5"/>
    </row>
    <row r="194" spans="1:22" ht="19.95" customHeight="1" x14ac:dyDescent="0.3">
      <c r="A194" s="8"/>
      <c r="B194" s="8"/>
      <c r="C194" s="5"/>
      <c r="D194" s="8"/>
      <c r="E194" s="8"/>
      <c r="F194" s="8"/>
      <c r="G194" s="8"/>
      <c r="H194" s="8"/>
      <c r="I194" s="8"/>
      <c r="J194" s="2"/>
      <c r="K194" s="17"/>
      <c r="L194" s="17"/>
      <c r="M194" s="17"/>
      <c r="N194" s="17"/>
      <c r="O194" s="17"/>
      <c r="P194" s="17"/>
      <c r="Q194" s="17"/>
      <c r="R194" s="5"/>
      <c r="S194" s="5"/>
      <c r="T194" s="5"/>
      <c r="U194" s="5"/>
      <c r="V194" s="5"/>
    </row>
    <row r="195" spans="1:22" ht="19.95" customHeight="1" x14ac:dyDescent="0.3">
      <c r="A195" s="8"/>
      <c r="B195" s="8"/>
      <c r="C195" s="5"/>
      <c r="D195" s="8"/>
      <c r="E195" s="8"/>
      <c r="F195" s="8"/>
      <c r="G195" s="8"/>
      <c r="H195" s="8"/>
      <c r="I195" s="8"/>
      <c r="J195" s="2"/>
      <c r="K195" s="17"/>
      <c r="L195" s="17"/>
      <c r="M195" s="17"/>
      <c r="N195" s="17"/>
      <c r="O195" s="17"/>
      <c r="P195" s="17"/>
      <c r="Q195" s="17"/>
      <c r="R195" s="5"/>
      <c r="S195" s="5"/>
      <c r="T195" s="5"/>
      <c r="U195" s="5"/>
      <c r="V195" s="5"/>
    </row>
    <row r="196" spans="1:22" ht="19.95" customHeight="1" x14ac:dyDescent="0.3">
      <c r="A196" s="8"/>
      <c r="B196" s="8"/>
      <c r="C196" s="5"/>
      <c r="D196" s="8"/>
      <c r="E196" s="8"/>
      <c r="F196" s="8"/>
      <c r="G196" s="8"/>
      <c r="H196" s="8"/>
      <c r="I196" s="8"/>
      <c r="J196" s="2"/>
      <c r="K196" s="17"/>
      <c r="L196" s="17"/>
      <c r="M196" s="17"/>
      <c r="N196" s="17"/>
      <c r="O196" s="17"/>
      <c r="P196" s="17"/>
      <c r="Q196" s="17"/>
      <c r="R196" s="5"/>
      <c r="S196" s="5"/>
      <c r="T196" s="5"/>
      <c r="U196" s="5"/>
      <c r="V196" s="5"/>
    </row>
    <row r="197" spans="1:22" ht="19.95" customHeight="1" x14ac:dyDescent="0.3">
      <c r="A197" s="8"/>
      <c r="B197" s="8"/>
      <c r="C197" s="5"/>
      <c r="D197" s="8"/>
      <c r="E197" s="8"/>
      <c r="F197" s="8"/>
      <c r="G197" s="8"/>
      <c r="H197" s="8"/>
      <c r="I197" s="8"/>
      <c r="J197" s="2"/>
      <c r="K197" s="17"/>
      <c r="L197" s="17"/>
      <c r="M197" s="17"/>
      <c r="N197" s="17"/>
      <c r="O197" s="17"/>
      <c r="P197" s="17"/>
      <c r="Q197" s="17"/>
      <c r="R197" s="5"/>
      <c r="S197" s="5"/>
      <c r="T197" s="5"/>
      <c r="U197" s="5"/>
      <c r="V197" s="5"/>
    </row>
    <row r="198" spans="1:22" ht="19.95" customHeight="1" x14ac:dyDescent="0.3">
      <c r="A198" s="8"/>
      <c r="B198" s="8"/>
      <c r="C198" s="5"/>
      <c r="D198" s="8"/>
      <c r="E198" s="8"/>
      <c r="F198" s="8"/>
      <c r="G198" s="8"/>
      <c r="H198" s="8"/>
      <c r="I198" s="8"/>
      <c r="J198" s="2"/>
      <c r="K198" s="17"/>
      <c r="L198" s="17"/>
      <c r="M198" s="17"/>
      <c r="N198" s="17"/>
      <c r="O198" s="17"/>
      <c r="P198" s="17"/>
      <c r="Q198" s="17"/>
      <c r="R198" s="5"/>
      <c r="S198" s="5"/>
      <c r="T198" s="5"/>
      <c r="U198" s="5"/>
      <c r="V198" s="5"/>
    </row>
    <row r="199" spans="1:22" ht="19.95" customHeight="1" x14ac:dyDescent="0.3">
      <c r="A199" s="8"/>
      <c r="B199" s="8"/>
      <c r="C199" s="5"/>
      <c r="D199" s="8"/>
      <c r="E199" s="8"/>
      <c r="F199" s="8"/>
      <c r="G199" s="8"/>
      <c r="H199" s="8"/>
      <c r="I199" s="8"/>
      <c r="J199" s="2"/>
      <c r="K199" s="17"/>
      <c r="L199" s="17"/>
      <c r="M199" s="17"/>
      <c r="N199" s="17"/>
      <c r="O199" s="17"/>
      <c r="P199" s="17"/>
      <c r="Q199" s="17"/>
      <c r="R199" s="5"/>
      <c r="S199" s="5"/>
      <c r="T199" s="5"/>
      <c r="U199" s="5"/>
      <c r="V199" s="5"/>
    </row>
    <row r="200" spans="1:22" ht="19.95" customHeight="1" x14ac:dyDescent="0.3">
      <c r="A200" s="8"/>
      <c r="B200" s="8"/>
      <c r="C200" s="5"/>
      <c r="D200" s="8"/>
      <c r="E200" s="8"/>
      <c r="F200" s="8"/>
      <c r="G200" s="8"/>
      <c r="H200" s="8"/>
      <c r="I200" s="8"/>
      <c r="J200" s="2"/>
      <c r="K200" s="17"/>
      <c r="L200" s="17"/>
      <c r="M200" s="17"/>
      <c r="N200" s="17"/>
      <c r="O200" s="17"/>
      <c r="P200" s="17"/>
      <c r="Q200" s="17"/>
      <c r="R200" s="5"/>
      <c r="S200" s="5"/>
      <c r="T200" s="5"/>
      <c r="U200" s="5"/>
      <c r="V200" s="5"/>
    </row>
    <row r="201" spans="1:22" ht="19.95" customHeight="1" x14ac:dyDescent="0.3">
      <c r="A201" s="8"/>
      <c r="B201" s="8"/>
      <c r="C201" s="5"/>
      <c r="D201" s="8"/>
      <c r="E201" s="8"/>
      <c r="F201" s="8"/>
      <c r="G201" s="8"/>
      <c r="H201" s="8"/>
      <c r="I201" s="8"/>
      <c r="J201" s="2"/>
      <c r="K201" s="17"/>
      <c r="L201" s="17"/>
      <c r="M201" s="17"/>
      <c r="N201" s="17"/>
      <c r="O201" s="17"/>
      <c r="P201" s="17"/>
      <c r="Q201" s="17"/>
      <c r="R201" s="5"/>
      <c r="S201" s="5"/>
      <c r="T201" s="5"/>
      <c r="U201" s="5"/>
      <c r="V201" s="5"/>
    </row>
    <row r="202" spans="1:22" ht="19.95" customHeight="1" x14ac:dyDescent="0.3">
      <c r="A202" s="8"/>
      <c r="B202" s="8"/>
      <c r="C202" s="5"/>
      <c r="D202" s="8"/>
      <c r="E202" s="8"/>
      <c r="F202" s="8"/>
      <c r="G202" s="8"/>
      <c r="H202" s="8"/>
      <c r="I202" s="8"/>
      <c r="J202" s="2"/>
      <c r="K202" s="17"/>
      <c r="L202" s="17"/>
      <c r="M202" s="17"/>
      <c r="N202" s="17"/>
      <c r="O202" s="17"/>
      <c r="P202" s="17"/>
      <c r="Q202" s="17"/>
      <c r="R202" s="5"/>
      <c r="S202" s="5"/>
      <c r="T202" s="5"/>
      <c r="U202" s="5"/>
      <c r="V202" s="5"/>
    </row>
    <row r="203" spans="1:22" ht="19.95" customHeight="1" x14ac:dyDescent="0.3">
      <c r="A203" s="8"/>
      <c r="B203" s="8"/>
      <c r="C203" s="5"/>
      <c r="D203" s="8"/>
      <c r="E203" s="8"/>
      <c r="F203" s="8"/>
      <c r="G203" s="8"/>
      <c r="H203" s="8"/>
      <c r="I203" s="8"/>
      <c r="J203" s="2"/>
      <c r="K203" s="17"/>
      <c r="L203" s="17"/>
      <c r="M203" s="17"/>
      <c r="N203" s="17"/>
      <c r="O203" s="17"/>
      <c r="P203" s="17"/>
      <c r="Q203" s="17"/>
      <c r="R203" s="5"/>
      <c r="S203" s="5"/>
      <c r="T203" s="5"/>
      <c r="U203" s="5"/>
      <c r="V203" s="5"/>
    </row>
    <row r="204" spans="1:22" ht="19.95" customHeight="1" x14ac:dyDescent="0.3">
      <c r="A204" s="8"/>
      <c r="B204" s="8"/>
      <c r="C204" s="5"/>
      <c r="D204" s="8"/>
      <c r="E204" s="8"/>
      <c r="F204" s="8"/>
      <c r="G204" s="8"/>
      <c r="H204" s="8"/>
      <c r="I204" s="8"/>
      <c r="J204" s="2"/>
      <c r="K204" s="17"/>
      <c r="L204" s="17"/>
      <c r="M204" s="17"/>
      <c r="N204" s="17"/>
      <c r="O204" s="17"/>
      <c r="P204" s="17"/>
      <c r="Q204" s="17"/>
      <c r="R204" s="5"/>
      <c r="S204" s="5"/>
      <c r="T204" s="5"/>
      <c r="U204" s="5"/>
      <c r="V204" s="5"/>
    </row>
    <row r="205" spans="1:22" ht="19.95" customHeight="1" x14ac:dyDescent="0.3">
      <c r="A205" s="8"/>
      <c r="B205" s="8"/>
      <c r="C205" s="5"/>
      <c r="D205" s="8"/>
      <c r="E205" s="8"/>
      <c r="F205" s="8"/>
      <c r="G205" s="8"/>
      <c r="H205" s="8"/>
      <c r="I205" s="8"/>
      <c r="J205" s="2"/>
      <c r="K205" s="17"/>
      <c r="L205" s="17"/>
      <c r="M205" s="17"/>
      <c r="N205" s="17"/>
      <c r="O205" s="17"/>
      <c r="P205" s="17"/>
      <c r="Q205" s="17"/>
      <c r="R205" s="5"/>
      <c r="S205" s="5"/>
      <c r="T205" s="5"/>
      <c r="U205" s="5"/>
      <c r="V205" s="5"/>
    </row>
    <row r="206" spans="1:22" ht="19.95" customHeight="1" x14ac:dyDescent="0.3">
      <c r="A206" s="8"/>
      <c r="B206" s="8"/>
      <c r="C206" s="5"/>
      <c r="D206" s="8"/>
      <c r="E206" s="8"/>
      <c r="F206" s="8"/>
      <c r="G206" s="8"/>
      <c r="H206" s="8"/>
      <c r="I206" s="8"/>
      <c r="J206" s="2"/>
      <c r="K206" s="17"/>
      <c r="L206" s="17"/>
      <c r="M206" s="17"/>
      <c r="N206" s="17"/>
      <c r="O206" s="17"/>
      <c r="P206" s="17"/>
      <c r="Q206" s="17"/>
      <c r="R206" s="5"/>
      <c r="S206" s="5"/>
      <c r="T206" s="5"/>
      <c r="U206" s="5"/>
      <c r="V206" s="5"/>
    </row>
    <row r="207" spans="1:22" ht="19.95" customHeight="1" x14ac:dyDescent="0.3">
      <c r="A207" s="8"/>
      <c r="B207" s="8"/>
      <c r="C207" s="5"/>
      <c r="D207" s="8"/>
      <c r="E207" s="8"/>
      <c r="F207" s="8"/>
      <c r="G207" s="8"/>
      <c r="H207" s="8"/>
      <c r="I207" s="8"/>
      <c r="J207" s="2"/>
      <c r="K207" s="17"/>
      <c r="L207" s="17"/>
      <c r="M207" s="17"/>
      <c r="N207" s="17"/>
      <c r="O207" s="17"/>
      <c r="P207" s="17"/>
      <c r="Q207" s="17"/>
      <c r="R207" s="5"/>
      <c r="S207" s="5"/>
      <c r="T207" s="5"/>
      <c r="U207" s="5"/>
      <c r="V207" s="5"/>
    </row>
    <row r="208" spans="1:22" ht="19.95" customHeight="1" x14ac:dyDescent="0.3">
      <c r="A208" s="8"/>
      <c r="B208" s="8"/>
      <c r="C208" s="5"/>
      <c r="D208" s="8"/>
      <c r="E208" s="8"/>
      <c r="F208" s="8"/>
      <c r="G208" s="8"/>
      <c r="H208" s="8"/>
      <c r="I208" s="8"/>
      <c r="J208" s="2"/>
      <c r="K208" s="17"/>
      <c r="L208" s="17"/>
      <c r="M208" s="17"/>
      <c r="N208" s="17"/>
      <c r="O208" s="17"/>
      <c r="P208" s="17"/>
      <c r="Q208" s="17"/>
      <c r="R208" s="5"/>
      <c r="S208" s="5"/>
      <c r="T208" s="5"/>
      <c r="U208" s="5"/>
      <c r="V208" s="5"/>
    </row>
    <row r="209" spans="1:22" ht="19.95" customHeight="1" x14ac:dyDescent="0.3">
      <c r="A209" s="8"/>
      <c r="B209" s="8"/>
      <c r="C209" s="5"/>
      <c r="D209" s="8"/>
      <c r="E209" s="8"/>
      <c r="F209" s="8"/>
      <c r="G209" s="8"/>
      <c r="H209" s="8"/>
      <c r="I209" s="8"/>
      <c r="J209" s="2"/>
      <c r="K209" s="17"/>
      <c r="L209" s="17"/>
      <c r="M209" s="17"/>
      <c r="N209" s="17"/>
      <c r="O209" s="17"/>
      <c r="P209" s="17"/>
      <c r="Q209" s="17"/>
      <c r="R209" s="5"/>
      <c r="S209" s="5"/>
      <c r="T209" s="5"/>
      <c r="U209" s="5"/>
      <c r="V209" s="5"/>
    </row>
    <row r="210" spans="1:22" ht="19.95" customHeight="1" x14ac:dyDescent="0.3">
      <c r="A210" s="8"/>
      <c r="B210" s="8"/>
      <c r="C210" s="5"/>
      <c r="D210" s="8"/>
      <c r="E210" s="8"/>
      <c r="F210" s="8"/>
      <c r="G210" s="8"/>
      <c r="H210" s="8"/>
      <c r="I210" s="8"/>
      <c r="J210" s="2"/>
      <c r="K210" s="17"/>
      <c r="L210" s="17"/>
      <c r="M210" s="17"/>
      <c r="N210" s="17"/>
      <c r="O210" s="17"/>
      <c r="P210" s="17"/>
      <c r="Q210" s="17"/>
      <c r="R210" s="5"/>
      <c r="S210" s="5"/>
      <c r="T210" s="5"/>
      <c r="U210" s="5"/>
      <c r="V210" s="5"/>
    </row>
    <row r="211" spans="1:22" ht="19.95" customHeight="1" x14ac:dyDescent="0.3">
      <c r="A211" s="8"/>
      <c r="B211" s="8"/>
      <c r="C211" s="5"/>
      <c r="D211" s="8"/>
      <c r="E211" s="8"/>
      <c r="F211" s="8"/>
      <c r="G211" s="8"/>
      <c r="H211" s="8"/>
      <c r="I211" s="8"/>
      <c r="J211" s="2"/>
      <c r="K211" s="17"/>
      <c r="L211" s="17"/>
      <c r="M211" s="17"/>
      <c r="N211" s="17"/>
      <c r="O211" s="17"/>
      <c r="P211" s="17"/>
      <c r="Q211" s="17"/>
      <c r="R211" s="5"/>
      <c r="S211" s="5"/>
      <c r="T211" s="5"/>
      <c r="U211" s="5"/>
      <c r="V211" s="5"/>
    </row>
    <row r="212" spans="1:22" ht="19.95" customHeight="1" x14ac:dyDescent="0.3">
      <c r="A212" s="8"/>
      <c r="B212" s="8"/>
      <c r="C212" s="5"/>
      <c r="D212" s="8"/>
      <c r="E212" s="8"/>
      <c r="F212" s="8"/>
      <c r="G212" s="8"/>
      <c r="H212" s="8"/>
      <c r="I212" s="8"/>
      <c r="J212" s="2"/>
      <c r="K212" s="17"/>
      <c r="L212" s="17"/>
      <c r="M212" s="17"/>
      <c r="N212" s="17"/>
      <c r="O212" s="17"/>
      <c r="P212" s="17"/>
      <c r="Q212" s="17"/>
      <c r="R212" s="5"/>
      <c r="S212" s="5"/>
      <c r="T212" s="5"/>
      <c r="U212" s="5"/>
      <c r="V212" s="5"/>
    </row>
    <row r="213" spans="1:22" ht="19.95" customHeight="1" x14ac:dyDescent="0.3">
      <c r="A213" s="8"/>
      <c r="B213" s="8"/>
      <c r="C213" s="5"/>
      <c r="D213" s="8"/>
      <c r="E213" s="8"/>
      <c r="F213" s="8"/>
      <c r="G213" s="8"/>
      <c r="H213" s="8"/>
      <c r="I213" s="8"/>
      <c r="J213" s="2"/>
      <c r="K213" s="17"/>
      <c r="L213" s="17"/>
      <c r="M213" s="17"/>
      <c r="N213" s="17"/>
      <c r="O213" s="17"/>
      <c r="P213" s="17"/>
      <c r="Q213" s="17"/>
      <c r="R213" s="5"/>
      <c r="S213" s="5"/>
      <c r="T213" s="5"/>
      <c r="U213" s="5"/>
      <c r="V213" s="5"/>
    </row>
    <row r="214" spans="1:22" ht="19.95" customHeight="1" x14ac:dyDescent="0.3">
      <c r="A214" s="8"/>
      <c r="B214" s="8"/>
      <c r="C214" s="5"/>
      <c r="D214" s="8"/>
      <c r="E214" s="8"/>
      <c r="F214" s="8"/>
      <c r="G214" s="8"/>
      <c r="H214" s="8"/>
      <c r="I214" s="8"/>
      <c r="J214" s="2"/>
      <c r="K214" s="17"/>
      <c r="L214" s="17"/>
      <c r="M214" s="17"/>
      <c r="N214" s="17"/>
      <c r="O214" s="17"/>
      <c r="P214" s="17"/>
      <c r="Q214" s="17"/>
      <c r="R214" s="5"/>
      <c r="S214" s="5"/>
      <c r="T214" s="5"/>
      <c r="U214" s="5"/>
      <c r="V214" s="5"/>
    </row>
    <row r="215" spans="1:22" ht="19.95" customHeight="1" x14ac:dyDescent="0.3">
      <c r="A215" s="8"/>
      <c r="B215" s="8"/>
      <c r="C215" s="5"/>
      <c r="D215" s="8"/>
      <c r="E215" s="8"/>
      <c r="F215" s="8"/>
      <c r="G215" s="8"/>
      <c r="H215" s="8"/>
      <c r="I215" s="8"/>
      <c r="J215" s="2"/>
      <c r="K215" s="17"/>
      <c r="L215" s="17"/>
      <c r="M215" s="17"/>
      <c r="N215" s="17"/>
      <c r="O215" s="17"/>
      <c r="P215" s="17"/>
      <c r="Q215" s="17"/>
      <c r="R215" s="5"/>
      <c r="S215" s="5"/>
      <c r="T215" s="5"/>
      <c r="U215" s="5"/>
      <c r="V215" s="5"/>
    </row>
    <row r="216" spans="1:22" ht="19.95" customHeight="1" x14ac:dyDescent="0.3">
      <c r="A216" s="8"/>
      <c r="B216" s="8"/>
      <c r="C216" s="5"/>
      <c r="D216" s="8"/>
      <c r="E216" s="8"/>
      <c r="F216" s="8"/>
      <c r="G216" s="8"/>
      <c r="H216" s="8"/>
      <c r="I216" s="8"/>
      <c r="J216" s="2"/>
      <c r="K216" s="17"/>
      <c r="L216" s="17"/>
      <c r="M216" s="17"/>
      <c r="N216" s="17"/>
      <c r="O216" s="17"/>
      <c r="P216" s="17"/>
      <c r="Q216" s="17"/>
      <c r="R216" s="5"/>
      <c r="S216" s="5"/>
      <c r="T216" s="5"/>
      <c r="U216" s="5"/>
      <c r="V216" s="5"/>
    </row>
    <row r="217" spans="1:22" ht="19.95" customHeight="1" x14ac:dyDescent="0.3">
      <c r="A217" s="8"/>
      <c r="B217" s="8"/>
      <c r="C217" s="5"/>
      <c r="D217" s="8"/>
      <c r="E217" s="8"/>
      <c r="F217" s="8"/>
      <c r="G217" s="8"/>
      <c r="H217" s="8"/>
      <c r="I217" s="8"/>
      <c r="J217" s="2"/>
      <c r="K217" s="17"/>
      <c r="L217" s="17"/>
      <c r="M217" s="17"/>
      <c r="N217" s="17"/>
      <c r="O217" s="17"/>
      <c r="P217" s="17"/>
      <c r="Q217" s="17"/>
      <c r="R217" s="5"/>
      <c r="S217" s="5"/>
      <c r="T217" s="5"/>
      <c r="U217" s="5"/>
      <c r="V217" s="5"/>
    </row>
    <row r="218" spans="1:22" ht="19.95" customHeight="1" x14ac:dyDescent="0.3">
      <c r="A218" s="8"/>
      <c r="B218" s="8"/>
      <c r="C218" s="5"/>
      <c r="D218" s="8"/>
      <c r="E218" s="8"/>
      <c r="F218" s="8"/>
      <c r="G218" s="8"/>
      <c r="H218" s="8"/>
      <c r="I218" s="8"/>
      <c r="J218" s="2"/>
      <c r="K218" s="17"/>
      <c r="L218" s="17"/>
      <c r="M218" s="17"/>
      <c r="N218" s="17"/>
      <c r="O218" s="17"/>
      <c r="P218" s="17"/>
      <c r="Q218" s="17"/>
      <c r="R218" s="5"/>
      <c r="S218" s="5"/>
      <c r="T218" s="5"/>
      <c r="U218" s="5"/>
      <c r="V218" s="5"/>
    </row>
    <row r="219" spans="1:22" ht="19.95" customHeight="1" x14ac:dyDescent="0.3">
      <c r="A219" s="8"/>
      <c r="B219" s="8"/>
      <c r="C219" s="5"/>
      <c r="D219" s="8"/>
      <c r="E219" s="8"/>
      <c r="F219" s="8"/>
      <c r="G219" s="8"/>
      <c r="H219" s="8"/>
      <c r="I219" s="8"/>
      <c r="J219" s="2"/>
      <c r="K219" s="17"/>
      <c r="L219" s="17"/>
      <c r="M219" s="17"/>
      <c r="N219" s="17"/>
      <c r="O219" s="17"/>
      <c r="P219" s="17"/>
      <c r="Q219" s="17"/>
      <c r="R219" s="5"/>
      <c r="S219" s="5"/>
      <c r="T219" s="5"/>
      <c r="U219" s="5"/>
      <c r="V219" s="5"/>
    </row>
    <row r="220" spans="1:22" ht="19.95" customHeight="1" x14ac:dyDescent="0.3">
      <c r="A220" s="8"/>
      <c r="B220" s="8"/>
      <c r="C220" s="5"/>
      <c r="D220" s="8"/>
      <c r="E220" s="8"/>
      <c r="F220" s="8"/>
      <c r="G220" s="8"/>
      <c r="H220" s="8"/>
      <c r="I220" s="8"/>
      <c r="J220" s="2"/>
      <c r="K220" s="17"/>
      <c r="L220" s="17"/>
      <c r="M220" s="17"/>
      <c r="N220" s="17"/>
      <c r="O220" s="17"/>
      <c r="P220" s="17"/>
      <c r="Q220" s="17"/>
      <c r="R220" s="5"/>
      <c r="S220" s="5"/>
      <c r="T220" s="5"/>
      <c r="U220" s="5"/>
      <c r="V220" s="5"/>
    </row>
    <row r="221" spans="1:22" ht="19.95" customHeight="1" x14ac:dyDescent="0.3">
      <c r="A221" s="8"/>
      <c r="B221" s="8"/>
      <c r="C221" s="5"/>
      <c r="D221" s="8"/>
      <c r="E221" s="8"/>
      <c r="F221" s="8"/>
      <c r="G221" s="8"/>
      <c r="H221" s="8"/>
      <c r="I221" s="8"/>
      <c r="J221" s="2"/>
      <c r="K221" s="17"/>
      <c r="L221" s="17"/>
      <c r="M221" s="17"/>
      <c r="N221" s="17"/>
      <c r="O221" s="17"/>
      <c r="P221" s="17"/>
      <c r="Q221" s="17"/>
      <c r="R221" s="5"/>
      <c r="S221" s="5"/>
      <c r="T221" s="5"/>
      <c r="U221" s="5"/>
      <c r="V221" s="5"/>
    </row>
    <row r="222" spans="1:22" ht="19.95" customHeight="1" x14ac:dyDescent="0.3">
      <c r="A222" s="8"/>
      <c r="B222" s="8"/>
      <c r="C222" s="5"/>
      <c r="D222" s="8"/>
      <c r="E222" s="8"/>
      <c r="F222" s="8"/>
      <c r="G222" s="8"/>
      <c r="H222" s="8"/>
      <c r="I222" s="8"/>
      <c r="J222" s="2"/>
      <c r="K222" s="17"/>
      <c r="L222" s="17"/>
      <c r="M222" s="17"/>
      <c r="N222" s="17"/>
      <c r="O222" s="17"/>
      <c r="P222" s="17"/>
      <c r="Q222" s="17"/>
      <c r="R222" s="5"/>
      <c r="S222" s="5"/>
      <c r="T222" s="5"/>
      <c r="U222" s="5"/>
      <c r="V222" s="5"/>
    </row>
    <row r="223" spans="1:22" ht="19.95" customHeight="1" x14ac:dyDescent="0.3">
      <c r="A223" s="8"/>
      <c r="B223" s="8"/>
      <c r="C223" s="5"/>
      <c r="D223" s="8"/>
      <c r="E223" s="8"/>
      <c r="F223" s="8"/>
      <c r="G223" s="8"/>
      <c r="H223" s="8"/>
      <c r="I223" s="8"/>
      <c r="J223" s="2"/>
      <c r="K223" s="17"/>
      <c r="L223" s="17"/>
      <c r="M223" s="17"/>
      <c r="N223" s="17"/>
      <c r="O223" s="17"/>
      <c r="P223" s="17"/>
      <c r="Q223" s="17"/>
      <c r="R223" s="5"/>
      <c r="S223" s="5"/>
      <c r="T223" s="5"/>
      <c r="U223" s="5"/>
      <c r="V223" s="5"/>
    </row>
  </sheetData>
  <mergeCells count="85">
    <mergeCell ref="K2:K3"/>
    <mergeCell ref="L2:Q3"/>
    <mergeCell ref="R2:V3"/>
    <mergeCell ref="M4:M6"/>
    <mergeCell ref="N4:O4"/>
    <mergeCell ref="L5:L6"/>
    <mergeCell ref="N5:N6"/>
    <mergeCell ref="O5:O6"/>
    <mergeCell ref="I5:I6"/>
    <mergeCell ref="J5:J6"/>
    <mergeCell ref="K5:K6"/>
    <mergeCell ref="B4:B6"/>
    <mergeCell ref="C4:C6"/>
    <mergeCell ref="D4:I4"/>
    <mergeCell ref="J4:L4"/>
    <mergeCell ref="A4:A6"/>
    <mergeCell ref="A1:V1"/>
    <mergeCell ref="A2:J3"/>
    <mergeCell ref="C7:H7"/>
    <mergeCell ref="C13:H13"/>
    <mergeCell ref="P5:P6"/>
    <mergeCell ref="Q5:Q6"/>
    <mergeCell ref="R5:R6"/>
    <mergeCell ref="S5:T5"/>
    <mergeCell ref="P4:Q4"/>
    <mergeCell ref="R4:T4"/>
    <mergeCell ref="U4:V6"/>
    <mergeCell ref="D5:E6"/>
    <mergeCell ref="F5:F6"/>
    <mergeCell ref="G5:G6"/>
    <mergeCell ref="H5:H6"/>
    <mergeCell ref="C16:H16"/>
    <mergeCell ref="C19:H19"/>
    <mergeCell ref="C61:H61"/>
    <mergeCell ref="C34:H34"/>
    <mergeCell ref="C37:H37"/>
    <mergeCell ref="C40:H40"/>
    <mergeCell ref="C43:H43"/>
    <mergeCell ref="C52:H52"/>
    <mergeCell ref="C58:H58"/>
    <mergeCell ref="C28:H28"/>
    <mergeCell ref="C46:H46"/>
    <mergeCell ref="C49:H49"/>
    <mergeCell ref="K39:R39"/>
    <mergeCell ref="K48:R48"/>
    <mergeCell ref="K51:R51"/>
    <mergeCell ref="K9:R9"/>
    <mergeCell ref="K15:R15"/>
    <mergeCell ref="K18:R18"/>
    <mergeCell ref="K21:R21"/>
    <mergeCell ref="K36:R36"/>
    <mergeCell ref="K30:R30"/>
    <mergeCell ref="K33:R33"/>
    <mergeCell ref="K90:R90"/>
    <mergeCell ref="C22:H22"/>
    <mergeCell ref="K24:R24"/>
    <mergeCell ref="C25:H25"/>
    <mergeCell ref="K27:R27"/>
    <mergeCell ref="C31:H31"/>
    <mergeCell ref="K84:R84"/>
    <mergeCell ref="C55:H55"/>
    <mergeCell ref="C82:H82"/>
    <mergeCell ref="K75:R75"/>
    <mergeCell ref="K78:R78"/>
    <mergeCell ref="K81:R81"/>
    <mergeCell ref="K60:R60"/>
    <mergeCell ref="K63:R63"/>
    <mergeCell ref="K72:R72"/>
    <mergeCell ref="C70:H70"/>
    <mergeCell ref="C85:H85"/>
    <mergeCell ref="K87:R87"/>
    <mergeCell ref="C88:H88"/>
    <mergeCell ref="C10:H10"/>
    <mergeCell ref="K12:R12"/>
    <mergeCell ref="C67:H67"/>
    <mergeCell ref="K69:R69"/>
    <mergeCell ref="C64:H64"/>
    <mergeCell ref="K66:R66"/>
    <mergeCell ref="C73:H73"/>
    <mergeCell ref="C76:H76"/>
    <mergeCell ref="C79:H79"/>
    <mergeCell ref="K57:R57"/>
    <mergeCell ref="K42:R42"/>
    <mergeCell ref="K45:R45"/>
    <mergeCell ref="K54:R54"/>
  </mergeCells>
  <pageMargins left="0.70866141732283472" right="0.31496062992125984" top="0.35433070866141736" bottom="0.74803149606299213" header="0.31496062992125984" footer="0.31496062992125984"/>
  <pageSetup paperSize="9" scale="90" orientation="landscape" r:id="rId1"/>
  <headerFooter>
    <oddFooter>Page &amp;P of &amp;N</oddFooter>
  </headerFooter>
  <rowBreaks count="3" manualBreakCount="3">
    <brk id="55" max="21" man="1"/>
    <brk id="75" max="21" man="1"/>
    <brk id="90" max="21"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Y378"/>
  <sheetViews>
    <sheetView view="pageBreakPreview" zoomScaleNormal="100" zoomScaleSheetLayoutView="100" workbookViewId="0">
      <pane ySplit="6" topLeftCell="A7" activePane="bottomLeft" state="frozen"/>
      <selection pane="bottomLeft" activeCell="U8" sqref="U8"/>
    </sheetView>
  </sheetViews>
  <sheetFormatPr defaultRowHeight="14.4" x14ac:dyDescent="0.3"/>
  <cols>
    <col min="1" max="1" width="4.6640625" style="7" customWidth="1"/>
    <col min="2" max="2" width="5.88671875" style="3" customWidth="1"/>
    <col min="3" max="3" width="28" customWidth="1"/>
    <col min="4" max="4" width="5.6640625" customWidth="1"/>
    <col min="5" max="5" width="5.33203125" customWidth="1"/>
    <col min="6" max="6" width="5.88671875" customWidth="1"/>
    <col min="7" max="7" width="6.44140625" customWidth="1"/>
    <col min="8" max="8" width="8.33203125" style="7" bestFit="1" customWidth="1"/>
    <col min="9" max="9" width="10.21875" style="3" bestFit="1" customWidth="1"/>
    <col min="10" max="10" width="10" style="3" bestFit="1" customWidth="1"/>
    <col min="11" max="11" width="4.5546875" style="7" customWidth="1"/>
    <col min="12" max="12" width="5.6640625" style="3" customWidth="1"/>
    <col min="13" max="13" width="11.21875" bestFit="1" customWidth="1"/>
    <col min="14" max="14" width="3.33203125" customWidth="1"/>
    <col min="15" max="15" width="7.21875" customWidth="1"/>
    <col min="16" max="16" width="11.21875" bestFit="1" customWidth="1"/>
    <col min="17" max="17" width="7.88671875" style="3" customWidth="1"/>
    <col min="18" max="18" width="11.33203125" bestFit="1" customWidth="1"/>
    <col min="19" max="19" width="3.109375" customWidth="1"/>
    <col min="20" max="20" width="4.44140625" customWidth="1"/>
    <col min="21" max="21" width="11.88671875" style="50" bestFit="1" customWidth="1"/>
  </cols>
  <sheetData>
    <row r="1" spans="1:21" ht="10.8" customHeight="1" x14ac:dyDescent="0.3">
      <c r="A1" s="172" t="s">
        <v>59</v>
      </c>
      <c r="B1" s="172"/>
      <c r="C1" s="172"/>
      <c r="D1" s="172"/>
      <c r="E1" s="172"/>
      <c r="F1" s="172"/>
      <c r="G1" s="172"/>
      <c r="H1" s="172"/>
      <c r="I1" s="172"/>
      <c r="J1" s="172"/>
      <c r="K1" s="172"/>
      <c r="L1" s="172"/>
      <c r="M1" s="172"/>
      <c r="N1" s="172"/>
      <c r="O1" s="172"/>
      <c r="P1" s="172"/>
      <c r="Q1" s="172"/>
      <c r="R1" s="172"/>
      <c r="S1" s="172"/>
      <c r="T1" s="172"/>
      <c r="U1" s="172"/>
    </row>
    <row r="2" spans="1:21" x14ac:dyDescent="0.3">
      <c r="A2" s="148" t="s">
        <v>25</v>
      </c>
      <c r="B2" s="148"/>
      <c r="C2" s="148"/>
      <c r="D2" s="148"/>
      <c r="E2" s="148"/>
      <c r="F2" s="148"/>
      <c r="G2" s="148"/>
      <c r="H2" s="148"/>
      <c r="I2" s="148"/>
      <c r="J2" s="157"/>
      <c r="K2" s="151" t="s">
        <v>1</v>
      </c>
      <c r="L2" s="151"/>
      <c r="M2" s="151"/>
      <c r="N2" s="151"/>
      <c r="O2" s="151"/>
      <c r="P2" s="151"/>
      <c r="Q2" s="151" t="s">
        <v>2</v>
      </c>
      <c r="R2" s="151"/>
      <c r="S2" s="151"/>
      <c r="T2" s="151"/>
      <c r="U2" s="151"/>
    </row>
    <row r="3" spans="1:21" ht="11.4" customHeight="1" x14ac:dyDescent="0.3">
      <c r="A3" s="148"/>
      <c r="B3" s="148"/>
      <c r="C3" s="148"/>
      <c r="D3" s="148"/>
      <c r="E3" s="148"/>
      <c r="F3" s="148"/>
      <c r="G3" s="148"/>
      <c r="H3" s="148"/>
      <c r="I3" s="148"/>
      <c r="J3" s="157"/>
      <c r="K3" s="151"/>
      <c r="L3" s="151"/>
      <c r="M3" s="151"/>
      <c r="N3" s="151"/>
      <c r="O3" s="151"/>
      <c r="P3" s="151"/>
      <c r="Q3" s="151"/>
      <c r="R3" s="151"/>
      <c r="S3" s="151"/>
      <c r="T3" s="151"/>
      <c r="U3" s="151"/>
    </row>
    <row r="4" spans="1:21" ht="15.6" customHeight="1" x14ac:dyDescent="0.3">
      <c r="A4" s="147" t="s">
        <v>27</v>
      </c>
      <c r="B4" s="151" t="s">
        <v>26</v>
      </c>
      <c r="C4" s="147" t="s">
        <v>3</v>
      </c>
      <c r="D4" s="147" t="s">
        <v>4</v>
      </c>
      <c r="E4" s="147"/>
      <c r="F4" s="147"/>
      <c r="G4" s="147"/>
      <c r="H4" s="147"/>
      <c r="I4" s="147"/>
      <c r="J4" s="147"/>
      <c r="K4" s="147"/>
      <c r="L4" s="147" t="s">
        <v>6</v>
      </c>
      <c r="M4" s="151" t="s">
        <v>7</v>
      </c>
      <c r="N4" s="151"/>
      <c r="O4" s="151" t="s">
        <v>8</v>
      </c>
      <c r="P4" s="151"/>
      <c r="Q4" s="151" t="s">
        <v>9</v>
      </c>
      <c r="R4" s="151"/>
      <c r="S4" s="151"/>
      <c r="T4" s="151" t="s">
        <v>10</v>
      </c>
      <c r="U4" s="151"/>
    </row>
    <row r="5" spans="1:21" ht="13.8" customHeight="1" x14ac:dyDescent="0.3">
      <c r="A5" s="147"/>
      <c r="B5" s="151"/>
      <c r="C5" s="147"/>
      <c r="D5" s="147" t="s">
        <v>11</v>
      </c>
      <c r="E5" s="147"/>
      <c r="F5" s="152" t="s">
        <v>12</v>
      </c>
      <c r="G5" s="147" t="s">
        <v>13</v>
      </c>
      <c r="H5" s="147" t="s">
        <v>14</v>
      </c>
      <c r="I5" s="152" t="s">
        <v>15</v>
      </c>
      <c r="J5" s="151" t="s">
        <v>17</v>
      </c>
      <c r="K5" s="147" t="s">
        <v>18</v>
      </c>
      <c r="L5" s="147"/>
      <c r="M5" s="147" t="s">
        <v>19</v>
      </c>
      <c r="N5" s="147" t="s">
        <v>20</v>
      </c>
      <c r="O5" s="147" t="s">
        <v>23</v>
      </c>
      <c r="P5" s="147" t="s">
        <v>19</v>
      </c>
      <c r="Q5" s="147" t="s">
        <v>23</v>
      </c>
      <c r="R5" s="147" t="s">
        <v>24</v>
      </c>
      <c r="S5" s="147"/>
      <c r="T5" s="151"/>
      <c r="U5" s="151"/>
    </row>
    <row r="6" spans="1:21" ht="9.6" hidden="1" customHeight="1" x14ac:dyDescent="0.3">
      <c r="A6" s="147"/>
      <c r="B6" s="151"/>
      <c r="C6" s="147"/>
      <c r="D6" s="147"/>
      <c r="E6" s="147"/>
      <c r="F6" s="152"/>
      <c r="G6" s="147"/>
      <c r="H6" s="147"/>
      <c r="I6" s="152"/>
      <c r="J6" s="151"/>
      <c r="K6" s="147"/>
      <c r="L6" s="147"/>
      <c r="M6" s="147"/>
      <c r="N6" s="147"/>
      <c r="O6" s="147"/>
      <c r="P6" s="147"/>
      <c r="Q6" s="147"/>
      <c r="R6" s="2" t="s">
        <v>19</v>
      </c>
      <c r="S6" s="2" t="s">
        <v>18</v>
      </c>
      <c r="T6" s="151"/>
      <c r="U6" s="151"/>
    </row>
    <row r="7" spans="1:21" ht="29.25" customHeight="1" x14ac:dyDescent="0.3">
      <c r="A7" s="8">
        <v>1</v>
      </c>
      <c r="B7" s="46">
        <v>397</v>
      </c>
      <c r="C7" s="146" t="s">
        <v>31</v>
      </c>
      <c r="D7" s="146"/>
      <c r="E7" s="146"/>
      <c r="F7" s="146"/>
      <c r="G7" s="146"/>
      <c r="H7" s="146"/>
      <c r="I7" s="12"/>
      <c r="J7" s="12"/>
      <c r="K7" s="8"/>
      <c r="L7" s="12"/>
      <c r="M7" s="5"/>
      <c r="N7" s="5"/>
      <c r="O7" s="5"/>
      <c r="P7" s="5"/>
      <c r="Q7" s="12"/>
      <c r="R7" s="5"/>
      <c r="S7" s="5"/>
      <c r="T7" s="5"/>
      <c r="U7" s="6" t="s">
        <v>62</v>
      </c>
    </row>
    <row r="8" spans="1:21" ht="20.100000000000001" customHeight="1" x14ac:dyDescent="0.3">
      <c r="A8" s="8"/>
      <c r="B8" s="12"/>
      <c r="C8" s="153" t="s">
        <v>306</v>
      </c>
      <c r="D8" s="153"/>
      <c r="E8" s="153"/>
      <c r="F8" s="153"/>
      <c r="G8" s="153"/>
      <c r="H8" s="8">
        <v>2</v>
      </c>
      <c r="I8" s="12">
        <f>'Bill -1-MB-1'!I9</f>
        <v>2</v>
      </c>
      <c r="J8" s="13">
        <f>ROUND(49500*70%,0)</f>
        <v>34650</v>
      </c>
      <c r="K8" s="8" t="s">
        <v>43</v>
      </c>
      <c r="M8" s="15">
        <f>I8*J8</f>
        <v>69300</v>
      </c>
      <c r="N8" s="5"/>
      <c r="O8" s="5">
        <f>I8</f>
        <v>2</v>
      </c>
      <c r="P8" s="14">
        <f>M8</f>
        <v>69300</v>
      </c>
      <c r="Q8" s="12"/>
      <c r="R8" s="14"/>
      <c r="S8" s="5"/>
      <c r="T8" s="16"/>
      <c r="U8" s="49">
        <v>49500</v>
      </c>
    </row>
    <row r="9" spans="1:21" ht="20.100000000000001" customHeight="1" x14ac:dyDescent="0.3">
      <c r="A9" s="8"/>
      <c r="B9" s="12"/>
      <c r="C9" s="5"/>
      <c r="D9" s="5"/>
      <c r="E9" s="5"/>
      <c r="F9" s="5"/>
      <c r="G9" s="5"/>
      <c r="H9" s="8"/>
      <c r="I9" s="12"/>
      <c r="J9" s="12"/>
      <c r="K9" s="8"/>
      <c r="M9" s="12"/>
      <c r="N9" s="5"/>
      <c r="O9" s="5"/>
      <c r="P9" s="5"/>
      <c r="Q9" s="12"/>
      <c r="R9" s="5"/>
      <c r="S9" s="5"/>
      <c r="T9" s="5"/>
      <c r="U9" s="36"/>
    </row>
    <row r="10" spans="1:21" ht="50.25" customHeight="1" x14ac:dyDescent="0.3">
      <c r="A10" s="8">
        <v>2</v>
      </c>
      <c r="B10" s="12">
        <v>398</v>
      </c>
      <c r="C10" s="149" t="s">
        <v>234</v>
      </c>
      <c r="D10" s="149"/>
      <c r="E10" s="149"/>
      <c r="F10" s="149"/>
      <c r="G10" s="149"/>
      <c r="H10" s="149"/>
      <c r="I10" s="12"/>
      <c r="J10" s="12"/>
      <c r="K10" s="8"/>
      <c r="M10" s="12"/>
      <c r="N10" s="5"/>
      <c r="O10" s="5"/>
      <c r="P10" s="5"/>
      <c r="Q10" s="12"/>
      <c r="R10" s="5"/>
      <c r="S10" s="5"/>
      <c r="T10" s="5"/>
      <c r="U10" s="36"/>
    </row>
    <row r="11" spans="1:21" ht="20.100000000000001" customHeight="1" x14ac:dyDescent="0.3">
      <c r="A11" s="8"/>
      <c r="B11" s="12"/>
      <c r="C11" s="153" t="s">
        <v>306</v>
      </c>
      <c r="D11" s="153"/>
      <c r="E11" s="153"/>
      <c r="F11" s="153"/>
      <c r="G11" s="153"/>
      <c r="H11" s="8">
        <v>2</v>
      </c>
      <c r="I11" s="12">
        <f>'Bill -1-MB-1'!I12</f>
        <v>2</v>
      </c>
      <c r="J11" s="13">
        <f>ROUND(1365000*70%,0)</f>
        <v>955500</v>
      </c>
      <c r="K11" s="8"/>
      <c r="M11" s="15">
        <f>I11*J11</f>
        <v>1911000</v>
      </c>
      <c r="N11" s="5"/>
      <c r="O11" s="5">
        <f>I11</f>
        <v>2</v>
      </c>
      <c r="P11" s="14">
        <f>M11</f>
        <v>1911000</v>
      </c>
      <c r="Q11" s="12"/>
      <c r="R11" s="14"/>
      <c r="S11" s="5"/>
      <c r="T11" s="16"/>
      <c r="U11" s="36">
        <v>1365000</v>
      </c>
    </row>
    <row r="12" spans="1:21" ht="20.100000000000001" customHeight="1" x14ac:dyDescent="0.3">
      <c r="A12" s="8"/>
      <c r="B12" s="12"/>
      <c r="C12" s="5"/>
      <c r="D12" s="5"/>
      <c r="E12" s="5"/>
      <c r="F12" s="5"/>
      <c r="G12" s="5"/>
      <c r="H12" s="8"/>
      <c r="I12" s="12"/>
      <c r="J12" s="12"/>
      <c r="K12" s="8"/>
      <c r="M12" s="12"/>
      <c r="N12" s="5"/>
      <c r="O12" s="5"/>
      <c r="P12" s="5"/>
      <c r="Q12" s="12"/>
      <c r="R12" s="5"/>
      <c r="S12" s="5"/>
      <c r="T12" s="5"/>
      <c r="U12" s="36"/>
    </row>
    <row r="13" spans="1:21" ht="57.75" customHeight="1" x14ac:dyDescent="0.3">
      <c r="A13" s="8">
        <v>3</v>
      </c>
      <c r="B13" s="46">
        <v>399</v>
      </c>
      <c r="C13" s="150" t="s">
        <v>37</v>
      </c>
      <c r="D13" s="150"/>
      <c r="E13" s="150"/>
      <c r="F13" s="150"/>
      <c r="G13" s="150"/>
      <c r="H13" s="150"/>
      <c r="I13" s="12"/>
      <c r="J13" s="12"/>
      <c r="K13" s="8"/>
      <c r="M13" s="12"/>
      <c r="N13" s="5"/>
      <c r="O13" s="5"/>
      <c r="P13" s="5"/>
      <c r="Q13" s="12"/>
      <c r="R13" s="5"/>
      <c r="S13" s="5"/>
      <c r="T13" s="5"/>
      <c r="U13" s="36"/>
    </row>
    <row r="14" spans="1:21" ht="20.100000000000001" customHeight="1" x14ac:dyDescent="0.3">
      <c r="A14" s="8"/>
      <c r="B14" s="12"/>
      <c r="C14" s="153" t="s">
        <v>306</v>
      </c>
      <c r="D14" s="153"/>
      <c r="E14" s="153"/>
      <c r="F14" s="153"/>
      <c r="G14" s="153"/>
      <c r="H14" s="8">
        <v>1</v>
      </c>
      <c r="I14" s="12">
        <f>'Bill -1-MB-1'!I15</f>
        <v>1</v>
      </c>
      <c r="J14" s="13">
        <f>ROUND(563750*70%,0)</f>
        <v>394625</v>
      </c>
      <c r="K14" s="8" t="s">
        <v>43</v>
      </c>
      <c r="M14" s="15">
        <f>I14*J14</f>
        <v>394625</v>
      </c>
      <c r="N14" s="5"/>
      <c r="O14" s="5">
        <f>I14</f>
        <v>1</v>
      </c>
      <c r="P14" s="14">
        <f>M14</f>
        <v>394625</v>
      </c>
      <c r="Q14" s="12"/>
      <c r="R14" s="14"/>
      <c r="S14" s="5"/>
      <c r="T14" s="16"/>
      <c r="U14" s="49">
        <v>563750</v>
      </c>
    </row>
    <row r="15" spans="1:21" ht="20.100000000000001" customHeight="1" x14ac:dyDescent="0.3">
      <c r="A15" s="8"/>
      <c r="B15" s="12"/>
      <c r="C15" s="5"/>
      <c r="D15" s="5"/>
      <c r="E15" s="5"/>
      <c r="F15" s="5"/>
      <c r="G15" s="5"/>
      <c r="H15" s="8"/>
      <c r="I15" s="12"/>
      <c r="J15" s="12"/>
      <c r="K15" s="8"/>
      <c r="M15" s="12"/>
      <c r="N15" s="5"/>
      <c r="O15" s="5"/>
      <c r="P15" s="5"/>
      <c r="Q15" s="12"/>
      <c r="R15" s="5"/>
      <c r="S15" s="5"/>
      <c r="T15" s="5"/>
      <c r="U15" s="36"/>
    </row>
    <row r="16" spans="1:21" ht="15.6" x14ac:dyDescent="0.3">
      <c r="A16" s="2">
        <v>4</v>
      </c>
      <c r="B16" s="46">
        <v>400</v>
      </c>
      <c r="C16" s="146" t="s">
        <v>29</v>
      </c>
      <c r="D16" s="146"/>
      <c r="E16" s="146"/>
      <c r="F16" s="146"/>
      <c r="G16" s="146"/>
      <c r="H16" s="146"/>
      <c r="I16" s="12"/>
      <c r="J16" s="12"/>
      <c r="K16" s="8"/>
      <c r="M16" s="12"/>
      <c r="N16" s="5"/>
      <c r="O16" s="5"/>
      <c r="P16" s="5"/>
      <c r="Q16" s="12"/>
      <c r="R16" s="5"/>
      <c r="S16" s="5"/>
      <c r="T16" s="5"/>
      <c r="U16" s="36"/>
    </row>
    <row r="17" spans="1:21" ht="20.100000000000001" customHeight="1" x14ac:dyDescent="0.3">
      <c r="A17" s="8"/>
      <c r="B17" s="12"/>
      <c r="C17" s="153" t="s">
        <v>306</v>
      </c>
      <c r="D17" s="153"/>
      <c r="E17" s="153"/>
      <c r="F17" s="153"/>
      <c r="G17" s="153"/>
      <c r="H17" s="8">
        <v>1</v>
      </c>
      <c r="I17" s="12">
        <f>'Bill -1-MB-1'!I18</f>
        <v>1</v>
      </c>
      <c r="J17" s="13">
        <f>ROUND(312500*70%,0)</f>
        <v>218750</v>
      </c>
      <c r="K17" s="8" t="s">
        <v>43</v>
      </c>
      <c r="M17" s="15">
        <f>I17*J17</f>
        <v>218750</v>
      </c>
      <c r="N17" s="5"/>
      <c r="O17" s="5">
        <f>I17</f>
        <v>1</v>
      </c>
      <c r="P17" s="14">
        <f>M17</f>
        <v>218750</v>
      </c>
      <c r="Q17" s="12"/>
      <c r="R17" s="14"/>
      <c r="S17" s="5"/>
      <c r="T17" s="16"/>
      <c r="U17" s="49">
        <v>312500</v>
      </c>
    </row>
    <row r="18" spans="1:21" ht="20.100000000000001" customHeight="1" x14ac:dyDescent="0.3">
      <c r="A18" s="8"/>
      <c r="B18" s="12"/>
      <c r="C18" s="5"/>
      <c r="D18" s="5"/>
      <c r="E18" s="5"/>
      <c r="F18" s="5"/>
      <c r="G18" s="5"/>
      <c r="H18" s="8"/>
      <c r="I18" s="12"/>
      <c r="J18" s="12"/>
      <c r="K18" s="8"/>
      <c r="M18" s="12"/>
      <c r="N18" s="5"/>
      <c r="O18" s="5"/>
      <c r="P18" s="5"/>
      <c r="Q18" s="12"/>
      <c r="R18" s="5"/>
      <c r="S18" s="5"/>
      <c r="T18" s="5"/>
      <c r="U18" s="36"/>
    </row>
    <row r="19" spans="1:21" ht="24" customHeight="1" x14ac:dyDescent="0.3">
      <c r="A19" s="8">
        <v>5</v>
      </c>
      <c r="B19" s="46">
        <v>401</v>
      </c>
      <c r="C19" s="146" t="s">
        <v>28</v>
      </c>
      <c r="D19" s="146"/>
      <c r="E19" s="146"/>
      <c r="F19" s="146"/>
      <c r="G19" s="146"/>
      <c r="H19" s="146"/>
      <c r="I19" s="12"/>
      <c r="J19" s="12"/>
      <c r="K19" s="8"/>
      <c r="M19" s="12"/>
      <c r="N19" s="5"/>
      <c r="O19" s="5"/>
      <c r="P19" s="5"/>
      <c r="Q19" s="12"/>
      <c r="R19" s="5"/>
      <c r="S19" s="5"/>
      <c r="T19" s="5"/>
      <c r="U19" s="36"/>
    </row>
    <row r="20" spans="1:21" ht="20.100000000000001" customHeight="1" x14ac:dyDescent="0.3">
      <c r="A20" s="8"/>
      <c r="B20" s="12"/>
      <c r="C20" s="153" t="s">
        <v>306</v>
      </c>
      <c r="D20" s="153"/>
      <c r="E20" s="153"/>
      <c r="F20" s="153"/>
      <c r="G20" s="153"/>
      <c r="H20" s="8">
        <v>1</v>
      </c>
      <c r="I20" s="12">
        <f>'Bill -1-MB-1'!I21</f>
        <v>1</v>
      </c>
      <c r="J20" s="13">
        <f>ROUND(187500*70%,0)</f>
        <v>131250</v>
      </c>
      <c r="K20" s="8" t="s">
        <v>43</v>
      </c>
      <c r="M20" s="15">
        <f>I20*J20</f>
        <v>131250</v>
      </c>
      <c r="N20" s="5"/>
      <c r="O20" s="5">
        <f>I20</f>
        <v>1</v>
      </c>
      <c r="P20" s="14">
        <f>M20</f>
        <v>131250</v>
      </c>
      <c r="Q20" s="12"/>
      <c r="R20" s="14"/>
      <c r="S20" s="5"/>
      <c r="T20" s="16"/>
      <c r="U20" s="49">
        <v>187500</v>
      </c>
    </row>
    <row r="21" spans="1:21" ht="20.100000000000001" customHeight="1" x14ac:dyDescent="0.3">
      <c r="A21" s="8"/>
      <c r="B21" s="12"/>
      <c r="C21" s="5"/>
      <c r="D21" s="5"/>
      <c r="E21" s="5"/>
      <c r="F21" s="5"/>
      <c r="G21" s="5"/>
      <c r="H21" s="8"/>
      <c r="I21" s="12"/>
      <c r="J21" s="12"/>
      <c r="K21" s="8"/>
      <c r="M21" s="12"/>
      <c r="N21" s="5"/>
      <c r="O21" s="5"/>
      <c r="P21" s="5"/>
      <c r="Q21" s="12"/>
      <c r="R21" s="5"/>
      <c r="S21" s="5"/>
      <c r="T21" s="5"/>
      <c r="U21" s="36"/>
    </row>
    <row r="22" spans="1:21" ht="20.100000000000001" customHeight="1" x14ac:dyDescent="0.3">
      <c r="A22" s="8">
        <v>6</v>
      </c>
      <c r="B22" s="12">
        <v>402</v>
      </c>
      <c r="C22" s="146" t="s">
        <v>240</v>
      </c>
      <c r="D22" s="146"/>
      <c r="E22" s="146"/>
      <c r="F22" s="146"/>
      <c r="G22" s="146"/>
      <c r="H22" s="146"/>
      <c r="I22" s="12"/>
      <c r="J22" s="12"/>
      <c r="K22" s="8"/>
      <c r="M22" s="12"/>
      <c r="N22" s="5"/>
      <c r="O22" s="5"/>
      <c r="P22" s="5"/>
      <c r="Q22" s="12"/>
      <c r="R22" s="5"/>
      <c r="S22" s="5"/>
      <c r="T22" s="5"/>
      <c r="U22" s="36"/>
    </row>
    <row r="23" spans="1:21" ht="20.100000000000001" customHeight="1" x14ac:dyDescent="0.3">
      <c r="A23" s="8"/>
      <c r="B23" s="12"/>
      <c r="C23" s="153" t="s">
        <v>307</v>
      </c>
      <c r="D23" s="153"/>
      <c r="E23" s="153"/>
      <c r="F23" s="153"/>
      <c r="G23" s="153"/>
      <c r="H23" s="8">
        <v>1</v>
      </c>
      <c r="I23" s="12">
        <f>'Bill -1-MB-1'!I24</f>
        <v>1</v>
      </c>
      <c r="J23" s="12">
        <f>ROUND(U23*70%,0)</f>
        <v>481250</v>
      </c>
      <c r="K23" s="8"/>
      <c r="M23" s="15">
        <f>I23*J23</f>
        <v>481250</v>
      </c>
      <c r="N23" s="5"/>
      <c r="O23" s="5">
        <f>I23</f>
        <v>1</v>
      </c>
      <c r="P23" s="14">
        <f>M23</f>
        <v>481250</v>
      </c>
      <c r="Q23" s="12"/>
      <c r="R23" s="14"/>
      <c r="S23" s="5"/>
      <c r="T23" s="16"/>
      <c r="U23" s="36">
        <v>687500</v>
      </c>
    </row>
    <row r="24" spans="1:21" ht="20.100000000000001" customHeight="1" x14ac:dyDescent="0.3">
      <c r="A24" s="8"/>
      <c r="B24" s="12"/>
      <c r="C24" s="5"/>
      <c r="D24" s="5"/>
      <c r="E24" s="5"/>
      <c r="F24" s="5"/>
      <c r="G24" s="5"/>
      <c r="H24" s="8"/>
      <c r="I24" s="12"/>
      <c r="J24" s="12"/>
      <c r="K24" s="8"/>
      <c r="M24" s="12"/>
      <c r="N24" s="5"/>
      <c r="O24" s="5"/>
      <c r="P24" s="5"/>
      <c r="Q24" s="12"/>
      <c r="R24" s="5"/>
      <c r="S24" s="5"/>
      <c r="T24" s="5"/>
      <c r="U24" s="36"/>
    </row>
    <row r="25" spans="1:21" ht="30" customHeight="1" x14ac:dyDescent="0.3">
      <c r="A25" s="8">
        <v>7</v>
      </c>
      <c r="B25" s="12">
        <v>403</v>
      </c>
      <c r="C25" s="146" t="s">
        <v>241</v>
      </c>
      <c r="D25" s="146"/>
      <c r="E25" s="146"/>
      <c r="F25" s="146"/>
      <c r="G25" s="146"/>
      <c r="H25" s="146"/>
      <c r="I25" s="12"/>
      <c r="J25" s="12"/>
      <c r="K25" s="8"/>
      <c r="M25" s="12"/>
      <c r="N25" s="5"/>
      <c r="O25" s="5"/>
      <c r="P25" s="5"/>
      <c r="Q25" s="12"/>
      <c r="R25" s="5"/>
      <c r="S25" s="5"/>
      <c r="T25" s="5"/>
      <c r="U25" s="36"/>
    </row>
    <row r="26" spans="1:21" ht="20.100000000000001" customHeight="1" x14ac:dyDescent="0.3">
      <c r="A26" s="8"/>
      <c r="B26" s="12"/>
      <c r="C26" s="153" t="s">
        <v>307</v>
      </c>
      <c r="D26" s="153"/>
      <c r="E26" s="153"/>
      <c r="F26" s="153"/>
      <c r="G26" s="153"/>
      <c r="H26" s="8">
        <v>1</v>
      </c>
      <c r="I26" s="12">
        <f>'Bill -1-MB-1'!I27</f>
        <v>1</v>
      </c>
      <c r="J26" s="12">
        <f>ROUND(U26*70%,0)</f>
        <v>67375</v>
      </c>
      <c r="K26" s="8"/>
      <c r="M26" s="15">
        <f>I26*J26</f>
        <v>67375</v>
      </c>
      <c r="N26" s="5"/>
      <c r="O26" s="5">
        <f>I26</f>
        <v>1</v>
      </c>
      <c r="P26" s="14">
        <f>M26</f>
        <v>67375</v>
      </c>
      <c r="Q26" s="12"/>
      <c r="R26" s="14"/>
      <c r="S26" s="5"/>
      <c r="T26" s="16"/>
      <c r="U26" s="36">
        <v>96250</v>
      </c>
    </row>
    <row r="27" spans="1:21" ht="20.100000000000001" customHeight="1" x14ac:dyDescent="0.3">
      <c r="A27" s="8"/>
      <c r="B27" s="12"/>
      <c r="C27" s="5"/>
      <c r="D27" s="5"/>
      <c r="E27" s="5"/>
      <c r="F27" s="5"/>
      <c r="G27" s="5"/>
      <c r="H27" s="8"/>
      <c r="I27" s="12"/>
      <c r="J27" s="12"/>
      <c r="K27" s="8"/>
      <c r="M27" s="12"/>
      <c r="N27" s="5"/>
      <c r="O27" s="5"/>
      <c r="P27" s="5"/>
      <c r="Q27" s="12"/>
      <c r="R27" s="5"/>
      <c r="S27" s="5"/>
      <c r="T27" s="5"/>
      <c r="U27" s="36"/>
    </row>
    <row r="28" spans="1:21" ht="20.100000000000001" customHeight="1" x14ac:dyDescent="0.3">
      <c r="A28" s="8">
        <v>8</v>
      </c>
      <c r="B28" s="46">
        <v>404</v>
      </c>
      <c r="C28" s="146" t="s">
        <v>67</v>
      </c>
      <c r="D28" s="146"/>
      <c r="E28" s="146"/>
      <c r="F28" s="146"/>
      <c r="G28" s="146"/>
      <c r="H28" s="146"/>
      <c r="I28" s="12"/>
      <c r="J28" s="12"/>
      <c r="K28" s="8"/>
      <c r="M28" s="12"/>
      <c r="N28" s="5"/>
      <c r="O28" s="5"/>
      <c r="P28" s="5"/>
      <c r="Q28" s="12"/>
      <c r="R28" s="5"/>
      <c r="S28" s="5"/>
      <c r="T28" s="5"/>
      <c r="U28" s="36"/>
    </row>
    <row r="29" spans="1:21" ht="20.100000000000001" customHeight="1" x14ac:dyDescent="0.3">
      <c r="A29" s="8"/>
      <c r="B29" s="12"/>
      <c r="C29" s="153" t="s">
        <v>307</v>
      </c>
      <c r="D29" s="153"/>
      <c r="E29" s="153"/>
      <c r="F29" s="153"/>
      <c r="G29" s="153"/>
      <c r="H29" s="8">
        <v>2</v>
      </c>
      <c r="I29" s="12">
        <f>'Bill -1-MB-1'!I30</f>
        <v>2</v>
      </c>
      <c r="J29" s="13">
        <f>ROUND(825000*70%,0)</f>
        <v>577500</v>
      </c>
      <c r="K29" s="8"/>
      <c r="M29" s="15">
        <f>I29*J29</f>
        <v>1155000</v>
      </c>
      <c r="N29" s="5"/>
      <c r="O29" s="5">
        <f>I29</f>
        <v>2</v>
      </c>
      <c r="P29" s="14">
        <f>M29</f>
        <v>1155000</v>
      </c>
      <c r="Q29" s="12"/>
      <c r="R29" s="14"/>
      <c r="S29" s="5"/>
      <c r="T29" s="16"/>
      <c r="U29" s="49">
        <v>825000</v>
      </c>
    </row>
    <row r="30" spans="1:21" ht="20.100000000000001" customHeight="1" x14ac:dyDescent="0.3">
      <c r="A30" s="8"/>
      <c r="B30" s="12"/>
      <c r="C30" s="5"/>
      <c r="D30" s="5"/>
      <c r="E30" s="5"/>
      <c r="F30" s="5"/>
      <c r="G30" s="5"/>
      <c r="H30" s="8"/>
      <c r="I30" s="12"/>
      <c r="J30" s="12"/>
      <c r="K30" s="8"/>
      <c r="M30" s="12"/>
      <c r="N30" s="5"/>
      <c r="O30" s="5"/>
      <c r="P30" s="5"/>
      <c r="Q30" s="12"/>
      <c r="R30" s="5"/>
      <c r="S30" s="5"/>
      <c r="T30" s="5"/>
      <c r="U30" s="36"/>
    </row>
    <row r="31" spans="1:21" ht="24.75" customHeight="1" x14ac:dyDescent="0.3">
      <c r="A31" s="8">
        <v>9</v>
      </c>
      <c r="B31" s="12">
        <v>406</v>
      </c>
      <c r="C31" s="146" t="s">
        <v>244</v>
      </c>
      <c r="D31" s="146"/>
      <c r="E31" s="146"/>
      <c r="F31" s="146"/>
      <c r="G31" s="146"/>
      <c r="H31" s="146"/>
      <c r="I31" s="12"/>
      <c r="J31" s="12"/>
      <c r="K31" s="8"/>
      <c r="M31" s="12"/>
      <c r="N31" s="5"/>
      <c r="O31" s="5"/>
      <c r="P31" s="5"/>
      <c r="Q31" s="12"/>
      <c r="R31" s="5"/>
      <c r="S31" s="5"/>
      <c r="T31" s="5"/>
      <c r="U31" s="36"/>
    </row>
    <row r="32" spans="1:21" ht="20.100000000000001" customHeight="1" x14ac:dyDescent="0.3">
      <c r="A32" s="8"/>
      <c r="B32" s="12"/>
      <c r="C32" s="153" t="s">
        <v>307</v>
      </c>
      <c r="D32" s="153"/>
      <c r="E32" s="153"/>
      <c r="F32" s="153"/>
      <c r="G32" s="153"/>
      <c r="H32" s="8">
        <v>1</v>
      </c>
      <c r="I32" s="12">
        <f>'Bill -1-MB-1'!I33</f>
        <v>1</v>
      </c>
      <c r="J32" s="12">
        <f>ROUND(U32*70%,0)</f>
        <v>216300</v>
      </c>
      <c r="K32" s="8"/>
      <c r="M32" s="15">
        <f>I32*J32</f>
        <v>216300</v>
      </c>
      <c r="N32" s="5"/>
      <c r="O32" s="5">
        <f>I32</f>
        <v>1</v>
      </c>
      <c r="P32" s="14">
        <f>M32</f>
        <v>216300</v>
      </c>
      <c r="Q32" s="12"/>
      <c r="R32" s="14"/>
      <c r="S32" s="5"/>
      <c r="T32" s="16"/>
      <c r="U32" s="36">
        <v>309000</v>
      </c>
    </row>
    <row r="33" spans="1:21" ht="20.100000000000001" customHeight="1" x14ac:dyDescent="0.3">
      <c r="A33" s="8"/>
      <c r="B33" s="12"/>
      <c r="C33" s="5"/>
      <c r="D33" s="5"/>
      <c r="E33" s="5"/>
      <c r="F33" s="5"/>
      <c r="G33" s="5"/>
      <c r="H33" s="8"/>
      <c r="I33" s="12"/>
      <c r="J33" s="12"/>
      <c r="K33" s="8"/>
      <c r="M33" s="12"/>
      <c r="N33" s="5"/>
      <c r="O33" s="5"/>
      <c r="P33" s="5"/>
      <c r="Q33" s="12"/>
      <c r="R33" s="5"/>
      <c r="S33" s="5"/>
      <c r="T33" s="5"/>
      <c r="U33" s="36"/>
    </row>
    <row r="34" spans="1:21" ht="30" customHeight="1" x14ac:dyDescent="0.3">
      <c r="A34" s="8">
        <v>10</v>
      </c>
      <c r="B34" s="46">
        <v>409</v>
      </c>
      <c r="C34" s="146" t="s">
        <v>33</v>
      </c>
      <c r="D34" s="146"/>
      <c r="E34" s="146"/>
      <c r="F34" s="146"/>
      <c r="G34" s="146"/>
      <c r="H34" s="146"/>
      <c r="I34" s="12"/>
      <c r="J34" s="12"/>
      <c r="K34" s="8"/>
      <c r="M34" s="12"/>
      <c r="N34" s="5"/>
      <c r="O34" s="5"/>
      <c r="P34" s="5"/>
      <c r="Q34" s="12"/>
      <c r="R34" s="5"/>
      <c r="S34" s="5"/>
      <c r="T34" s="5"/>
      <c r="U34" s="36"/>
    </row>
    <row r="35" spans="1:21" ht="20.100000000000001" customHeight="1" x14ac:dyDescent="0.3">
      <c r="A35" s="8"/>
      <c r="B35" s="12"/>
      <c r="C35" s="153" t="s">
        <v>307</v>
      </c>
      <c r="D35" s="153"/>
      <c r="E35" s="153"/>
      <c r="F35" s="153"/>
      <c r="G35" s="153"/>
      <c r="H35" s="8">
        <v>1</v>
      </c>
      <c r="I35" s="12">
        <f>'Bill -1-MB-1'!I36</f>
        <v>1</v>
      </c>
      <c r="J35" s="13">
        <f>ROUND(61875*70%,0)</f>
        <v>43313</v>
      </c>
      <c r="K35" s="8" t="s">
        <v>43</v>
      </c>
      <c r="M35" s="15">
        <f>I35*J35</f>
        <v>43313</v>
      </c>
      <c r="N35" s="5"/>
      <c r="O35" s="5">
        <f>I35</f>
        <v>1</v>
      </c>
      <c r="P35" s="14">
        <f>M35</f>
        <v>43313</v>
      </c>
      <c r="Q35" s="12"/>
      <c r="R35" s="14"/>
      <c r="S35" s="5"/>
      <c r="T35" s="16"/>
      <c r="U35" s="49">
        <v>61875</v>
      </c>
    </row>
    <row r="36" spans="1:21" ht="20.100000000000001" customHeight="1" x14ac:dyDescent="0.3">
      <c r="A36" s="8"/>
      <c r="B36" s="12"/>
      <c r="C36" s="5"/>
      <c r="D36" s="5"/>
      <c r="E36" s="5"/>
      <c r="F36" s="5"/>
      <c r="G36" s="5"/>
      <c r="H36" s="8"/>
      <c r="I36" s="12"/>
      <c r="J36" s="12"/>
      <c r="K36" s="8"/>
      <c r="M36" s="12"/>
      <c r="N36" s="5"/>
      <c r="O36" s="5"/>
      <c r="P36" s="5"/>
      <c r="Q36" s="12"/>
      <c r="R36" s="5"/>
      <c r="S36" s="5"/>
      <c r="T36" s="5"/>
      <c r="U36" s="36"/>
    </row>
    <row r="37" spans="1:21" ht="25.5" customHeight="1" x14ac:dyDescent="0.3">
      <c r="A37" s="8">
        <v>11</v>
      </c>
      <c r="B37" s="46">
        <v>411</v>
      </c>
      <c r="C37" s="146" t="s">
        <v>35</v>
      </c>
      <c r="D37" s="146"/>
      <c r="E37" s="146"/>
      <c r="F37" s="146"/>
      <c r="G37" s="146"/>
      <c r="H37" s="146"/>
      <c r="I37" s="12"/>
      <c r="J37" s="12"/>
      <c r="K37" s="8"/>
      <c r="M37" s="12"/>
      <c r="N37" s="5"/>
      <c r="O37" s="5"/>
      <c r="P37" s="5"/>
      <c r="Q37" s="12"/>
      <c r="R37" s="5"/>
      <c r="S37" s="5"/>
      <c r="T37" s="5"/>
      <c r="U37" s="36"/>
    </row>
    <row r="38" spans="1:21" ht="20.100000000000001" customHeight="1" x14ac:dyDescent="0.3">
      <c r="A38" s="8"/>
      <c r="B38" s="12"/>
      <c r="C38" s="153" t="s">
        <v>307</v>
      </c>
      <c r="D38" s="153"/>
      <c r="E38" s="153"/>
      <c r="F38" s="153"/>
      <c r="G38" s="153"/>
      <c r="H38" s="8">
        <v>1</v>
      </c>
      <c r="I38" s="12">
        <f>'Bill -1-MB-1'!I39</f>
        <v>1</v>
      </c>
      <c r="J38" s="13">
        <f>ROUND(378000*70%,0)</f>
        <v>264600</v>
      </c>
      <c r="K38" s="8" t="s">
        <v>43</v>
      </c>
      <c r="M38" s="15">
        <f>I38*J38</f>
        <v>264600</v>
      </c>
      <c r="N38" s="5"/>
      <c r="O38" s="5">
        <f>I38</f>
        <v>1</v>
      </c>
      <c r="P38" s="14">
        <f>M38</f>
        <v>264600</v>
      </c>
      <c r="Q38" s="12"/>
      <c r="R38" s="14"/>
      <c r="S38" s="5"/>
      <c r="T38" s="16"/>
      <c r="U38" s="49">
        <v>378000</v>
      </c>
    </row>
    <row r="39" spans="1:21" ht="20.100000000000001" customHeight="1" x14ac:dyDescent="0.3">
      <c r="A39" s="8"/>
      <c r="B39" s="12"/>
      <c r="C39" s="5"/>
      <c r="D39" s="5"/>
      <c r="E39" s="5"/>
      <c r="F39" s="5"/>
      <c r="G39" s="5"/>
      <c r="H39" s="8"/>
      <c r="I39" s="12"/>
      <c r="J39" s="12"/>
      <c r="K39" s="8"/>
      <c r="M39" s="12"/>
      <c r="N39" s="5"/>
      <c r="O39" s="5"/>
      <c r="P39" s="5"/>
      <c r="Q39" s="12"/>
      <c r="R39" s="5"/>
      <c r="S39" s="5"/>
      <c r="T39" s="5"/>
      <c r="U39" s="36"/>
    </row>
    <row r="40" spans="1:21" ht="26.25" customHeight="1" x14ac:dyDescent="0.3">
      <c r="A40" s="8">
        <v>12</v>
      </c>
      <c r="B40" s="46">
        <v>412</v>
      </c>
      <c r="C40" s="146" t="s">
        <v>32</v>
      </c>
      <c r="D40" s="146"/>
      <c r="E40" s="146"/>
      <c r="F40" s="146"/>
      <c r="G40" s="146"/>
      <c r="H40" s="146"/>
      <c r="I40" s="12"/>
      <c r="J40" s="12"/>
      <c r="K40" s="8"/>
      <c r="M40" s="12"/>
      <c r="N40" s="5"/>
      <c r="O40" s="5"/>
      <c r="P40" s="5"/>
      <c r="Q40" s="12"/>
      <c r="R40" s="5"/>
      <c r="S40" s="5"/>
      <c r="T40" s="5"/>
      <c r="U40" s="36"/>
    </row>
    <row r="41" spans="1:21" ht="20.100000000000001" customHeight="1" x14ac:dyDescent="0.3">
      <c r="A41" s="8"/>
      <c r="B41" s="12"/>
      <c r="C41" s="153" t="s">
        <v>308</v>
      </c>
      <c r="D41" s="153"/>
      <c r="E41" s="153"/>
      <c r="F41" s="153"/>
      <c r="G41" s="153"/>
      <c r="H41" s="8">
        <v>1</v>
      </c>
      <c r="I41" s="12">
        <f>'Bill -1-MB-1'!I42</f>
        <v>1</v>
      </c>
      <c r="J41" s="13">
        <f>ROUND(93750*70%,0)</f>
        <v>65625</v>
      </c>
      <c r="K41" s="8" t="s">
        <v>43</v>
      </c>
      <c r="M41" s="15">
        <f>I41*J41</f>
        <v>65625</v>
      </c>
      <c r="N41" s="5"/>
      <c r="O41" s="5">
        <f>I41</f>
        <v>1</v>
      </c>
      <c r="P41" s="14">
        <f>M41</f>
        <v>65625</v>
      </c>
      <c r="Q41" s="12"/>
      <c r="R41" s="14"/>
      <c r="S41" s="5"/>
      <c r="T41" s="16"/>
      <c r="U41" s="49">
        <v>93750</v>
      </c>
    </row>
    <row r="42" spans="1:21" ht="20.100000000000001" customHeight="1" x14ac:dyDescent="0.3">
      <c r="A42" s="8"/>
      <c r="B42" s="12"/>
      <c r="C42" s="5"/>
      <c r="D42" s="5"/>
      <c r="E42" s="5"/>
      <c r="F42" s="5"/>
      <c r="G42" s="5"/>
      <c r="H42" s="8"/>
      <c r="I42" s="12"/>
      <c r="J42" s="12"/>
      <c r="K42" s="8"/>
      <c r="M42" s="12"/>
      <c r="N42" s="5"/>
      <c r="O42" s="5"/>
      <c r="P42" s="5"/>
      <c r="Q42" s="12"/>
      <c r="R42" s="5"/>
      <c r="S42" s="5"/>
      <c r="T42" s="5"/>
      <c r="U42" s="36"/>
    </row>
    <row r="43" spans="1:21" ht="24.75" customHeight="1" x14ac:dyDescent="0.3">
      <c r="A43" s="8">
        <v>13</v>
      </c>
      <c r="B43" s="46">
        <v>414</v>
      </c>
      <c r="C43" s="146" t="s">
        <v>34</v>
      </c>
      <c r="D43" s="146"/>
      <c r="E43" s="146"/>
      <c r="F43" s="146"/>
      <c r="G43" s="146"/>
      <c r="H43" s="146"/>
      <c r="I43" s="12"/>
      <c r="J43" s="12"/>
      <c r="K43" s="8"/>
      <c r="M43" s="12"/>
      <c r="N43" s="5"/>
      <c r="O43" s="5"/>
      <c r="P43" s="5"/>
      <c r="Q43" s="12"/>
      <c r="R43" s="5"/>
      <c r="S43" s="5"/>
      <c r="T43" s="5"/>
      <c r="U43" s="36"/>
    </row>
    <row r="44" spans="1:21" ht="20.100000000000001" customHeight="1" x14ac:dyDescent="0.3">
      <c r="A44" s="8"/>
      <c r="B44" s="12"/>
      <c r="C44" s="153" t="s">
        <v>308</v>
      </c>
      <c r="D44" s="153"/>
      <c r="E44" s="153"/>
      <c r="F44" s="153"/>
      <c r="G44" s="153"/>
      <c r="H44" s="8">
        <v>1</v>
      </c>
      <c r="I44" s="12">
        <f>'Bill -1-MB-1'!I45</f>
        <v>1</v>
      </c>
      <c r="J44" s="13">
        <f>ROUND(75625*70%,0)</f>
        <v>52938</v>
      </c>
      <c r="K44" s="8" t="s">
        <v>43</v>
      </c>
      <c r="M44" s="15">
        <f>I44*J44</f>
        <v>52938</v>
      </c>
      <c r="N44" s="5"/>
      <c r="O44" s="5">
        <f>I44</f>
        <v>1</v>
      </c>
      <c r="P44" s="14">
        <f>M44</f>
        <v>52938</v>
      </c>
      <c r="Q44" s="12"/>
      <c r="R44" s="14"/>
      <c r="S44" s="5"/>
      <c r="T44" s="16"/>
      <c r="U44" s="49">
        <v>75625</v>
      </c>
    </row>
    <row r="45" spans="1:21" ht="20.100000000000001" customHeight="1" x14ac:dyDescent="0.3">
      <c r="A45" s="8"/>
      <c r="B45" s="12"/>
      <c r="C45" s="5"/>
      <c r="D45" s="5"/>
      <c r="E45" s="5"/>
      <c r="F45" s="5"/>
      <c r="G45" s="5"/>
      <c r="H45" s="8"/>
      <c r="I45" s="12"/>
      <c r="J45" s="12"/>
      <c r="K45" s="8"/>
      <c r="M45" s="12"/>
      <c r="N45" s="5"/>
      <c r="O45" s="5"/>
      <c r="P45" s="5"/>
      <c r="Q45" s="12"/>
      <c r="R45" s="5"/>
      <c r="S45" s="5"/>
      <c r="T45" s="5"/>
      <c r="U45" s="36"/>
    </row>
    <row r="46" spans="1:21" ht="27" customHeight="1" x14ac:dyDescent="0.3">
      <c r="A46" s="8">
        <v>14</v>
      </c>
      <c r="B46" s="12">
        <v>415</v>
      </c>
      <c r="C46" s="146" t="s">
        <v>246</v>
      </c>
      <c r="D46" s="146"/>
      <c r="E46" s="146"/>
      <c r="F46" s="146"/>
      <c r="G46" s="146"/>
      <c r="H46" s="146"/>
      <c r="I46" s="12"/>
      <c r="J46" s="12"/>
      <c r="K46" s="8"/>
      <c r="M46" s="12"/>
      <c r="N46" s="5"/>
      <c r="O46" s="5"/>
      <c r="P46" s="5"/>
      <c r="Q46" s="12"/>
      <c r="R46" s="5"/>
      <c r="S46" s="5"/>
      <c r="T46" s="5"/>
      <c r="U46" s="36"/>
    </row>
    <row r="47" spans="1:21" ht="20.100000000000001" customHeight="1" x14ac:dyDescent="0.3">
      <c r="A47" s="8"/>
      <c r="B47" s="12"/>
      <c r="C47" s="153" t="s">
        <v>308</v>
      </c>
      <c r="D47" s="153"/>
      <c r="E47" s="153"/>
      <c r="F47" s="153"/>
      <c r="G47" s="153"/>
      <c r="H47" s="8">
        <v>1</v>
      </c>
      <c r="I47" s="12">
        <f>'Bill -1-MB-1'!I48</f>
        <v>1</v>
      </c>
      <c r="J47" s="12">
        <f>ROUND(U47*70%,0)</f>
        <v>28875</v>
      </c>
      <c r="K47" s="8" t="s">
        <v>43</v>
      </c>
      <c r="M47" s="15">
        <f>I47*J47</f>
        <v>28875</v>
      </c>
      <c r="N47" s="5"/>
      <c r="O47" s="5">
        <f>I47</f>
        <v>1</v>
      </c>
      <c r="P47" s="14">
        <f>M47</f>
        <v>28875</v>
      </c>
      <c r="Q47" s="12"/>
      <c r="R47" s="14"/>
      <c r="S47" s="5"/>
      <c r="T47" s="16"/>
      <c r="U47" s="36">
        <v>41250</v>
      </c>
    </row>
    <row r="48" spans="1:21" ht="20.100000000000001" customHeight="1" x14ac:dyDescent="0.3">
      <c r="A48" s="8"/>
      <c r="B48" s="12"/>
      <c r="C48" s="5"/>
      <c r="D48" s="5"/>
      <c r="E48" s="5"/>
      <c r="F48" s="5"/>
      <c r="G48" s="5"/>
      <c r="H48" s="8"/>
      <c r="I48" s="12"/>
      <c r="J48" s="12"/>
      <c r="K48" s="8"/>
      <c r="M48" s="12"/>
      <c r="N48" s="5"/>
      <c r="O48" s="5"/>
      <c r="P48" s="5"/>
      <c r="Q48" s="12"/>
      <c r="R48" s="5"/>
      <c r="S48" s="5"/>
      <c r="T48" s="5"/>
      <c r="U48" s="36"/>
    </row>
    <row r="49" spans="1:21" ht="28.5" customHeight="1" x14ac:dyDescent="0.3">
      <c r="A49" s="8">
        <v>15</v>
      </c>
      <c r="B49" s="12">
        <v>416</v>
      </c>
      <c r="C49" s="149" t="s">
        <v>248</v>
      </c>
      <c r="D49" s="149"/>
      <c r="E49" s="149"/>
      <c r="F49" s="149"/>
      <c r="G49" s="149"/>
      <c r="H49" s="149"/>
      <c r="I49" s="12"/>
      <c r="J49" s="12"/>
      <c r="K49" s="8"/>
      <c r="M49" s="12"/>
      <c r="N49" s="5"/>
      <c r="O49" s="5"/>
      <c r="P49" s="5"/>
      <c r="Q49" s="12"/>
      <c r="R49" s="5"/>
      <c r="S49" s="5"/>
      <c r="T49" s="5"/>
      <c r="U49" s="36"/>
    </row>
    <row r="50" spans="1:21" ht="20.100000000000001" customHeight="1" x14ac:dyDescent="0.3">
      <c r="A50" s="8"/>
      <c r="B50" s="12"/>
      <c r="C50" s="153" t="s">
        <v>308</v>
      </c>
      <c r="D50" s="153"/>
      <c r="E50" s="153"/>
      <c r="F50" s="153"/>
      <c r="G50" s="153"/>
      <c r="H50" s="8">
        <v>1</v>
      </c>
      <c r="I50" s="12">
        <f>'Bill -1-MB-1'!I51</f>
        <v>1</v>
      </c>
      <c r="J50" s="12">
        <f>ROUND(U50*70%,0)</f>
        <v>175000</v>
      </c>
      <c r="K50" s="8" t="s">
        <v>43</v>
      </c>
      <c r="M50" s="15">
        <f>I50*J50</f>
        <v>175000</v>
      </c>
      <c r="N50" s="5"/>
      <c r="O50" s="5">
        <f>I50</f>
        <v>1</v>
      </c>
      <c r="P50" s="14">
        <f>M50</f>
        <v>175000</v>
      </c>
      <c r="Q50" s="12"/>
      <c r="R50" s="14"/>
      <c r="S50" s="5"/>
      <c r="T50" s="16"/>
      <c r="U50" s="36">
        <v>250000</v>
      </c>
    </row>
    <row r="51" spans="1:21" ht="20.100000000000001" customHeight="1" x14ac:dyDescent="0.3">
      <c r="A51" s="8"/>
      <c r="B51" s="12"/>
      <c r="C51" s="5"/>
      <c r="D51" s="5"/>
      <c r="E51" s="5"/>
      <c r="F51" s="5"/>
      <c r="G51" s="5"/>
      <c r="H51" s="8"/>
      <c r="I51" s="12"/>
      <c r="J51" s="12"/>
      <c r="K51" s="8"/>
      <c r="M51" s="12"/>
      <c r="N51" s="5"/>
      <c r="O51" s="5"/>
      <c r="P51" s="5"/>
      <c r="Q51" s="12"/>
      <c r="R51" s="5"/>
      <c r="S51" s="5"/>
      <c r="T51" s="5"/>
      <c r="U51" s="36"/>
    </row>
    <row r="52" spans="1:21" ht="26.25" customHeight="1" x14ac:dyDescent="0.3">
      <c r="A52" s="8">
        <v>16</v>
      </c>
      <c r="B52" s="46">
        <v>417</v>
      </c>
      <c r="C52" s="146" t="s">
        <v>30</v>
      </c>
      <c r="D52" s="146"/>
      <c r="E52" s="146"/>
      <c r="F52" s="146"/>
      <c r="G52" s="146"/>
      <c r="H52" s="146"/>
      <c r="I52" s="12"/>
      <c r="J52" s="12"/>
      <c r="K52" s="8"/>
      <c r="M52" s="12"/>
      <c r="N52" s="5"/>
      <c r="O52" s="5"/>
      <c r="P52" s="5"/>
      <c r="Q52" s="12"/>
      <c r="R52" s="5"/>
      <c r="S52" s="5"/>
      <c r="T52" s="5"/>
      <c r="U52" s="36"/>
    </row>
    <row r="53" spans="1:21" ht="20.100000000000001" customHeight="1" x14ac:dyDescent="0.3">
      <c r="A53" s="8"/>
      <c r="B53" s="12"/>
      <c r="C53" s="153" t="s">
        <v>308</v>
      </c>
      <c r="D53" s="153"/>
      <c r="E53" s="153"/>
      <c r="F53" s="153"/>
      <c r="G53" s="153"/>
      <c r="H53" s="8">
        <v>1</v>
      </c>
      <c r="I53" s="12">
        <f>'Bill -1-MB-1'!I54</f>
        <v>1</v>
      </c>
      <c r="J53" s="13">
        <f>ROUND(34500*70%,0)</f>
        <v>24150</v>
      </c>
      <c r="K53" s="8" t="s">
        <v>43</v>
      </c>
      <c r="M53" s="15">
        <f>I53*J53</f>
        <v>24150</v>
      </c>
      <c r="N53" s="5"/>
      <c r="O53" s="5">
        <f>I53</f>
        <v>1</v>
      </c>
      <c r="P53" s="14">
        <f>M53</f>
        <v>24150</v>
      </c>
      <c r="Q53" s="12"/>
      <c r="R53" s="14"/>
      <c r="S53" s="5"/>
      <c r="T53" s="16"/>
      <c r="U53" s="49">
        <v>34500</v>
      </c>
    </row>
    <row r="54" spans="1:21" ht="20.100000000000001" customHeight="1" x14ac:dyDescent="0.3">
      <c r="A54" s="8"/>
      <c r="B54" s="12"/>
      <c r="C54" s="5"/>
      <c r="D54" s="5"/>
      <c r="E54" s="5"/>
      <c r="F54" s="5"/>
      <c r="G54" s="5"/>
      <c r="H54" s="8"/>
      <c r="I54" s="12"/>
      <c r="J54" s="12"/>
      <c r="K54" s="8"/>
      <c r="M54" s="12"/>
      <c r="N54" s="5"/>
      <c r="O54" s="5"/>
      <c r="P54" s="5"/>
      <c r="Q54" s="12"/>
      <c r="R54" s="5"/>
      <c r="S54" s="5"/>
      <c r="T54" s="5"/>
      <c r="U54" s="36"/>
    </row>
    <row r="55" spans="1:21" ht="20.100000000000001" customHeight="1" x14ac:dyDescent="0.3">
      <c r="A55" s="8">
        <v>17</v>
      </c>
      <c r="B55" s="46">
        <v>418</v>
      </c>
      <c r="C55" s="146" t="s">
        <v>69</v>
      </c>
      <c r="D55" s="146"/>
      <c r="E55" s="146"/>
      <c r="F55" s="146"/>
      <c r="G55" s="146"/>
      <c r="H55" s="146"/>
      <c r="I55" s="12"/>
      <c r="J55" s="12"/>
      <c r="K55" s="8"/>
      <c r="M55" s="12"/>
      <c r="N55" s="5"/>
      <c r="O55" s="5"/>
      <c r="P55" s="5"/>
      <c r="Q55" s="12"/>
      <c r="R55" s="5"/>
      <c r="S55" s="5"/>
      <c r="T55" s="5"/>
      <c r="U55" s="36"/>
    </row>
    <row r="56" spans="1:21" ht="20.100000000000001" customHeight="1" x14ac:dyDescent="0.3">
      <c r="A56" s="8"/>
      <c r="B56" s="12"/>
      <c r="C56" s="153" t="s">
        <v>308</v>
      </c>
      <c r="D56" s="153"/>
      <c r="E56" s="153"/>
      <c r="F56" s="153"/>
      <c r="G56" s="153"/>
      <c r="H56" s="8">
        <v>1</v>
      </c>
      <c r="I56" s="12">
        <f>'Bill -1-MB-1'!I57</f>
        <v>1</v>
      </c>
      <c r="J56" s="13">
        <f>ROUND(563750*70%,0)</f>
        <v>394625</v>
      </c>
      <c r="K56" s="8"/>
      <c r="M56" s="15">
        <f>I56*J56</f>
        <v>394625</v>
      </c>
      <c r="N56" s="5"/>
      <c r="O56" s="5">
        <f>I56</f>
        <v>1</v>
      </c>
      <c r="P56" s="14">
        <f>M56</f>
        <v>394625</v>
      </c>
      <c r="Q56" s="12"/>
      <c r="R56" s="14"/>
      <c r="S56" s="5"/>
      <c r="T56" s="16"/>
      <c r="U56" s="49">
        <v>563750</v>
      </c>
    </row>
    <row r="57" spans="1:21" ht="20.100000000000001" customHeight="1" x14ac:dyDescent="0.3">
      <c r="A57" s="8"/>
      <c r="B57" s="12"/>
      <c r="C57" s="5"/>
      <c r="D57" s="5"/>
      <c r="E57" s="5"/>
      <c r="F57" s="5"/>
      <c r="G57" s="5"/>
      <c r="H57" s="8"/>
      <c r="I57" s="12"/>
      <c r="J57" s="12"/>
      <c r="K57" s="8"/>
      <c r="M57" s="12"/>
      <c r="N57" s="5"/>
      <c r="O57" s="5"/>
      <c r="P57" s="5"/>
      <c r="Q57" s="12"/>
      <c r="R57" s="5"/>
      <c r="S57" s="5"/>
      <c r="T57" s="5"/>
      <c r="U57" s="36"/>
    </row>
    <row r="58" spans="1:21" ht="25.5" customHeight="1" x14ac:dyDescent="0.3">
      <c r="A58" s="8">
        <v>18</v>
      </c>
      <c r="B58" s="46">
        <v>420</v>
      </c>
      <c r="C58" s="146" t="s">
        <v>39</v>
      </c>
      <c r="D58" s="146"/>
      <c r="E58" s="146"/>
      <c r="F58" s="146"/>
      <c r="G58" s="146"/>
      <c r="H58" s="146"/>
      <c r="I58" s="12"/>
      <c r="J58" s="12"/>
      <c r="K58" s="8"/>
      <c r="M58" s="12"/>
      <c r="N58" s="5"/>
      <c r="O58" s="5"/>
      <c r="P58" s="5"/>
      <c r="Q58" s="12"/>
      <c r="R58" s="5"/>
      <c r="S58" s="5"/>
      <c r="T58" s="5"/>
      <c r="U58" s="36"/>
    </row>
    <row r="59" spans="1:21" ht="20.100000000000001" customHeight="1" x14ac:dyDescent="0.3">
      <c r="A59" s="8"/>
      <c r="B59" s="12"/>
      <c r="C59" s="153" t="s">
        <v>308</v>
      </c>
      <c r="D59" s="153"/>
      <c r="E59" s="153"/>
      <c r="F59" s="153"/>
      <c r="G59" s="153"/>
      <c r="H59" s="8">
        <v>1</v>
      </c>
      <c r="I59" s="12">
        <f>'Bill -1-MB-1'!I60</f>
        <v>1</v>
      </c>
      <c r="J59" s="13">
        <f>ROUND(225000*70%,0)</f>
        <v>157500</v>
      </c>
      <c r="K59" s="8" t="s">
        <v>43</v>
      </c>
      <c r="M59" s="15">
        <f>I59*J59</f>
        <v>157500</v>
      </c>
      <c r="N59" s="5"/>
      <c r="O59" s="5">
        <f>I59</f>
        <v>1</v>
      </c>
      <c r="P59" s="14">
        <f>M59</f>
        <v>157500</v>
      </c>
      <c r="Q59" s="12"/>
      <c r="R59" s="14"/>
      <c r="S59" s="5"/>
      <c r="T59" s="16"/>
      <c r="U59" s="49">
        <v>225000</v>
      </c>
    </row>
    <row r="60" spans="1:21" ht="20.100000000000001" customHeight="1" x14ac:dyDescent="0.3">
      <c r="A60" s="8"/>
      <c r="B60" s="12"/>
      <c r="C60" s="5"/>
      <c r="D60" s="5"/>
      <c r="E60" s="5"/>
      <c r="F60" s="5"/>
      <c r="G60" s="5"/>
      <c r="H60" s="8"/>
      <c r="I60" s="12"/>
      <c r="J60" s="12"/>
      <c r="K60" s="8"/>
      <c r="M60" s="12"/>
      <c r="N60" s="5"/>
      <c r="O60" s="5"/>
      <c r="P60" s="5"/>
      <c r="Q60" s="12"/>
      <c r="R60" s="5"/>
      <c r="S60" s="5"/>
      <c r="T60" s="5"/>
      <c r="U60" s="36"/>
    </row>
    <row r="61" spans="1:21" ht="27" customHeight="1" x14ac:dyDescent="0.3">
      <c r="A61" s="8">
        <v>19</v>
      </c>
      <c r="B61" s="46">
        <v>421</v>
      </c>
      <c r="C61" s="146" t="s">
        <v>56</v>
      </c>
      <c r="D61" s="146"/>
      <c r="E61" s="146"/>
      <c r="F61" s="146"/>
      <c r="G61" s="146"/>
      <c r="H61" s="146"/>
      <c r="I61" s="12"/>
      <c r="J61" s="12"/>
      <c r="K61" s="8"/>
      <c r="M61" s="12"/>
      <c r="N61" s="5"/>
      <c r="O61" s="5"/>
      <c r="P61" s="5"/>
      <c r="Q61" s="12"/>
      <c r="R61" s="5"/>
      <c r="S61" s="5"/>
      <c r="T61" s="5"/>
      <c r="U61" s="36"/>
    </row>
    <row r="62" spans="1:21" ht="20.100000000000001" customHeight="1" x14ac:dyDescent="0.3">
      <c r="A62" s="8"/>
      <c r="B62" s="12"/>
      <c r="C62" s="153" t="s">
        <v>309</v>
      </c>
      <c r="D62" s="153"/>
      <c r="E62" s="153"/>
      <c r="F62" s="153"/>
      <c r="G62" s="153"/>
      <c r="H62" s="8">
        <v>2</v>
      </c>
      <c r="I62" s="12">
        <f>'Bill -1-MB-1'!I63</f>
        <v>2</v>
      </c>
      <c r="J62" s="13">
        <f>ROUND(61875*70%,0)</f>
        <v>43313</v>
      </c>
      <c r="K62" s="8" t="s">
        <v>43</v>
      </c>
      <c r="M62" s="15">
        <f>I62*J62</f>
        <v>86626</v>
      </c>
      <c r="N62" s="5"/>
      <c r="O62" s="5">
        <f>I62</f>
        <v>2</v>
      </c>
      <c r="P62" s="14">
        <f>M62</f>
        <v>86626</v>
      </c>
      <c r="Q62" s="12"/>
      <c r="R62" s="14"/>
      <c r="S62" s="5"/>
      <c r="T62" s="16"/>
      <c r="U62" s="49">
        <v>61875</v>
      </c>
    </row>
    <row r="63" spans="1:21" ht="20.100000000000001" customHeight="1" x14ac:dyDescent="0.3">
      <c r="A63" s="8"/>
      <c r="B63" s="12"/>
      <c r="C63" s="5"/>
      <c r="D63" s="5"/>
      <c r="E63" s="5"/>
      <c r="F63" s="5"/>
      <c r="G63" s="5"/>
      <c r="H63" s="8"/>
      <c r="I63" s="12"/>
      <c r="J63" s="12"/>
      <c r="K63" s="8"/>
      <c r="M63" s="12"/>
      <c r="N63" s="5"/>
      <c r="O63" s="5"/>
      <c r="P63" s="5"/>
      <c r="Q63" s="12"/>
      <c r="R63" s="5"/>
      <c r="S63" s="5"/>
      <c r="T63" s="5"/>
      <c r="U63" s="36"/>
    </row>
    <row r="64" spans="1:21" ht="20.100000000000001" customHeight="1" x14ac:dyDescent="0.3">
      <c r="A64" s="8">
        <v>20</v>
      </c>
      <c r="B64" s="12">
        <v>422</v>
      </c>
      <c r="C64" s="146" t="s">
        <v>236</v>
      </c>
      <c r="D64" s="146"/>
      <c r="E64" s="146"/>
      <c r="F64" s="146"/>
      <c r="G64" s="146"/>
      <c r="H64" s="146"/>
      <c r="I64" s="12"/>
      <c r="J64" s="12"/>
      <c r="K64" s="8"/>
      <c r="M64" s="12"/>
      <c r="N64" s="5"/>
      <c r="O64" s="5"/>
      <c r="P64" s="5"/>
      <c r="Q64" s="12"/>
      <c r="R64" s="5"/>
      <c r="S64" s="5"/>
      <c r="T64" s="5"/>
      <c r="U64" s="36"/>
    </row>
    <row r="65" spans="1:21" ht="20.100000000000001" customHeight="1" x14ac:dyDescent="0.3">
      <c r="A65" s="8"/>
      <c r="B65" s="12"/>
      <c r="C65" s="153" t="s">
        <v>309</v>
      </c>
      <c r="D65" s="153"/>
      <c r="E65" s="153"/>
      <c r="F65" s="153"/>
      <c r="G65" s="153"/>
      <c r="H65" s="8">
        <v>1</v>
      </c>
      <c r="I65" s="12">
        <f>'Bill -1-MB-1'!I66</f>
        <v>1</v>
      </c>
      <c r="J65" s="12">
        <f>ROUND(U65*70%,0)</f>
        <v>218750</v>
      </c>
      <c r="K65" s="8"/>
      <c r="M65" s="15">
        <f>I65*J65</f>
        <v>218750</v>
      </c>
      <c r="N65" s="5"/>
      <c r="O65" s="5">
        <f>I65</f>
        <v>1</v>
      </c>
      <c r="P65" s="14">
        <f>M65</f>
        <v>218750</v>
      </c>
      <c r="Q65" s="12"/>
      <c r="R65" s="14"/>
      <c r="S65" s="5"/>
      <c r="T65" s="16"/>
      <c r="U65" s="36">
        <v>312500</v>
      </c>
    </row>
    <row r="66" spans="1:21" ht="20.100000000000001" customHeight="1" x14ac:dyDescent="0.3">
      <c r="A66" s="8"/>
      <c r="B66" s="12"/>
      <c r="C66" s="5"/>
      <c r="D66" s="5"/>
      <c r="E66" s="5"/>
      <c r="F66" s="5"/>
      <c r="G66" s="5"/>
      <c r="H66" s="8"/>
      <c r="I66" s="12"/>
      <c r="J66" s="12"/>
      <c r="K66" s="8"/>
      <c r="M66" s="12"/>
      <c r="N66" s="5"/>
      <c r="O66" s="5"/>
      <c r="P66" s="5"/>
      <c r="Q66" s="12"/>
      <c r="R66" s="5"/>
      <c r="S66" s="5"/>
      <c r="T66" s="5"/>
      <c r="U66" s="36"/>
    </row>
    <row r="67" spans="1:21" ht="20.100000000000001" customHeight="1" x14ac:dyDescent="0.3">
      <c r="A67" s="8">
        <v>21</v>
      </c>
      <c r="B67" s="12">
        <v>423</v>
      </c>
      <c r="C67" s="146" t="s">
        <v>235</v>
      </c>
      <c r="D67" s="146"/>
      <c r="E67" s="146"/>
      <c r="F67" s="146"/>
      <c r="G67" s="146"/>
      <c r="H67" s="146"/>
      <c r="I67" s="12"/>
      <c r="J67" s="12"/>
      <c r="K67" s="8"/>
      <c r="M67" s="12"/>
      <c r="N67" s="5"/>
      <c r="O67" s="5"/>
      <c r="P67" s="5"/>
      <c r="Q67" s="12"/>
      <c r="R67" s="5"/>
      <c r="S67" s="5"/>
      <c r="T67" s="5"/>
      <c r="U67" s="36"/>
    </row>
    <row r="68" spans="1:21" ht="20.100000000000001" customHeight="1" x14ac:dyDescent="0.3">
      <c r="A68" s="8"/>
      <c r="B68" s="12"/>
      <c r="C68" s="153" t="s">
        <v>309</v>
      </c>
      <c r="D68" s="153"/>
      <c r="E68" s="153"/>
      <c r="F68" s="153"/>
      <c r="G68" s="153"/>
      <c r="H68" s="8">
        <v>2</v>
      </c>
      <c r="I68" s="12">
        <f>'Bill -1-MB-1'!I69</f>
        <v>2</v>
      </c>
      <c r="J68" s="12">
        <f>ROUND(U68*70%,0)</f>
        <v>196000</v>
      </c>
      <c r="K68" s="8"/>
      <c r="M68" s="15">
        <f>I68*J68</f>
        <v>392000</v>
      </c>
      <c r="N68" s="5"/>
      <c r="O68" s="5">
        <f>I68</f>
        <v>2</v>
      </c>
      <c r="P68" s="14">
        <f>M68</f>
        <v>392000</v>
      </c>
      <c r="Q68" s="12"/>
      <c r="R68" s="14"/>
      <c r="S68" s="5"/>
      <c r="T68" s="16"/>
      <c r="U68" s="36">
        <v>280000</v>
      </c>
    </row>
    <row r="69" spans="1:21" ht="20.100000000000001" customHeight="1" x14ac:dyDescent="0.3">
      <c r="A69" s="8"/>
      <c r="B69" s="12"/>
      <c r="C69" s="5"/>
      <c r="D69" s="5"/>
      <c r="E69" s="5"/>
      <c r="F69" s="5"/>
      <c r="G69" s="5"/>
      <c r="H69" s="8"/>
      <c r="I69" s="12"/>
      <c r="J69" s="12"/>
      <c r="K69" s="8"/>
      <c r="M69" s="12"/>
      <c r="N69" s="5"/>
      <c r="O69" s="5"/>
      <c r="P69" s="5"/>
      <c r="Q69" s="12"/>
      <c r="R69" s="5"/>
      <c r="S69" s="5"/>
      <c r="T69" s="5"/>
      <c r="U69" s="36"/>
    </row>
    <row r="70" spans="1:21" ht="21" customHeight="1" x14ac:dyDescent="0.3">
      <c r="A70" s="8">
        <v>22</v>
      </c>
      <c r="B70" s="46">
        <v>425</v>
      </c>
      <c r="C70" s="146" t="s">
        <v>40</v>
      </c>
      <c r="D70" s="146"/>
      <c r="E70" s="146"/>
      <c r="F70" s="146"/>
      <c r="G70" s="146"/>
      <c r="H70" s="146"/>
      <c r="I70" s="12"/>
      <c r="J70" s="12"/>
      <c r="K70" s="8"/>
      <c r="M70" s="12"/>
      <c r="N70" s="5"/>
      <c r="O70" s="5"/>
      <c r="P70" s="5"/>
      <c r="Q70" s="12"/>
      <c r="R70" s="5"/>
      <c r="S70" s="5"/>
      <c r="T70" s="5"/>
      <c r="U70" s="36"/>
    </row>
    <row r="71" spans="1:21" ht="20.100000000000001" customHeight="1" x14ac:dyDescent="0.3">
      <c r="A71" s="8"/>
      <c r="B71" s="12"/>
      <c r="C71" s="153" t="s">
        <v>309</v>
      </c>
      <c r="D71" s="153"/>
      <c r="E71" s="153"/>
      <c r="F71" s="153"/>
      <c r="G71" s="153"/>
      <c r="H71" s="8">
        <v>1</v>
      </c>
      <c r="I71" s="12">
        <f>'Bill -1-MB-1'!I72</f>
        <v>1</v>
      </c>
      <c r="J71" s="13">
        <f>ROUND(937500*70%,0)</f>
        <v>656250</v>
      </c>
      <c r="K71" s="8" t="s">
        <v>43</v>
      </c>
      <c r="M71" s="15">
        <f>I71*J71</f>
        <v>656250</v>
      </c>
      <c r="N71" s="5"/>
      <c r="O71" s="5">
        <f>I71</f>
        <v>1</v>
      </c>
      <c r="P71" s="14">
        <f>M71</f>
        <v>656250</v>
      </c>
      <c r="Q71" s="12"/>
      <c r="R71" s="14"/>
      <c r="S71" s="5"/>
      <c r="T71" s="16"/>
      <c r="U71" s="49">
        <v>937500</v>
      </c>
    </row>
    <row r="72" spans="1:21" ht="20.100000000000001" customHeight="1" x14ac:dyDescent="0.3">
      <c r="A72" s="8"/>
      <c r="B72" s="12"/>
      <c r="C72" s="5"/>
      <c r="D72" s="5"/>
      <c r="E72" s="5"/>
      <c r="F72" s="5"/>
      <c r="G72" s="5"/>
      <c r="H72" s="8"/>
      <c r="I72" s="12"/>
      <c r="J72" s="12"/>
      <c r="K72" s="8"/>
      <c r="M72" s="12"/>
      <c r="N72" s="5"/>
      <c r="O72" s="5"/>
      <c r="P72" s="5"/>
      <c r="Q72" s="12"/>
      <c r="R72" s="5"/>
      <c r="S72" s="5"/>
      <c r="T72" s="5"/>
      <c r="U72" s="36"/>
    </row>
    <row r="73" spans="1:21" ht="25.5" customHeight="1" x14ac:dyDescent="0.3">
      <c r="A73" s="8">
        <v>23</v>
      </c>
      <c r="B73" s="46">
        <v>426</v>
      </c>
      <c r="C73" s="146" t="s">
        <v>41</v>
      </c>
      <c r="D73" s="146"/>
      <c r="E73" s="146"/>
      <c r="F73" s="146"/>
      <c r="G73" s="146"/>
      <c r="H73" s="146"/>
      <c r="I73" s="12"/>
      <c r="J73" s="12"/>
      <c r="K73" s="8"/>
      <c r="M73" s="12"/>
      <c r="N73" s="5"/>
      <c r="O73" s="5"/>
      <c r="P73" s="5"/>
      <c r="Q73" s="12"/>
      <c r="R73" s="5"/>
      <c r="S73" s="5"/>
      <c r="T73" s="5"/>
      <c r="U73" s="36"/>
    </row>
    <row r="74" spans="1:21" ht="20.100000000000001" customHeight="1" x14ac:dyDescent="0.3">
      <c r="A74" s="8"/>
      <c r="B74" s="12"/>
      <c r="C74" s="153" t="s">
        <v>309</v>
      </c>
      <c r="D74" s="153"/>
      <c r="E74" s="153"/>
      <c r="F74" s="153"/>
      <c r="G74" s="153"/>
      <c r="H74" s="8">
        <v>1</v>
      </c>
      <c r="I74" s="12">
        <f>'Bill -1-MB-1'!I75</f>
        <v>1</v>
      </c>
      <c r="J74" s="13">
        <f>ROUND(562500*70%,0)</f>
        <v>393750</v>
      </c>
      <c r="K74" s="8" t="s">
        <v>43</v>
      </c>
      <c r="M74" s="15">
        <f>I74*J74</f>
        <v>393750</v>
      </c>
      <c r="N74" s="5"/>
      <c r="O74" s="5">
        <f>I74</f>
        <v>1</v>
      </c>
      <c r="P74" s="14">
        <f>M74</f>
        <v>393750</v>
      </c>
      <c r="Q74" s="12"/>
      <c r="R74" s="14"/>
      <c r="S74" s="5"/>
      <c r="T74" s="16"/>
      <c r="U74" s="49">
        <v>562500</v>
      </c>
    </row>
    <row r="75" spans="1:21" ht="20.100000000000001" customHeight="1" x14ac:dyDescent="0.3">
      <c r="A75" s="8"/>
      <c r="B75" s="12"/>
      <c r="C75" s="5"/>
      <c r="D75" s="5"/>
      <c r="E75" s="5"/>
      <c r="F75" s="5"/>
      <c r="G75" s="5"/>
      <c r="H75" s="8"/>
      <c r="I75" s="12"/>
      <c r="J75" s="12"/>
      <c r="K75" s="8"/>
      <c r="M75" s="12"/>
      <c r="N75" s="5"/>
      <c r="O75" s="5"/>
      <c r="P75" s="5"/>
      <c r="Q75" s="12"/>
      <c r="R75" s="5"/>
      <c r="S75" s="5"/>
      <c r="T75" s="5"/>
      <c r="U75" s="36"/>
    </row>
    <row r="76" spans="1:21" ht="27" customHeight="1" x14ac:dyDescent="0.3">
      <c r="A76" s="8">
        <v>24</v>
      </c>
      <c r="B76" s="46">
        <v>429</v>
      </c>
      <c r="C76" s="146" t="s">
        <v>36</v>
      </c>
      <c r="D76" s="146"/>
      <c r="E76" s="146"/>
      <c r="F76" s="146"/>
      <c r="G76" s="146"/>
      <c r="H76" s="146"/>
      <c r="I76" s="12"/>
      <c r="J76" s="12"/>
      <c r="K76" s="8"/>
      <c r="M76" s="12"/>
      <c r="N76" s="5"/>
      <c r="O76" s="5"/>
      <c r="P76" s="5"/>
      <c r="Q76" s="12"/>
      <c r="R76" s="5"/>
      <c r="S76" s="5"/>
      <c r="T76" s="5"/>
      <c r="U76" s="36"/>
    </row>
    <row r="77" spans="1:21" ht="20.100000000000001" customHeight="1" x14ac:dyDescent="0.3">
      <c r="A77" s="8"/>
      <c r="B77" s="12"/>
      <c r="C77" s="153" t="s">
        <v>309</v>
      </c>
      <c r="D77" s="153"/>
      <c r="E77" s="153"/>
      <c r="F77" s="153"/>
      <c r="G77" s="153"/>
      <c r="H77" s="8">
        <v>1</v>
      </c>
      <c r="I77" s="12">
        <f>'Bill -1-MB-1'!I78</f>
        <v>1</v>
      </c>
      <c r="J77" s="13">
        <f>ROUND(43750*70%,0)</f>
        <v>30625</v>
      </c>
      <c r="K77" s="8" t="s">
        <v>43</v>
      </c>
      <c r="M77" s="15">
        <f>I77*J77</f>
        <v>30625</v>
      </c>
      <c r="N77" s="5"/>
      <c r="O77" s="5">
        <f>I77</f>
        <v>1</v>
      </c>
      <c r="P77" s="14">
        <f>M77</f>
        <v>30625</v>
      </c>
      <c r="Q77" s="12"/>
      <c r="R77" s="14"/>
      <c r="S77" s="5"/>
      <c r="T77" s="16"/>
      <c r="U77" s="49">
        <v>43750</v>
      </c>
    </row>
    <row r="78" spans="1:21" ht="20.100000000000001" customHeight="1" x14ac:dyDescent="0.3">
      <c r="A78" s="8"/>
      <c r="B78" s="12"/>
      <c r="C78" s="5"/>
      <c r="D78" s="5"/>
      <c r="E78" s="5"/>
      <c r="F78" s="5"/>
      <c r="G78" s="5"/>
      <c r="H78" s="8"/>
      <c r="I78" s="12"/>
      <c r="J78" s="12"/>
      <c r="K78" s="8"/>
      <c r="M78" s="12"/>
      <c r="N78" s="5"/>
      <c r="O78" s="5"/>
      <c r="P78" s="5"/>
      <c r="Q78" s="12"/>
      <c r="R78" s="5"/>
      <c r="S78" s="5"/>
      <c r="T78" s="5"/>
      <c r="U78" s="36"/>
    </row>
    <row r="79" spans="1:21" ht="29.25" customHeight="1" x14ac:dyDescent="0.3">
      <c r="A79" s="8">
        <v>25</v>
      </c>
      <c r="B79" s="46">
        <v>430</v>
      </c>
      <c r="C79" s="150" t="s">
        <v>38</v>
      </c>
      <c r="D79" s="150"/>
      <c r="E79" s="150"/>
      <c r="F79" s="150"/>
      <c r="G79" s="150"/>
      <c r="H79" s="150"/>
      <c r="I79" s="12"/>
      <c r="J79" s="12"/>
      <c r="K79" s="8"/>
      <c r="M79" s="12"/>
      <c r="N79" s="5"/>
      <c r="O79" s="5"/>
      <c r="P79" s="5"/>
      <c r="Q79" s="12"/>
      <c r="R79" s="5"/>
      <c r="S79" s="5"/>
      <c r="T79" s="5"/>
      <c r="U79" s="36"/>
    </row>
    <row r="80" spans="1:21" ht="20.100000000000001" customHeight="1" x14ac:dyDescent="0.3">
      <c r="A80" s="8"/>
      <c r="B80" s="12"/>
      <c r="C80" s="153" t="s">
        <v>309</v>
      </c>
      <c r="D80" s="153"/>
      <c r="E80" s="153"/>
      <c r="F80" s="153"/>
      <c r="G80" s="153"/>
      <c r="H80" s="8">
        <v>1</v>
      </c>
      <c r="I80" s="12">
        <f>'Bill -1-MB-1'!I81</f>
        <v>1</v>
      </c>
      <c r="J80" s="13">
        <f>ROUND(81250*70%,0)</f>
        <v>56875</v>
      </c>
      <c r="K80" s="8" t="s">
        <v>43</v>
      </c>
      <c r="M80" s="15">
        <f>I80*J80</f>
        <v>56875</v>
      </c>
      <c r="N80" s="5"/>
      <c r="O80" s="5">
        <f>I80</f>
        <v>1</v>
      </c>
      <c r="P80" s="14">
        <f>M80</f>
        <v>56875</v>
      </c>
      <c r="Q80" s="12"/>
      <c r="R80" s="14"/>
      <c r="S80" s="5"/>
      <c r="T80" s="16"/>
      <c r="U80" s="49">
        <v>81250</v>
      </c>
    </row>
    <row r="81" spans="1:21" ht="20.100000000000001" customHeight="1" x14ac:dyDescent="0.3">
      <c r="A81" s="8"/>
      <c r="B81" s="12"/>
      <c r="C81" s="12"/>
      <c r="D81" s="12"/>
      <c r="E81" s="12"/>
      <c r="F81" s="12"/>
      <c r="G81" s="12"/>
      <c r="H81" s="8"/>
      <c r="I81" s="12"/>
      <c r="J81" s="13"/>
      <c r="K81" s="8"/>
      <c r="M81" s="15"/>
      <c r="N81" s="5"/>
      <c r="O81" s="5"/>
      <c r="P81" s="5"/>
      <c r="Q81" s="12"/>
      <c r="R81" s="14"/>
      <c r="S81" s="5"/>
      <c r="T81" s="16"/>
      <c r="U81" s="49"/>
    </row>
    <row r="82" spans="1:21" ht="25.5" customHeight="1" x14ac:dyDescent="0.3">
      <c r="A82" s="8">
        <v>26</v>
      </c>
      <c r="B82" s="46">
        <v>432</v>
      </c>
      <c r="C82" s="146" t="s">
        <v>68</v>
      </c>
      <c r="D82" s="146"/>
      <c r="E82" s="146"/>
      <c r="F82" s="146"/>
      <c r="G82" s="146"/>
      <c r="H82" s="146"/>
      <c r="I82" s="12"/>
      <c r="J82" s="13"/>
      <c r="K82" s="8"/>
      <c r="M82" s="15"/>
      <c r="N82" s="5"/>
      <c r="O82" s="5"/>
      <c r="P82" s="5"/>
      <c r="Q82" s="12"/>
      <c r="R82" s="14"/>
      <c r="S82" s="5"/>
      <c r="T82" s="16"/>
      <c r="U82" s="49"/>
    </row>
    <row r="83" spans="1:21" ht="20.100000000000001" customHeight="1" x14ac:dyDescent="0.3">
      <c r="A83" s="8"/>
      <c r="B83" s="12"/>
      <c r="C83" s="153" t="s">
        <v>343</v>
      </c>
      <c r="D83" s="153"/>
      <c r="E83" s="153"/>
      <c r="F83" s="153"/>
      <c r="G83" s="153"/>
      <c r="H83" s="8">
        <v>2</v>
      </c>
      <c r="I83" s="12">
        <f>'Bill -1-MB-1'!I84</f>
        <v>2</v>
      </c>
      <c r="J83" s="13">
        <f>ROUND(115000*70%,0)</f>
        <v>80500</v>
      </c>
      <c r="K83" s="8"/>
      <c r="M83" s="15">
        <f>I83*J83</f>
        <v>161000</v>
      </c>
      <c r="N83" s="5"/>
      <c r="O83" s="5">
        <f>I83</f>
        <v>2</v>
      </c>
      <c r="P83" s="14">
        <f>M83</f>
        <v>161000</v>
      </c>
      <c r="Q83" s="12"/>
      <c r="R83" s="14"/>
      <c r="S83" s="5"/>
      <c r="T83" s="16"/>
      <c r="U83" s="49">
        <v>115000</v>
      </c>
    </row>
    <row r="84" spans="1:21" ht="20.100000000000001" customHeight="1" x14ac:dyDescent="0.3">
      <c r="A84" s="8"/>
      <c r="B84" s="12"/>
      <c r="C84" s="12"/>
      <c r="D84" s="12"/>
      <c r="E84" s="12"/>
      <c r="F84" s="12"/>
      <c r="G84" s="12"/>
      <c r="H84" s="8"/>
      <c r="I84" s="12"/>
      <c r="J84" s="13"/>
      <c r="K84" s="8"/>
      <c r="M84" s="15"/>
      <c r="N84" s="5"/>
      <c r="O84" s="5"/>
      <c r="P84" s="5"/>
      <c r="Q84" s="12"/>
      <c r="R84" s="14"/>
      <c r="S84" s="5"/>
      <c r="T84" s="16"/>
      <c r="U84" s="49"/>
    </row>
    <row r="85" spans="1:21" ht="48.75" customHeight="1" x14ac:dyDescent="0.3">
      <c r="A85" s="8">
        <v>27</v>
      </c>
      <c r="B85" s="12">
        <v>519</v>
      </c>
      <c r="C85" s="154" t="s">
        <v>232</v>
      </c>
      <c r="D85" s="154"/>
      <c r="E85" s="154"/>
      <c r="F85" s="154"/>
      <c r="G85" s="154"/>
      <c r="H85" s="154"/>
      <c r="I85" s="12"/>
      <c r="J85" s="12"/>
      <c r="K85" s="8"/>
      <c r="M85" s="12"/>
      <c r="N85" s="5"/>
      <c r="O85" s="5"/>
      <c r="P85" s="5"/>
      <c r="Q85" s="12"/>
      <c r="R85" s="5"/>
      <c r="S85" s="5"/>
      <c r="T85" s="5"/>
      <c r="U85" s="36"/>
    </row>
    <row r="86" spans="1:21" ht="20.100000000000001" customHeight="1" x14ac:dyDescent="0.3">
      <c r="A86" s="8"/>
      <c r="B86" s="12"/>
      <c r="C86" s="153" t="s">
        <v>343</v>
      </c>
      <c r="D86" s="153"/>
      <c r="E86" s="153"/>
      <c r="F86" s="153"/>
      <c r="G86" s="153"/>
      <c r="H86" s="8">
        <v>1</v>
      </c>
      <c r="I86" s="12">
        <v>1</v>
      </c>
      <c r="J86" s="13">
        <f>ROUND(U86*70%,0)</f>
        <v>213500</v>
      </c>
      <c r="K86" s="8"/>
      <c r="M86" s="15">
        <f>I86*J86</f>
        <v>213500</v>
      </c>
      <c r="N86" s="5"/>
      <c r="O86" s="5">
        <f>I86</f>
        <v>1</v>
      </c>
      <c r="P86" s="14">
        <f>M86</f>
        <v>213500</v>
      </c>
      <c r="Q86" s="12"/>
      <c r="R86" s="14"/>
      <c r="S86" s="5"/>
      <c r="T86" s="16"/>
      <c r="U86" s="49">
        <v>305000</v>
      </c>
    </row>
    <row r="87" spans="1:21" ht="20.100000000000001" customHeight="1" x14ac:dyDescent="0.3">
      <c r="A87" s="8"/>
      <c r="B87" s="12"/>
      <c r="C87" s="12"/>
      <c r="D87" s="12"/>
      <c r="E87" s="12"/>
      <c r="F87" s="12"/>
      <c r="G87" s="12"/>
      <c r="H87" s="8"/>
      <c r="I87" s="12"/>
      <c r="J87" s="13"/>
      <c r="K87" s="8"/>
      <c r="M87" s="15"/>
      <c r="N87" s="5"/>
      <c r="O87" s="5"/>
      <c r="P87" s="5"/>
      <c r="Q87" s="12"/>
      <c r="R87" s="14"/>
      <c r="S87" s="5"/>
      <c r="T87" s="16"/>
      <c r="U87" s="49"/>
    </row>
    <row r="88" spans="1:21" ht="32.25" customHeight="1" x14ac:dyDescent="0.3">
      <c r="A88" s="8">
        <v>28</v>
      </c>
      <c r="B88" s="12">
        <v>521</v>
      </c>
      <c r="C88" s="155" t="s">
        <v>233</v>
      </c>
      <c r="D88" s="155"/>
      <c r="E88" s="155"/>
      <c r="F88" s="155"/>
      <c r="G88" s="155"/>
      <c r="H88" s="155"/>
      <c r="I88" s="12"/>
      <c r="J88" s="12"/>
      <c r="K88" s="8"/>
      <c r="M88" s="12"/>
      <c r="N88" s="5"/>
      <c r="O88" s="5"/>
      <c r="P88" s="5"/>
      <c r="Q88" s="12"/>
      <c r="R88" s="5"/>
      <c r="S88" s="5"/>
      <c r="T88" s="5"/>
      <c r="U88" s="36"/>
    </row>
    <row r="89" spans="1:21" ht="20.100000000000001" customHeight="1" x14ac:dyDescent="0.3">
      <c r="A89" s="8"/>
      <c r="B89" s="12"/>
      <c r="C89" s="153" t="s">
        <v>343</v>
      </c>
      <c r="D89" s="153"/>
      <c r="E89" s="153"/>
      <c r="F89" s="153"/>
      <c r="G89" s="153"/>
      <c r="H89" s="8">
        <v>1</v>
      </c>
      <c r="I89" s="12">
        <v>1</v>
      </c>
      <c r="J89" s="13">
        <f>ROUND(U89*70%,0)</f>
        <v>4735</v>
      </c>
      <c r="K89" s="8"/>
      <c r="M89" s="15">
        <f>I89*J89</f>
        <v>4735</v>
      </c>
      <c r="N89" s="5"/>
      <c r="O89" s="5">
        <f>I89</f>
        <v>1</v>
      </c>
      <c r="P89" s="14">
        <f>M89</f>
        <v>4735</v>
      </c>
      <c r="Q89" s="12"/>
      <c r="R89" s="14"/>
      <c r="S89" s="5"/>
      <c r="T89" s="16"/>
      <c r="U89" s="49">
        <v>6764</v>
      </c>
    </row>
    <row r="90" spans="1:21" ht="20.100000000000001" customHeight="1" x14ac:dyDescent="0.3">
      <c r="A90" s="8"/>
      <c r="B90" s="12"/>
      <c r="C90" s="12"/>
      <c r="D90" s="12"/>
      <c r="E90" s="12"/>
      <c r="F90" s="12"/>
      <c r="G90" s="12"/>
      <c r="H90" s="8"/>
      <c r="I90" s="12"/>
      <c r="J90" s="13"/>
      <c r="K90" s="8"/>
      <c r="M90" s="15"/>
      <c r="N90" s="5"/>
      <c r="O90" s="5"/>
      <c r="P90" s="5"/>
      <c r="Q90" s="12"/>
      <c r="R90" s="14"/>
      <c r="S90" s="5"/>
      <c r="T90" s="16"/>
      <c r="U90" s="49"/>
    </row>
    <row r="91" spans="1:21" ht="32.4" customHeight="1" x14ac:dyDescent="0.3">
      <c r="A91" s="8">
        <v>1</v>
      </c>
      <c r="B91" s="11">
        <v>396</v>
      </c>
      <c r="C91" s="149" t="s">
        <v>331</v>
      </c>
      <c r="D91" s="149"/>
      <c r="E91" s="149"/>
      <c r="F91" s="149"/>
      <c r="G91" s="149"/>
      <c r="H91" s="149"/>
      <c r="I91" s="12"/>
      <c r="J91" s="13"/>
      <c r="K91" s="8"/>
      <c r="M91" s="15"/>
      <c r="N91" s="5"/>
      <c r="O91" s="5"/>
      <c r="P91" s="5"/>
      <c r="Q91" s="12"/>
      <c r="R91" s="14"/>
      <c r="S91" s="5"/>
      <c r="T91" s="16"/>
      <c r="U91" s="49"/>
    </row>
    <row r="92" spans="1:21" ht="20.100000000000001" customHeight="1" x14ac:dyDescent="0.3">
      <c r="A92" s="8"/>
      <c r="B92" s="12"/>
      <c r="C92" s="153" t="s">
        <v>344</v>
      </c>
      <c r="D92" s="153"/>
      <c r="E92" s="153"/>
      <c r="F92" s="153"/>
      <c r="G92" s="153"/>
      <c r="H92" s="8">
        <f>'Bill-2-MB-3'!I9</f>
        <v>2</v>
      </c>
      <c r="I92" s="8">
        <f>H92</f>
        <v>2</v>
      </c>
      <c r="J92" s="13">
        <f>ROUND(U92*70%,0)</f>
        <v>168000</v>
      </c>
      <c r="K92" s="8" t="s">
        <v>43</v>
      </c>
      <c r="M92" s="15">
        <f>I92*J92</f>
        <v>336000</v>
      </c>
      <c r="N92" s="5"/>
      <c r="O92" s="5">
        <f>I92</f>
        <v>2</v>
      </c>
      <c r="P92" s="14">
        <f>M92</f>
        <v>336000</v>
      </c>
      <c r="Q92" s="12"/>
      <c r="R92" s="14"/>
      <c r="S92" s="5"/>
      <c r="T92" s="16"/>
      <c r="U92" s="49">
        <v>240000</v>
      </c>
    </row>
    <row r="93" spans="1:21" ht="20.100000000000001" customHeight="1" x14ac:dyDescent="0.3">
      <c r="A93" s="8"/>
      <c r="B93" s="12"/>
      <c r="C93" s="12"/>
      <c r="D93" s="12"/>
      <c r="E93" s="12"/>
      <c r="F93" s="12"/>
      <c r="G93" s="12"/>
      <c r="H93" s="8"/>
      <c r="I93" s="12"/>
      <c r="J93" s="13"/>
      <c r="K93" s="8"/>
      <c r="M93" s="15"/>
      <c r="N93" s="5"/>
      <c r="O93" s="5"/>
      <c r="P93" s="5"/>
      <c r="Q93" s="12"/>
      <c r="R93" s="14"/>
      <c r="S93" s="5"/>
      <c r="T93" s="16"/>
      <c r="U93" s="49"/>
    </row>
    <row r="94" spans="1:21" ht="42.6" customHeight="1" x14ac:dyDescent="0.3">
      <c r="A94" s="8">
        <v>2</v>
      </c>
      <c r="B94" s="11">
        <v>405</v>
      </c>
      <c r="C94" s="146" t="s">
        <v>332</v>
      </c>
      <c r="D94" s="146"/>
      <c r="E94" s="146"/>
      <c r="F94" s="146"/>
      <c r="G94" s="146"/>
      <c r="H94" s="146"/>
      <c r="I94" s="12"/>
      <c r="J94" s="13"/>
      <c r="K94" s="8"/>
      <c r="M94" s="15"/>
      <c r="N94" s="5"/>
      <c r="O94" s="5"/>
      <c r="P94" s="5"/>
      <c r="Q94" s="12"/>
      <c r="R94" s="14"/>
      <c r="S94" s="5"/>
      <c r="T94" s="16"/>
      <c r="U94" s="49"/>
    </row>
    <row r="95" spans="1:21" ht="20.100000000000001" customHeight="1" x14ac:dyDescent="0.3">
      <c r="A95" s="8"/>
      <c r="B95" s="12"/>
      <c r="C95" s="153" t="s">
        <v>344</v>
      </c>
      <c r="D95" s="153"/>
      <c r="E95" s="153"/>
      <c r="F95" s="153"/>
      <c r="G95" s="153"/>
      <c r="H95" s="8">
        <f>'Bill-2-MB-3'!I12</f>
        <v>1</v>
      </c>
      <c r="I95" s="8">
        <f>H95</f>
        <v>1</v>
      </c>
      <c r="J95" s="13">
        <f>ROUND(U95*70%,0)</f>
        <v>577500</v>
      </c>
      <c r="K95" s="8" t="s">
        <v>43</v>
      </c>
      <c r="M95" s="15">
        <f>I95*J95</f>
        <v>577500</v>
      </c>
      <c r="N95" s="5"/>
      <c r="O95" s="5">
        <f>I95</f>
        <v>1</v>
      </c>
      <c r="P95" s="14">
        <f>M95</f>
        <v>577500</v>
      </c>
      <c r="Q95" s="12"/>
      <c r="R95" s="14"/>
      <c r="S95" s="5"/>
      <c r="T95" s="16"/>
      <c r="U95" s="49">
        <v>825000</v>
      </c>
    </row>
    <row r="96" spans="1:21" ht="20.100000000000001" customHeight="1" x14ac:dyDescent="0.3">
      <c r="A96" s="8"/>
      <c r="B96" s="12"/>
      <c r="C96" s="12"/>
      <c r="D96" s="12"/>
      <c r="E96" s="12"/>
      <c r="F96" s="12"/>
      <c r="G96" s="12"/>
      <c r="H96" s="8"/>
      <c r="I96" s="12"/>
      <c r="J96" s="13"/>
      <c r="K96" s="8"/>
      <c r="M96" s="15"/>
      <c r="N96" s="5"/>
      <c r="O96" s="5"/>
      <c r="P96" s="5"/>
      <c r="Q96" s="12"/>
      <c r="R96" s="14"/>
      <c r="S96" s="5"/>
      <c r="T96" s="16"/>
      <c r="U96" s="49"/>
    </row>
    <row r="97" spans="1:21" ht="28.2" customHeight="1" x14ac:dyDescent="0.3">
      <c r="A97" s="8">
        <v>3</v>
      </c>
      <c r="B97" s="11">
        <v>407</v>
      </c>
      <c r="C97" s="146" t="s">
        <v>334</v>
      </c>
      <c r="D97" s="146"/>
      <c r="E97" s="146"/>
      <c r="F97" s="146"/>
      <c r="G97" s="146"/>
      <c r="H97" s="146"/>
      <c r="I97" s="12"/>
      <c r="J97" s="13"/>
      <c r="K97" s="8"/>
      <c r="M97" s="15"/>
      <c r="N97" s="5"/>
      <c r="O97" s="5"/>
      <c r="P97" s="5"/>
      <c r="Q97" s="12"/>
      <c r="R97" s="14"/>
      <c r="S97" s="5"/>
      <c r="T97" s="16"/>
      <c r="U97" s="49"/>
    </row>
    <row r="98" spans="1:21" ht="20.100000000000001" customHeight="1" x14ac:dyDescent="0.3">
      <c r="A98" s="8"/>
      <c r="B98" s="12"/>
      <c r="C98" s="153" t="s">
        <v>345</v>
      </c>
      <c r="D98" s="153"/>
      <c r="E98" s="153"/>
      <c r="F98" s="153"/>
      <c r="G98" s="153"/>
      <c r="H98" s="8">
        <f>'Bill-2-MB-3'!I15</f>
        <v>1</v>
      </c>
      <c r="I98" s="12">
        <f>H98</f>
        <v>1</v>
      </c>
      <c r="J98" s="13">
        <f>ROUND(U98*70%,0)</f>
        <v>1837500</v>
      </c>
      <c r="K98" s="8" t="s">
        <v>43</v>
      </c>
      <c r="M98" s="15">
        <f>I98*J98</f>
        <v>1837500</v>
      </c>
      <c r="N98" s="5"/>
      <c r="O98" s="5">
        <f>I98</f>
        <v>1</v>
      </c>
      <c r="P98" s="14">
        <f>M98</f>
        <v>1837500</v>
      </c>
      <c r="Q98" s="12"/>
      <c r="R98" s="14"/>
      <c r="S98" s="5"/>
      <c r="T98" s="16"/>
      <c r="U98" s="49">
        <v>2625000</v>
      </c>
    </row>
    <row r="99" spans="1:21" ht="20.100000000000001" customHeight="1" x14ac:dyDescent="0.3">
      <c r="A99" s="8"/>
      <c r="B99" s="12"/>
      <c r="C99" s="12"/>
      <c r="D99" s="12"/>
      <c r="E99" s="12"/>
      <c r="F99" s="12"/>
      <c r="G99" s="12"/>
      <c r="H99" s="8"/>
      <c r="I99" s="12"/>
      <c r="J99" s="13"/>
      <c r="K99" s="8"/>
      <c r="M99" s="15"/>
      <c r="N99" s="5"/>
      <c r="O99" s="5"/>
      <c r="P99" s="5"/>
      <c r="Q99" s="12"/>
      <c r="R99" s="14"/>
      <c r="S99" s="5"/>
      <c r="T99" s="16"/>
      <c r="U99" s="49"/>
    </row>
    <row r="100" spans="1:21" ht="43.8" customHeight="1" x14ac:dyDescent="0.3">
      <c r="A100" s="8">
        <v>4</v>
      </c>
      <c r="B100" s="11">
        <v>408</v>
      </c>
      <c r="C100" s="146" t="s">
        <v>335</v>
      </c>
      <c r="D100" s="146"/>
      <c r="E100" s="146"/>
      <c r="F100" s="146"/>
      <c r="G100" s="146"/>
      <c r="H100" s="146"/>
      <c r="I100" s="12"/>
      <c r="J100" s="13"/>
      <c r="K100" s="8"/>
      <c r="M100" s="15"/>
      <c r="N100" s="5"/>
      <c r="O100" s="5"/>
      <c r="P100" s="5"/>
      <c r="Q100" s="12"/>
      <c r="R100" s="14"/>
      <c r="S100" s="5"/>
      <c r="T100" s="16"/>
      <c r="U100" s="49"/>
    </row>
    <row r="101" spans="1:21" ht="20.100000000000001" customHeight="1" x14ac:dyDescent="0.3">
      <c r="A101" s="8"/>
      <c r="B101" s="12"/>
      <c r="C101" s="153" t="s">
        <v>345</v>
      </c>
      <c r="D101" s="153"/>
      <c r="E101" s="153"/>
      <c r="F101" s="153"/>
      <c r="G101" s="153"/>
      <c r="H101" s="8">
        <f>'Bill-2-MB-3'!I18</f>
        <v>1</v>
      </c>
      <c r="I101" s="12">
        <f>H101</f>
        <v>1</v>
      </c>
      <c r="J101" s="13">
        <f>ROUND(U101*70%,0)</f>
        <v>1792000</v>
      </c>
      <c r="K101" s="8" t="s">
        <v>43</v>
      </c>
      <c r="M101" s="15">
        <f>I101*J101</f>
        <v>1792000</v>
      </c>
      <c r="N101" s="5"/>
      <c r="O101" s="5">
        <f>I101</f>
        <v>1</v>
      </c>
      <c r="P101" s="14">
        <f>M101</f>
        <v>1792000</v>
      </c>
      <c r="Q101" s="12"/>
      <c r="R101" s="14"/>
      <c r="S101" s="5"/>
      <c r="T101" s="16"/>
      <c r="U101" s="49">
        <v>2560000</v>
      </c>
    </row>
    <row r="102" spans="1:21" ht="20.100000000000001" customHeight="1" x14ac:dyDescent="0.3">
      <c r="A102" s="8"/>
      <c r="B102" s="12"/>
      <c r="C102" s="12"/>
      <c r="D102" s="12"/>
      <c r="E102" s="12"/>
      <c r="F102" s="12"/>
      <c r="G102" s="12"/>
      <c r="H102" s="8"/>
      <c r="I102" s="12"/>
      <c r="J102" s="13"/>
      <c r="K102" s="8"/>
      <c r="M102" s="15"/>
      <c r="N102" s="5"/>
      <c r="O102" s="5"/>
      <c r="P102" s="5"/>
      <c r="Q102" s="12"/>
      <c r="R102" s="14"/>
      <c r="S102" s="5"/>
      <c r="T102" s="16"/>
      <c r="U102" s="49"/>
    </row>
    <row r="103" spans="1:21" ht="30.6" customHeight="1" x14ac:dyDescent="0.3">
      <c r="A103" s="8">
        <v>5</v>
      </c>
      <c r="B103" s="11">
        <v>413</v>
      </c>
      <c r="C103" s="146" t="s">
        <v>333</v>
      </c>
      <c r="D103" s="146"/>
      <c r="E103" s="146"/>
      <c r="F103" s="146"/>
      <c r="G103" s="146"/>
      <c r="H103" s="146"/>
      <c r="I103" s="12"/>
      <c r="J103" s="13"/>
      <c r="K103" s="8"/>
      <c r="M103" s="15"/>
      <c r="N103" s="5"/>
      <c r="O103" s="5"/>
      <c r="P103" s="5"/>
      <c r="Q103" s="12"/>
      <c r="R103" s="14"/>
      <c r="S103" s="5"/>
      <c r="T103" s="16"/>
      <c r="U103" s="49"/>
    </row>
    <row r="104" spans="1:21" ht="20.100000000000001" customHeight="1" x14ac:dyDescent="0.3">
      <c r="A104" s="8"/>
      <c r="B104" s="12"/>
      <c r="C104" s="153" t="s">
        <v>345</v>
      </c>
      <c r="D104" s="153"/>
      <c r="E104" s="153"/>
      <c r="F104" s="153"/>
      <c r="G104" s="153"/>
      <c r="H104" s="8">
        <f>'Bill-2-MB-3'!I21</f>
        <v>1</v>
      </c>
      <c r="I104" s="12">
        <f>H104</f>
        <v>1</v>
      </c>
      <c r="J104" s="13">
        <f>ROUND(U104*70%,0)</f>
        <v>511875</v>
      </c>
      <c r="K104" s="8" t="s">
        <v>43</v>
      </c>
      <c r="M104" s="15">
        <f>I104*J104</f>
        <v>511875</v>
      </c>
      <c r="N104" s="5"/>
      <c r="O104" s="5">
        <f>I104</f>
        <v>1</v>
      </c>
      <c r="P104" s="14">
        <f>M104</f>
        <v>511875</v>
      </c>
      <c r="Q104" s="12"/>
      <c r="R104" s="14"/>
      <c r="S104" s="5"/>
      <c r="T104" s="16"/>
      <c r="U104" s="49">
        <v>731250</v>
      </c>
    </row>
    <row r="105" spans="1:21" ht="20.100000000000001" customHeight="1" x14ac:dyDescent="0.3">
      <c r="A105" s="8"/>
      <c r="B105" s="12"/>
      <c r="C105" s="12"/>
      <c r="D105" s="12"/>
      <c r="E105" s="12"/>
      <c r="F105" s="12"/>
      <c r="G105" s="12"/>
      <c r="H105" s="8"/>
      <c r="I105" s="12"/>
      <c r="J105" s="13"/>
      <c r="K105" s="8"/>
      <c r="M105" s="15"/>
      <c r="N105" s="5"/>
      <c r="O105" s="5"/>
      <c r="P105" s="5"/>
      <c r="Q105" s="12"/>
      <c r="R105" s="14"/>
      <c r="S105" s="5"/>
      <c r="T105" s="16"/>
      <c r="U105" s="49"/>
    </row>
    <row r="106" spans="1:21" ht="26.4" customHeight="1" x14ac:dyDescent="0.3">
      <c r="A106" s="8">
        <v>6</v>
      </c>
      <c r="B106" s="11">
        <v>419</v>
      </c>
      <c r="C106" s="146" t="s">
        <v>336</v>
      </c>
      <c r="D106" s="146"/>
      <c r="E106" s="146"/>
      <c r="F106" s="146"/>
      <c r="G106" s="146"/>
      <c r="H106" s="146"/>
      <c r="I106" s="12"/>
      <c r="J106" s="13"/>
      <c r="K106" s="8"/>
      <c r="M106" s="15"/>
      <c r="N106" s="5"/>
      <c r="O106" s="5"/>
      <c r="P106" s="5"/>
      <c r="Q106" s="12"/>
      <c r="R106" s="14"/>
      <c r="S106" s="5"/>
      <c r="T106" s="16"/>
      <c r="U106" s="49"/>
    </row>
    <row r="107" spans="1:21" ht="20.100000000000001" customHeight="1" x14ac:dyDescent="0.3">
      <c r="A107" s="8"/>
      <c r="B107" s="12"/>
      <c r="C107" s="153" t="s">
        <v>346</v>
      </c>
      <c r="D107" s="153"/>
      <c r="E107" s="153"/>
      <c r="F107" s="153"/>
      <c r="G107" s="153"/>
      <c r="H107" s="8">
        <f>'Bill-2-MB-3'!I24</f>
        <v>1</v>
      </c>
      <c r="I107" s="12">
        <f>H107</f>
        <v>1</v>
      </c>
      <c r="J107" s="13">
        <f>ROUND(U107*70%,0)</f>
        <v>72188</v>
      </c>
      <c r="K107" s="8" t="s">
        <v>43</v>
      </c>
      <c r="M107" s="15">
        <f>I107*J107</f>
        <v>72188</v>
      </c>
      <c r="N107" s="5"/>
      <c r="O107" s="5">
        <f>I107</f>
        <v>1</v>
      </c>
      <c r="P107" s="14">
        <f>M107</f>
        <v>72188</v>
      </c>
      <c r="Q107" s="12"/>
      <c r="R107" s="14"/>
      <c r="S107" s="5"/>
      <c r="T107" s="16"/>
      <c r="U107" s="49">
        <v>103125</v>
      </c>
    </row>
    <row r="108" spans="1:21" ht="20.100000000000001" customHeight="1" x14ac:dyDescent="0.3">
      <c r="A108" s="8"/>
      <c r="B108" s="12"/>
      <c r="C108" s="133" t="s">
        <v>741</v>
      </c>
      <c r="D108" s="34"/>
      <c r="E108" s="34"/>
      <c r="F108" s="34"/>
      <c r="G108" s="34"/>
      <c r="H108" s="31"/>
      <c r="I108" s="12"/>
      <c r="J108" s="13"/>
      <c r="K108" s="8"/>
      <c r="M108" s="15"/>
      <c r="N108" s="5"/>
      <c r="O108" s="5"/>
      <c r="P108" s="14"/>
      <c r="Q108" s="12"/>
      <c r="R108" s="14"/>
      <c r="S108" s="5"/>
      <c r="T108" s="16"/>
      <c r="U108" s="49"/>
    </row>
    <row r="109" spans="1:21" ht="32.4" customHeight="1" x14ac:dyDescent="0.3">
      <c r="A109" s="8">
        <v>32</v>
      </c>
      <c r="B109" s="11">
        <v>424</v>
      </c>
      <c r="C109" s="143" t="s">
        <v>740</v>
      </c>
      <c r="D109" s="144"/>
      <c r="E109" s="144"/>
      <c r="F109" s="144"/>
      <c r="G109" s="144"/>
      <c r="H109" s="145"/>
      <c r="I109" s="38"/>
      <c r="J109" s="62"/>
      <c r="K109" s="8"/>
      <c r="L109" s="12"/>
      <c r="M109" s="110"/>
      <c r="N109" s="5"/>
      <c r="O109" s="5"/>
      <c r="P109" s="5"/>
      <c r="Q109" s="12"/>
      <c r="R109" s="111"/>
      <c r="S109" s="5"/>
      <c r="T109" s="5"/>
      <c r="U109" s="95"/>
    </row>
    <row r="110" spans="1:21" ht="20.100000000000001" customHeight="1" x14ac:dyDescent="0.3">
      <c r="A110" s="8"/>
      <c r="B110" s="8"/>
      <c r="C110" s="5"/>
      <c r="D110" s="5"/>
      <c r="E110" s="5"/>
      <c r="F110" s="5"/>
      <c r="G110" s="5"/>
      <c r="H110" s="37">
        <f>'Bill-3-MB-5 '!I1107</f>
        <v>1</v>
      </c>
      <c r="I110" s="37">
        <f>'Bill-3-MB-5 '!I1107</f>
        <v>1</v>
      </c>
      <c r="J110" s="62">
        <f>ROUND(U110*70%,0)</f>
        <v>34650</v>
      </c>
      <c r="K110" s="8" t="s">
        <v>43</v>
      </c>
      <c r="L110" s="12"/>
      <c r="M110" s="110">
        <f>J110*I110</f>
        <v>34650</v>
      </c>
      <c r="N110" s="5"/>
      <c r="O110" s="5">
        <v>0</v>
      </c>
      <c r="P110" s="5">
        <v>0</v>
      </c>
      <c r="Q110" s="12">
        <f>I110</f>
        <v>1</v>
      </c>
      <c r="R110" s="111">
        <f>M110</f>
        <v>34650</v>
      </c>
      <c r="S110" s="5"/>
      <c r="T110" s="5"/>
      <c r="U110" s="95">
        <v>49500</v>
      </c>
    </row>
    <row r="111" spans="1:21" ht="20.100000000000001" customHeight="1" x14ac:dyDescent="0.3">
      <c r="A111" s="8"/>
      <c r="B111" s="8"/>
      <c r="C111" s="5"/>
      <c r="D111" s="5"/>
      <c r="E111" s="5"/>
      <c r="F111" s="5"/>
      <c r="G111" s="5"/>
      <c r="H111" s="37"/>
      <c r="I111" s="38"/>
      <c r="J111" s="62"/>
      <c r="K111" s="8"/>
      <c r="L111" s="12"/>
      <c r="M111" s="110"/>
      <c r="N111" s="5"/>
      <c r="O111" s="5"/>
      <c r="P111" s="5"/>
      <c r="Q111" s="12"/>
      <c r="R111" s="111"/>
      <c r="S111" s="5"/>
      <c r="T111" s="5"/>
      <c r="U111" s="95"/>
    </row>
    <row r="112" spans="1:21" ht="20.100000000000001" customHeight="1" x14ac:dyDescent="0.3">
      <c r="A112" s="8">
        <v>23</v>
      </c>
      <c r="B112" s="11">
        <v>433</v>
      </c>
      <c r="C112" s="134" t="s">
        <v>706</v>
      </c>
      <c r="D112" s="135"/>
      <c r="E112" s="135"/>
      <c r="F112" s="135"/>
      <c r="G112" s="135"/>
      <c r="H112" s="136"/>
      <c r="I112" s="38"/>
      <c r="J112" s="62"/>
      <c r="K112" s="8"/>
      <c r="L112" s="12"/>
      <c r="M112" s="110"/>
      <c r="N112" s="5"/>
      <c r="O112" s="5"/>
      <c r="P112" s="5"/>
      <c r="Q112" s="12"/>
      <c r="R112" s="111"/>
      <c r="S112" s="5"/>
      <c r="T112" s="5"/>
      <c r="U112" s="95"/>
    </row>
    <row r="113" spans="1:21" ht="20.100000000000001" customHeight="1" x14ac:dyDescent="0.3">
      <c r="A113" s="8"/>
      <c r="B113" s="8"/>
      <c r="C113" s="5"/>
      <c r="D113" s="5"/>
      <c r="E113" s="5"/>
      <c r="F113" s="5"/>
      <c r="G113" s="5"/>
      <c r="H113" s="37">
        <f>'Bill-3-MB-5 '!I1080</f>
        <v>1</v>
      </c>
      <c r="I113" s="38">
        <f>'Bill-3-MB-5 '!I1080</f>
        <v>1</v>
      </c>
      <c r="J113" s="62">
        <f>ROUND(U113*70%,0)</f>
        <v>77000</v>
      </c>
      <c r="K113" s="8" t="s">
        <v>43</v>
      </c>
      <c r="L113" s="12"/>
      <c r="M113" s="110">
        <f>J113*I113</f>
        <v>77000</v>
      </c>
      <c r="N113" s="5"/>
      <c r="O113" s="5">
        <v>0</v>
      </c>
      <c r="P113" s="5">
        <v>0</v>
      </c>
      <c r="Q113" s="12">
        <f>I113</f>
        <v>1</v>
      </c>
      <c r="R113" s="111">
        <f>M113</f>
        <v>77000</v>
      </c>
      <c r="S113" s="5"/>
      <c r="T113" s="5"/>
      <c r="U113" s="95">
        <v>110000</v>
      </c>
    </row>
    <row r="114" spans="1:21" ht="20.100000000000001" customHeight="1" x14ac:dyDescent="0.3">
      <c r="A114" s="8"/>
      <c r="B114" s="8"/>
      <c r="C114" s="5"/>
      <c r="D114" s="5"/>
      <c r="E114" s="5"/>
      <c r="F114" s="5"/>
      <c r="G114" s="5"/>
      <c r="H114" s="37"/>
      <c r="I114" s="38"/>
      <c r="J114" s="62"/>
      <c r="K114" s="8"/>
      <c r="L114" s="12"/>
      <c r="M114" s="110"/>
      <c r="N114" s="5"/>
      <c r="O114" s="5"/>
      <c r="P114" s="5"/>
      <c r="Q114" s="12"/>
      <c r="R114" s="111"/>
      <c r="S114" s="5"/>
      <c r="T114" s="5"/>
      <c r="U114" s="95"/>
    </row>
    <row r="115" spans="1:21" ht="20.100000000000001" customHeight="1" x14ac:dyDescent="0.3">
      <c r="A115" s="8">
        <v>24</v>
      </c>
      <c r="B115" s="11">
        <v>434</v>
      </c>
      <c r="C115" s="134" t="s">
        <v>704</v>
      </c>
      <c r="D115" s="135"/>
      <c r="E115" s="135"/>
      <c r="F115" s="135"/>
      <c r="G115" s="135"/>
      <c r="H115" s="136"/>
      <c r="I115" s="38"/>
      <c r="J115" s="62"/>
      <c r="K115" s="8"/>
      <c r="L115" s="12"/>
      <c r="M115" s="110"/>
      <c r="N115" s="5"/>
      <c r="O115" s="5"/>
      <c r="P115" s="5"/>
      <c r="Q115" s="12"/>
      <c r="R115" s="111"/>
      <c r="S115" s="5"/>
      <c r="T115" s="5"/>
      <c r="U115" s="95"/>
    </row>
    <row r="116" spans="1:21" ht="20.100000000000001" customHeight="1" x14ac:dyDescent="0.3">
      <c r="A116" s="8"/>
      <c r="B116" s="8"/>
      <c r="C116" s="5"/>
      <c r="D116" s="5"/>
      <c r="E116" s="5"/>
      <c r="F116" s="5"/>
      <c r="G116" s="5"/>
      <c r="H116" s="37">
        <f>'Bill-3-MB-5 '!I1083</f>
        <v>2</v>
      </c>
      <c r="I116" s="38">
        <f>'Bill-3-MB-5 '!I1083</f>
        <v>2</v>
      </c>
      <c r="J116" s="62">
        <f>ROUND(U116*70%,0)</f>
        <v>24150</v>
      </c>
      <c r="K116" s="8" t="s">
        <v>43</v>
      </c>
      <c r="L116" s="12"/>
      <c r="M116" s="110">
        <f>J116*I116</f>
        <v>48300</v>
      </c>
      <c r="N116" s="5"/>
      <c r="O116" s="5">
        <v>0</v>
      </c>
      <c r="P116" s="5">
        <v>0</v>
      </c>
      <c r="Q116" s="12">
        <f>I116</f>
        <v>2</v>
      </c>
      <c r="R116" s="111">
        <f>M116</f>
        <v>48300</v>
      </c>
      <c r="S116" s="5"/>
      <c r="T116" s="5"/>
      <c r="U116" s="95">
        <v>34500</v>
      </c>
    </row>
    <row r="117" spans="1:21" ht="20.100000000000001" customHeight="1" x14ac:dyDescent="0.3">
      <c r="A117" s="8"/>
      <c r="B117" s="8"/>
      <c r="C117" s="5"/>
      <c r="D117" s="5"/>
      <c r="E117" s="5"/>
      <c r="F117" s="5"/>
      <c r="G117" s="5"/>
      <c r="H117" s="37"/>
      <c r="I117" s="38"/>
      <c r="J117" s="62"/>
      <c r="K117" s="8"/>
      <c r="L117" s="12"/>
      <c r="M117" s="110"/>
      <c r="N117" s="5"/>
      <c r="O117" s="5"/>
      <c r="P117" s="5"/>
      <c r="Q117" s="12"/>
      <c r="R117" s="111"/>
      <c r="S117" s="5"/>
      <c r="T117" s="5"/>
      <c r="U117" s="95"/>
    </row>
    <row r="118" spans="1:21" ht="20.100000000000001" customHeight="1" x14ac:dyDescent="0.3">
      <c r="A118" s="8">
        <v>25</v>
      </c>
      <c r="B118" s="11">
        <v>435</v>
      </c>
      <c r="C118" s="134" t="s">
        <v>708</v>
      </c>
      <c r="D118" s="135"/>
      <c r="E118" s="135"/>
      <c r="F118" s="135"/>
      <c r="G118" s="135"/>
      <c r="H118" s="136"/>
      <c r="I118" s="38"/>
      <c r="J118" s="62"/>
      <c r="K118" s="8"/>
      <c r="L118" s="12"/>
      <c r="M118" s="110"/>
      <c r="N118" s="5"/>
      <c r="O118" s="5"/>
      <c r="P118" s="5"/>
      <c r="Q118" s="12"/>
      <c r="R118" s="111"/>
      <c r="S118" s="5"/>
      <c r="T118" s="5"/>
      <c r="U118" s="95"/>
    </row>
    <row r="119" spans="1:21" ht="20.100000000000001" customHeight="1" x14ac:dyDescent="0.3">
      <c r="A119" s="8"/>
      <c r="B119" s="8"/>
      <c r="C119" s="5"/>
      <c r="D119" s="5"/>
      <c r="E119" s="5"/>
      <c r="F119" s="5"/>
      <c r="G119" s="5"/>
      <c r="H119" s="37">
        <f>'Bill-3-MB-5 '!I1086</f>
        <v>2</v>
      </c>
      <c r="I119" s="38">
        <f>'Bill-3-MB-5 '!I1086</f>
        <v>2</v>
      </c>
      <c r="J119" s="62">
        <f>ROUND(U119*70%,0)</f>
        <v>24150</v>
      </c>
      <c r="K119" s="8" t="s">
        <v>43</v>
      </c>
      <c r="L119" s="12"/>
      <c r="M119" s="110">
        <f>J119*I119</f>
        <v>48300</v>
      </c>
      <c r="N119" s="5"/>
      <c r="O119" s="5">
        <v>0</v>
      </c>
      <c r="P119" s="5">
        <v>0</v>
      </c>
      <c r="Q119" s="12">
        <f>I119</f>
        <v>2</v>
      </c>
      <c r="R119" s="111">
        <f>M119</f>
        <v>48300</v>
      </c>
      <c r="S119" s="5"/>
      <c r="T119" s="5"/>
      <c r="U119" s="95">
        <v>34500</v>
      </c>
    </row>
    <row r="120" spans="1:21" ht="20.100000000000001" customHeight="1" x14ac:dyDescent="0.3">
      <c r="A120" s="8"/>
      <c r="B120" s="8"/>
      <c r="C120" s="5"/>
      <c r="D120" s="5"/>
      <c r="E120" s="5"/>
      <c r="F120" s="5"/>
      <c r="G120" s="5"/>
      <c r="H120" s="37"/>
      <c r="I120" s="38"/>
      <c r="J120" s="62"/>
      <c r="K120" s="8"/>
      <c r="L120" s="12"/>
      <c r="M120" s="110"/>
      <c r="N120" s="5"/>
      <c r="O120" s="5"/>
      <c r="P120" s="5"/>
      <c r="Q120" s="12"/>
      <c r="R120" s="111"/>
      <c r="S120" s="5"/>
      <c r="T120" s="5"/>
      <c r="U120" s="95"/>
    </row>
    <row r="121" spans="1:21" ht="22.2" customHeight="1" x14ac:dyDescent="0.3">
      <c r="A121" s="8">
        <v>26</v>
      </c>
      <c r="B121" s="11">
        <v>436</v>
      </c>
      <c r="C121" s="134" t="s">
        <v>710</v>
      </c>
      <c r="D121" s="135"/>
      <c r="E121" s="135"/>
      <c r="F121" s="135"/>
      <c r="G121" s="135"/>
      <c r="H121" s="136"/>
      <c r="I121" s="38"/>
      <c r="J121" s="62"/>
      <c r="K121" s="8"/>
      <c r="L121" s="12"/>
      <c r="M121" s="110"/>
      <c r="N121" s="5"/>
      <c r="O121" s="5"/>
      <c r="P121" s="5"/>
      <c r="Q121" s="12"/>
      <c r="R121" s="111"/>
      <c r="S121" s="5"/>
      <c r="T121" s="5"/>
      <c r="U121" s="95"/>
    </row>
    <row r="122" spans="1:21" ht="20.100000000000001" customHeight="1" x14ac:dyDescent="0.3">
      <c r="A122" s="8"/>
      <c r="B122" s="8"/>
      <c r="C122" s="5"/>
      <c r="D122" s="5"/>
      <c r="E122" s="5"/>
      <c r="F122" s="5"/>
      <c r="G122" s="5"/>
      <c r="H122" s="37">
        <f>'Bill-3-MB-5 '!I1089</f>
        <v>3</v>
      </c>
      <c r="I122" s="38">
        <f>'Bill-3-MB-5 '!I1089</f>
        <v>3</v>
      </c>
      <c r="J122" s="62">
        <f>ROUND(U122*70%,0)</f>
        <v>26950</v>
      </c>
      <c r="K122" s="8" t="s">
        <v>43</v>
      </c>
      <c r="L122" s="12"/>
      <c r="M122" s="110">
        <f>J122*I122</f>
        <v>80850</v>
      </c>
      <c r="N122" s="5"/>
      <c r="O122" s="5">
        <v>0</v>
      </c>
      <c r="P122" s="5">
        <v>0</v>
      </c>
      <c r="Q122" s="12">
        <f>I122</f>
        <v>3</v>
      </c>
      <c r="R122" s="111">
        <f>M122</f>
        <v>80850</v>
      </c>
      <c r="S122" s="5"/>
      <c r="T122" s="5"/>
      <c r="U122" s="95">
        <v>38500</v>
      </c>
    </row>
    <row r="123" spans="1:21" ht="20.100000000000001" customHeight="1" x14ac:dyDescent="0.3">
      <c r="A123" s="8"/>
      <c r="B123" s="8"/>
      <c r="C123" s="5"/>
      <c r="D123" s="5"/>
      <c r="E123" s="5"/>
      <c r="F123" s="5"/>
      <c r="G123" s="5"/>
      <c r="H123" s="37"/>
      <c r="I123" s="38"/>
      <c r="J123" s="62"/>
      <c r="K123" s="8"/>
      <c r="L123" s="12"/>
      <c r="M123" s="110"/>
      <c r="N123" s="5"/>
      <c r="O123" s="5"/>
      <c r="P123" s="5"/>
      <c r="Q123" s="12"/>
      <c r="R123" s="111"/>
      <c r="S123" s="5"/>
      <c r="T123" s="5"/>
      <c r="U123" s="95"/>
    </row>
    <row r="124" spans="1:21" ht="20.100000000000001" customHeight="1" x14ac:dyDescent="0.3">
      <c r="A124" s="8">
        <v>27</v>
      </c>
      <c r="B124" s="11">
        <v>437</v>
      </c>
      <c r="C124" s="134" t="s">
        <v>712</v>
      </c>
      <c r="D124" s="135"/>
      <c r="E124" s="135"/>
      <c r="F124" s="135"/>
      <c r="G124" s="135"/>
      <c r="H124" s="136"/>
      <c r="I124" s="38"/>
      <c r="J124" s="62"/>
      <c r="K124" s="8"/>
      <c r="L124" s="12"/>
      <c r="M124" s="110"/>
      <c r="N124" s="5"/>
      <c r="O124" s="5"/>
      <c r="P124" s="5"/>
      <c r="Q124" s="12"/>
      <c r="R124" s="111"/>
      <c r="S124" s="5"/>
      <c r="T124" s="5"/>
      <c r="U124" s="95"/>
    </row>
    <row r="125" spans="1:21" ht="20.100000000000001" customHeight="1" x14ac:dyDescent="0.3">
      <c r="A125" s="8"/>
      <c r="B125" s="8"/>
      <c r="C125" s="5"/>
      <c r="D125" s="5"/>
      <c r="E125" s="5"/>
      <c r="F125" s="5"/>
      <c r="G125" s="5"/>
      <c r="H125" s="37">
        <f>'Bill-3-MB-5 '!I1092</f>
        <v>3</v>
      </c>
      <c r="I125" s="38">
        <f>'Bill-3-MB-5 '!I1092</f>
        <v>3</v>
      </c>
      <c r="J125" s="62">
        <f>ROUND(U125*70%,0)</f>
        <v>14000</v>
      </c>
      <c r="K125" s="8" t="s">
        <v>43</v>
      </c>
      <c r="L125" s="12"/>
      <c r="M125" s="110">
        <f>J125*I125</f>
        <v>42000</v>
      </c>
      <c r="N125" s="5"/>
      <c r="O125" s="5">
        <v>0</v>
      </c>
      <c r="P125" s="5">
        <v>0</v>
      </c>
      <c r="Q125" s="12">
        <f>I125</f>
        <v>3</v>
      </c>
      <c r="R125" s="111">
        <f>M125</f>
        <v>42000</v>
      </c>
      <c r="S125" s="5"/>
      <c r="T125" s="5"/>
      <c r="U125" s="95">
        <v>20000</v>
      </c>
    </row>
    <row r="126" spans="1:21" ht="20.100000000000001" customHeight="1" x14ac:dyDescent="0.3">
      <c r="A126" s="8"/>
      <c r="B126" s="8"/>
      <c r="C126" s="5"/>
      <c r="D126" s="5"/>
      <c r="E126" s="5"/>
      <c r="F126" s="5"/>
      <c r="G126" s="5"/>
      <c r="H126" s="37"/>
      <c r="I126" s="38"/>
      <c r="J126" s="62"/>
      <c r="K126" s="8"/>
      <c r="L126" s="12"/>
      <c r="M126" s="110"/>
      <c r="N126" s="5"/>
      <c r="O126" s="5"/>
      <c r="P126" s="5"/>
      <c r="Q126" s="12"/>
      <c r="R126" s="111"/>
      <c r="S126" s="5"/>
      <c r="T126" s="5"/>
      <c r="U126" s="95"/>
    </row>
    <row r="127" spans="1:21" ht="20.100000000000001" customHeight="1" x14ac:dyDescent="0.3">
      <c r="A127" s="8">
        <v>28</v>
      </c>
      <c r="B127" s="11">
        <v>438</v>
      </c>
      <c r="C127" s="134" t="s">
        <v>714</v>
      </c>
      <c r="D127" s="135"/>
      <c r="E127" s="135"/>
      <c r="F127" s="135"/>
      <c r="G127" s="135"/>
      <c r="H127" s="136"/>
      <c r="I127" s="38"/>
      <c r="J127" s="62"/>
      <c r="K127" s="8"/>
      <c r="L127" s="12"/>
      <c r="M127" s="110"/>
      <c r="N127" s="5"/>
      <c r="O127" s="5"/>
      <c r="P127" s="5"/>
      <c r="Q127" s="12"/>
      <c r="R127" s="111"/>
      <c r="S127" s="5"/>
      <c r="T127" s="5"/>
      <c r="U127" s="95"/>
    </row>
    <row r="128" spans="1:21" ht="20.100000000000001" customHeight="1" x14ac:dyDescent="0.3">
      <c r="A128" s="8"/>
      <c r="B128" s="8"/>
      <c r="C128" s="5"/>
      <c r="D128" s="5"/>
      <c r="E128" s="5"/>
      <c r="F128" s="5"/>
      <c r="G128" s="5"/>
      <c r="H128" s="37">
        <f>'Bill-3-MB-5 '!I1095</f>
        <v>6</v>
      </c>
      <c r="I128" s="38">
        <f>'Bill-3-MB-5 '!I1095</f>
        <v>6</v>
      </c>
      <c r="J128" s="62">
        <f>ROUND(U128*70%,0)</f>
        <v>9625</v>
      </c>
      <c r="K128" s="8" t="s">
        <v>43</v>
      </c>
      <c r="L128" s="12"/>
      <c r="M128" s="110">
        <f>J128*I128</f>
        <v>57750</v>
      </c>
      <c r="N128" s="5"/>
      <c r="O128" s="5">
        <v>0</v>
      </c>
      <c r="P128" s="5">
        <v>0</v>
      </c>
      <c r="Q128" s="12">
        <f>I128</f>
        <v>6</v>
      </c>
      <c r="R128" s="111">
        <f>M128</f>
        <v>57750</v>
      </c>
      <c r="S128" s="5"/>
      <c r="T128" s="5"/>
      <c r="U128" s="95">
        <v>13750</v>
      </c>
    </row>
    <row r="129" spans="1:21" ht="20.100000000000001" customHeight="1" x14ac:dyDescent="0.3">
      <c r="A129" s="8"/>
      <c r="B129" s="8"/>
      <c r="C129" s="5"/>
      <c r="D129" s="5"/>
      <c r="E129" s="5"/>
      <c r="F129" s="5"/>
      <c r="G129" s="5"/>
      <c r="H129" s="37"/>
      <c r="I129" s="38"/>
      <c r="J129" s="62"/>
      <c r="K129" s="8"/>
      <c r="L129" s="12"/>
      <c r="M129" s="110"/>
      <c r="N129" s="5"/>
      <c r="O129" s="5"/>
      <c r="P129" s="5"/>
      <c r="Q129" s="12"/>
      <c r="R129" s="111"/>
      <c r="S129" s="5"/>
      <c r="T129" s="5"/>
      <c r="U129" s="95"/>
    </row>
    <row r="130" spans="1:21" ht="20.100000000000001" customHeight="1" x14ac:dyDescent="0.3">
      <c r="A130" s="8">
        <v>29</v>
      </c>
      <c r="B130" s="11">
        <v>439</v>
      </c>
      <c r="C130" s="134" t="s">
        <v>716</v>
      </c>
      <c r="D130" s="135"/>
      <c r="E130" s="135"/>
      <c r="F130" s="135"/>
      <c r="G130" s="135"/>
      <c r="H130" s="136"/>
      <c r="I130" s="38"/>
      <c r="J130" s="62"/>
      <c r="K130" s="8"/>
      <c r="L130" s="12"/>
      <c r="M130" s="110"/>
      <c r="N130" s="5"/>
      <c r="O130" s="5"/>
      <c r="P130" s="5"/>
      <c r="Q130" s="12"/>
      <c r="R130" s="111"/>
      <c r="S130" s="5"/>
      <c r="T130" s="5"/>
      <c r="U130" s="95"/>
    </row>
    <row r="131" spans="1:21" ht="20.100000000000001" customHeight="1" x14ac:dyDescent="0.3">
      <c r="A131" s="8"/>
      <c r="B131" s="8"/>
      <c r="C131" s="5"/>
      <c r="D131" s="5"/>
      <c r="E131" s="5"/>
      <c r="F131" s="5"/>
      <c r="G131" s="5"/>
      <c r="H131" s="37">
        <f>'Bill-3-MB-5 '!I1098</f>
        <v>3</v>
      </c>
      <c r="I131" s="38">
        <f>'Bill-3-MB-5 '!I1098</f>
        <v>3</v>
      </c>
      <c r="J131" s="62">
        <f>ROUND(U131*70%,0)</f>
        <v>27440</v>
      </c>
      <c r="K131" s="8" t="s">
        <v>43</v>
      </c>
      <c r="L131" s="12"/>
      <c r="M131" s="110">
        <f>J131*I131</f>
        <v>82320</v>
      </c>
      <c r="N131" s="5"/>
      <c r="O131" s="5">
        <v>0</v>
      </c>
      <c r="P131" s="5">
        <v>0</v>
      </c>
      <c r="Q131" s="12">
        <f>I131</f>
        <v>3</v>
      </c>
      <c r="R131" s="111">
        <f>M131</f>
        <v>82320</v>
      </c>
      <c r="S131" s="5"/>
      <c r="T131" s="5"/>
      <c r="U131" s="95">
        <v>39200</v>
      </c>
    </row>
    <row r="132" spans="1:21" ht="20.100000000000001" customHeight="1" x14ac:dyDescent="0.3">
      <c r="A132" s="8"/>
      <c r="B132" s="8"/>
      <c r="C132" s="5"/>
      <c r="D132" s="5"/>
      <c r="E132" s="5"/>
      <c r="F132" s="5"/>
      <c r="G132" s="5"/>
      <c r="H132" s="37"/>
      <c r="I132" s="38"/>
      <c r="J132" s="62"/>
      <c r="K132" s="8"/>
      <c r="L132" s="12"/>
      <c r="M132" s="110"/>
      <c r="N132" s="5"/>
      <c r="O132" s="5"/>
      <c r="P132" s="5"/>
      <c r="Q132" s="12"/>
      <c r="R132" s="111"/>
      <c r="S132" s="5"/>
      <c r="T132" s="5"/>
      <c r="U132" s="95"/>
    </row>
    <row r="133" spans="1:21" ht="20.100000000000001" customHeight="1" x14ac:dyDescent="0.3">
      <c r="A133" s="8">
        <v>30</v>
      </c>
      <c r="B133" s="11">
        <v>440</v>
      </c>
      <c r="C133" s="134" t="s">
        <v>718</v>
      </c>
      <c r="D133" s="135"/>
      <c r="E133" s="135"/>
      <c r="F133" s="135"/>
      <c r="G133" s="135"/>
      <c r="H133" s="136"/>
      <c r="I133" s="38"/>
      <c r="J133" s="62"/>
      <c r="K133" s="8"/>
      <c r="L133" s="12"/>
      <c r="M133" s="110"/>
      <c r="N133" s="5"/>
      <c r="O133" s="5"/>
      <c r="P133" s="5"/>
      <c r="Q133" s="12"/>
      <c r="R133" s="111"/>
      <c r="S133" s="5"/>
      <c r="T133" s="5"/>
      <c r="U133" s="95"/>
    </row>
    <row r="134" spans="1:21" ht="20.100000000000001" customHeight="1" x14ac:dyDescent="0.3">
      <c r="A134" s="8"/>
      <c r="B134" s="8"/>
      <c r="C134" s="5"/>
      <c r="D134" s="5"/>
      <c r="E134" s="5"/>
      <c r="F134" s="5"/>
      <c r="G134" s="5"/>
      <c r="H134" s="37">
        <f>'Bill-3-MB-5 '!I1101</f>
        <v>3</v>
      </c>
      <c r="I134" s="38">
        <f>'Bill-3-MB-5 '!I1101</f>
        <v>3</v>
      </c>
      <c r="J134" s="62">
        <f>ROUND(U134*70%,0)</f>
        <v>43750</v>
      </c>
      <c r="K134" s="8" t="s">
        <v>43</v>
      </c>
      <c r="L134" s="12"/>
      <c r="M134" s="110">
        <f>J134*I134</f>
        <v>131250</v>
      </c>
      <c r="N134" s="5"/>
      <c r="O134" s="5">
        <v>0</v>
      </c>
      <c r="P134" s="5">
        <v>0</v>
      </c>
      <c r="Q134" s="12">
        <f>I134</f>
        <v>3</v>
      </c>
      <c r="R134" s="111">
        <f>M134</f>
        <v>131250</v>
      </c>
      <c r="S134" s="5"/>
      <c r="T134" s="5"/>
      <c r="U134" s="95">
        <v>62500</v>
      </c>
    </row>
    <row r="135" spans="1:21" ht="20.100000000000001" customHeight="1" x14ac:dyDescent="0.3">
      <c r="A135" s="8"/>
      <c r="B135" s="8"/>
      <c r="C135" s="5"/>
      <c r="D135" s="5"/>
      <c r="E135" s="5"/>
      <c r="F135" s="5"/>
      <c r="G135" s="5"/>
      <c r="H135" s="37"/>
      <c r="I135" s="38"/>
      <c r="J135" s="62"/>
      <c r="K135" s="8"/>
      <c r="L135" s="12"/>
      <c r="M135" s="110"/>
      <c r="N135" s="5"/>
      <c r="O135" s="5"/>
      <c r="P135" s="5"/>
      <c r="Q135" s="12"/>
      <c r="R135" s="111"/>
      <c r="S135" s="5"/>
      <c r="T135" s="5"/>
      <c r="U135" s="95"/>
    </row>
    <row r="136" spans="1:21" ht="20.100000000000001" customHeight="1" x14ac:dyDescent="0.3">
      <c r="A136" s="8">
        <v>31</v>
      </c>
      <c r="B136" s="11">
        <v>441</v>
      </c>
      <c r="C136" s="134" t="s">
        <v>720</v>
      </c>
      <c r="D136" s="135"/>
      <c r="E136" s="135"/>
      <c r="F136" s="135"/>
      <c r="G136" s="135"/>
      <c r="H136" s="136"/>
      <c r="I136" s="38"/>
      <c r="J136" s="62"/>
      <c r="K136" s="8"/>
      <c r="L136" s="12"/>
      <c r="M136" s="110"/>
      <c r="N136" s="5"/>
      <c r="O136" s="5"/>
      <c r="P136" s="5"/>
      <c r="Q136" s="12"/>
      <c r="R136" s="111"/>
      <c r="S136" s="5"/>
      <c r="T136" s="5"/>
      <c r="U136" s="95"/>
    </row>
    <row r="137" spans="1:21" ht="20.100000000000001" customHeight="1" x14ac:dyDescent="0.3">
      <c r="A137" s="8"/>
      <c r="B137" s="8"/>
      <c r="C137" s="5"/>
      <c r="D137" s="5"/>
      <c r="E137" s="5"/>
      <c r="F137" s="5"/>
      <c r="G137" s="5"/>
      <c r="H137" s="37">
        <f>'Bill-3-MB-5 '!I1104</f>
        <v>8</v>
      </c>
      <c r="I137" s="38">
        <f>'Bill-3-MB-5 '!I1104</f>
        <v>8</v>
      </c>
      <c r="J137" s="62">
        <f>ROUND(U137*70%,0)</f>
        <v>12250</v>
      </c>
      <c r="K137" s="8" t="s">
        <v>43</v>
      </c>
      <c r="L137" s="12"/>
      <c r="M137" s="110">
        <f>J137*I137</f>
        <v>98000</v>
      </c>
      <c r="N137" s="5"/>
      <c r="O137" s="5">
        <v>0</v>
      </c>
      <c r="P137" s="5">
        <v>0</v>
      </c>
      <c r="Q137" s="12">
        <f>I137</f>
        <v>8</v>
      </c>
      <c r="R137" s="111">
        <f>M137</f>
        <v>98000</v>
      </c>
      <c r="S137" s="5"/>
      <c r="T137" s="5"/>
      <c r="U137" s="95">
        <v>17500</v>
      </c>
    </row>
    <row r="138" spans="1:21" ht="20.100000000000001" customHeight="1" x14ac:dyDescent="0.3">
      <c r="A138" s="8"/>
      <c r="B138" s="8"/>
      <c r="C138" s="5"/>
      <c r="D138" s="5"/>
      <c r="E138" s="5"/>
      <c r="F138" s="5"/>
      <c r="G138" s="5"/>
      <c r="H138" s="37"/>
      <c r="I138" s="38"/>
      <c r="J138" s="62"/>
      <c r="K138" s="8"/>
      <c r="L138" s="12"/>
      <c r="M138" s="110"/>
      <c r="N138" s="5"/>
      <c r="O138" s="5"/>
      <c r="P138" s="5"/>
      <c r="Q138" s="12"/>
      <c r="R138" s="111"/>
      <c r="S138" s="5"/>
      <c r="T138" s="5"/>
      <c r="U138" s="95"/>
    </row>
    <row r="139" spans="1:21" ht="40.799999999999997" customHeight="1" x14ac:dyDescent="0.3">
      <c r="A139" s="8">
        <v>4</v>
      </c>
      <c r="B139" s="8">
        <v>444</v>
      </c>
      <c r="C139" s="159" t="s">
        <v>122</v>
      </c>
      <c r="D139" s="160"/>
      <c r="E139" s="160"/>
      <c r="F139" s="160"/>
      <c r="G139" s="160"/>
      <c r="H139" s="161"/>
      <c r="I139" s="12"/>
      <c r="J139" s="12"/>
      <c r="K139" s="8"/>
      <c r="L139" s="12"/>
      <c r="M139" s="12"/>
      <c r="N139" s="5"/>
      <c r="O139" s="5"/>
      <c r="P139" s="5"/>
      <c r="Q139" s="12"/>
      <c r="R139" s="5"/>
      <c r="S139" s="5"/>
      <c r="T139" s="5"/>
      <c r="U139" s="5"/>
    </row>
    <row r="140" spans="1:21" ht="20.100000000000001" customHeight="1" x14ac:dyDescent="0.3">
      <c r="A140" s="8"/>
      <c r="B140" s="8"/>
      <c r="C140" s="165"/>
      <c r="D140" s="166"/>
      <c r="E140" s="166"/>
      <c r="F140" s="166"/>
      <c r="G140" s="189"/>
      <c r="H140" s="37">
        <f>'Bill-3-MB-5 '!I186</f>
        <v>25.580809999999996</v>
      </c>
      <c r="I140" s="38">
        <v>25.58</v>
      </c>
      <c r="J140" s="13">
        <f>ROUND(398*80%,0)</f>
        <v>318</v>
      </c>
      <c r="K140" s="8" t="s">
        <v>100</v>
      </c>
      <c r="L140" s="12"/>
      <c r="M140" s="15">
        <f>I140*J140</f>
        <v>8134.44</v>
      </c>
      <c r="N140" s="5"/>
      <c r="O140" s="5"/>
      <c r="P140" s="5"/>
      <c r="Q140" s="12">
        <f>I140</f>
        <v>25.58</v>
      </c>
      <c r="R140" s="14">
        <f>M140</f>
        <v>8134.44</v>
      </c>
      <c r="S140" s="5"/>
      <c r="T140" s="16">
        <v>0.8</v>
      </c>
      <c r="U140" s="13">
        <v>398</v>
      </c>
    </row>
    <row r="141" spans="1:21" ht="20.100000000000001" customHeight="1" x14ac:dyDescent="0.3">
      <c r="A141" s="8"/>
      <c r="B141" s="8"/>
      <c r="C141" s="5"/>
      <c r="D141" s="5"/>
      <c r="E141" s="5"/>
      <c r="F141" s="5"/>
      <c r="G141" s="5"/>
      <c r="H141" s="8"/>
      <c r="I141" s="12"/>
      <c r="J141" s="12"/>
      <c r="K141" s="8"/>
      <c r="L141" s="12"/>
      <c r="M141" s="12"/>
      <c r="N141" s="5"/>
      <c r="O141" s="5"/>
      <c r="P141" s="5"/>
      <c r="Q141" s="12"/>
      <c r="R141" s="5"/>
      <c r="S141" s="5"/>
      <c r="T141" s="5"/>
      <c r="U141" s="5"/>
    </row>
    <row r="142" spans="1:21" ht="30" customHeight="1" x14ac:dyDescent="0.3">
      <c r="A142" s="8">
        <v>1</v>
      </c>
      <c r="B142" s="8">
        <v>445</v>
      </c>
      <c r="C142" s="188" t="s">
        <v>132</v>
      </c>
      <c r="D142" s="188"/>
      <c r="E142" s="188"/>
      <c r="F142" s="188"/>
      <c r="G142" s="188"/>
      <c r="H142" s="188"/>
      <c r="I142" s="12"/>
      <c r="J142" s="12"/>
      <c r="K142" s="8"/>
      <c r="L142" s="12"/>
      <c r="M142" s="12"/>
      <c r="N142" s="5"/>
      <c r="O142" s="5"/>
      <c r="P142" s="5"/>
      <c r="Q142" s="12"/>
      <c r="R142" s="5"/>
      <c r="S142" s="5"/>
      <c r="T142" s="5"/>
      <c r="U142" s="27"/>
    </row>
    <row r="143" spans="1:21" ht="20.100000000000001" customHeight="1" x14ac:dyDescent="0.3">
      <c r="A143" s="8"/>
      <c r="B143" s="8"/>
      <c r="C143" s="165"/>
      <c r="D143" s="166"/>
      <c r="E143" s="166"/>
      <c r="F143" s="166"/>
      <c r="G143" s="189"/>
      <c r="H143" s="37">
        <f>'Bill-3-MB-5 '!I32</f>
        <v>487.68169999999986</v>
      </c>
      <c r="I143" s="38">
        <v>400</v>
      </c>
      <c r="J143" s="13">
        <f>ROUND(20*80%,0)</f>
        <v>16</v>
      </c>
      <c r="K143" s="8" t="s">
        <v>101</v>
      </c>
      <c r="L143" s="12"/>
      <c r="M143" s="15">
        <f>I143*J143</f>
        <v>6400</v>
      </c>
      <c r="N143" s="5"/>
      <c r="O143" s="5"/>
      <c r="P143" s="5"/>
      <c r="Q143" s="12">
        <f>I143</f>
        <v>400</v>
      </c>
      <c r="R143" s="14">
        <f>M143</f>
        <v>6400</v>
      </c>
      <c r="S143" s="5"/>
      <c r="T143" s="16">
        <v>0.8</v>
      </c>
      <c r="U143" s="13">
        <v>20</v>
      </c>
    </row>
    <row r="144" spans="1:21" ht="20.100000000000001" customHeight="1" x14ac:dyDescent="0.3">
      <c r="A144" s="8"/>
      <c r="B144" s="8"/>
      <c r="C144" s="5"/>
      <c r="D144" s="5"/>
      <c r="E144" s="5"/>
      <c r="F144" s="5"/>
      <c r="G144" s="5"/>
      <c r="H144" s="2" t="s">
        <v>231</v>
      </c>
      <c r="I144" s="12">
        <f>H143-400</f>
        <v>87.681699999999864</v>
      </c>
      <c r="J144" s="13">
        <v>0</v>
      </c>
      <c r="K144" s="8"/>
      <c r="L144" s="12"/>
      <c r="M144" s="15">
        <f>I144*J144</f>
        <v>0</v>
      </c>
      <c r="N144" s="5"/>
      <c r="O144" s="5"/>
      <c r="P144" s="5"/>
      <c r="Q144" s="38">
        <f>I144</f>
        <v>87.681699999999864</v>
      </c>
      <c r="R144" s="14">
        <f>M144</f>
        <v>0</v>
      </c>
      <c r="S144" s="5"/>
      <c r="T144" s="16">
        <v>0.8</v>
      </c>
      <c r="U144" s="13"/>
    </row>
    <row r="145" spans="1:21" ht="45" customHeight="1" x14ac:dyDescent="0.3">
      <c r="A145" s="8">
        <v>6</v>
      </c>
      <c r="B145" s="8">
        <v>447</v>
      </c>
      <c r="C145" s="155" t="s">
        <v>110</v>
      </c>
      <c r="D145" s="155"/>
      <c r="E145" s="155"/>
      <c r="F145" s="155"/>
      <c r="G145" s="155"/>
      <c r="H145" s="155"/>
      <c r="I145" s="12"/>
      <c r="J145" s="12"/>
      <c r="K145" s="8"/>
      <c r="L145" s="12"/>
      <c r="M145" s="12"/>
      <c r="N145" s="5"/>
      <c r="O145" s="5"/>
      <c r="P145" s="5"/>
      <c r="Q145" s="12"/>
      <c r="R145" s="5"/>
      <c r="S145" s="5"/>
      <c r="T145" s="5"/>
      <c r="U145" s="5"/>
    </row>
    <row r="146" spans="1:21" ht="20.100000000000001" customHeight="1" x14ac:dyDescent="0.3">
      <c r="A146" s="8"/>
      <c r="B146" s="8"/>
      <c r="C146" s="165"/>
      <c r="D146" s="166"/>
      <c r="E146" s="166"/>
      <c r="F146" s="166"/>
      <c r="G146" s="189"/>
      <c r="H146" s="91">
        <f>'Bill-3-MB-5 '!I212</f>
        <v>37</v>
      </c>
      <c r="I146" s="38">
        <v>2</v>
      </c>
      <c r="J146" s="13">
        <f>ROUND(468*80%,0)</f>
        <v>374</v>
      </c>
      <c r="K146" s="8" t="s">
        <v>43</v>
      </c>
      <c r="L146" s="12"/>
      <c r="M146" s="15">
        <f>I146*J146</f>
        <v>748</v>
      </c>
      <c r="N146" s="5"/>
      <c r="O146" s="5"/>
      <c r="P146" s="5"/>
      <c r="Q146" s="12">
        <f>I146</f>
        <v>2</v>
      </c>
      <c r="R146" s="14">
        <f>M146</f>
        <v>748</v>
      </c>
      <c r="S146" s="5"/>
      <c r="T146" s="16">
        <v>0.8</v>
      </c>
      <c r="U146" s="13">
        <v>468</v>
      </c>
    </row>
    <row r="147" spans="1:21" ht="20.100000000000001" customHeight="1" x14ac:dyDescent="0.3">
      <c r="A147" s="8"/>
      <c r="B147" s="8"/>
      <c r="C147" s="5"/>
      <c r="D147" s="5"/>
      <c r="E147" s="5"/>
      <c r="F147" s="5"/>
      <c r="G147" s="5"/>
      <c r="H147" s="2" t="s">
        <v>231</v>
      </c>
      <c r="I147" s="12">
        <f>H146-2</f>
        <v>35</v>
      </c>
      <c r="J147" s="13">
        <v>0</v>
      </c>
      <c r="K147" s="8"/>
      <c r="L147" s="12"/>
      <c r="M147" s="15">
        <f>I147*J147</f>
        <v>0</v>
      </c>
      <c r="N147" s="5"/>
      <c r="O147" s="5"/>
      <c r="P147" s="5"/>
      <c r="Q147" s="12">
        <f>I147</f>
        <v>35</v>
      </c>
      <c r="R147" s="14">
        <f>M147</f>
        <v>0</v>
      </c>
      <c r="S147" s="5"/>
      <c r="T147" s="16"/>
      <c r="U147" s="13"/>
    </row>
    <row r="148" spans="1:21" ht="46.2" customHeight="1" x14ac:dyDescent="0.3">
      <c r="A148" s="8">
        <v>8</v>
      </c>
      <c r="B148" s="8">
        <v>449</v>
      </c>
      <c r="C148" s="155" t="s">
        <v>168</v>
      </c>
      <c r="D148" s="155"/>
      <c r="E148" s="155"/>
      <c r="F148" s="155"/>
      <c r="G148" s="155"/>
      <c r="H148" s="155"/>
      <c r="I148" s="12"/>
      <c r="J148" s="12"/>
      <c r="K148" s="8"/>
      <c r="L148" s="12"/>
      <c r="M148" s="12"/>
      <c r="N148" s="5"/>
      <c r="O148" s="5"/>
      <c r="P148" s="5"/>
      <c r="Q148" s="12"/>
      <c r="R148" s="5"/>
      <c r="S148" s="5"/>
      <c r="T148" s="5"/>
      <c r="U148" s="5"/>
    </row>
    <row r="149" spans="1:21" ht="20.100000000000001" customHeight="1" x14ac:dyDescent="0.3">
      <c r="A149" s="8"/>
      <c r="B149" s="8"/>
      <c r="C149" s="165"/>
      <c r="D149" s="166"/>
      <c r="E149" s="166"/>
      <c r="F149" s="166"/>
      <c r="G149" s="189"/>
      <c r="H149" s="37">
        <f>'Bill-3-MB-5 '!I301</f>
        <v>77.690555000000018</v>
      </c>
      <c r="I149" s="38">
        <v>15</v>
      </c>
      <c r="J149" s="13">
        <f>ROUND(16055*80%,0)</f>
        <v>12844</v>
      </c>
      <c r="K149" s="8" t="s">
        <v>100</v>
      </c>
      <c r="L149" s="12"/>
      <c r="M149" s="15">
        <f>I149*J149</f>
        <v>192660</v>
      </c>
      <c r="N149" s="5"/>
      <c r="O149" s="5"/>
      <c r="P149" s="5"/>
      <c r="Q149" s="12">
        <f>I149</f>
        <v>15</v>
      </c>
      <c r="R149" s="14">
        <f>M149</f>
        <v>192660</v>
      </c>
      <c r="S149" s="5"/>
      <c r="T149" s="16">
        <v>0.8</v>
      </c>
      <c r="U149" s="13">
        <v>16055</v>
      </c>
    </row>
    <row r="150" spans="1:21" ht="20.100000000000001" customHeight="1" x14ac:dyDescent="0.3">
      <c r="A150" s="8"/>
      <c r="B150" s="8"/>
      <c r="C150" s="5"/>
      <c r="D150" s="5"/>
      <c r="E150" s="5"/>
      <c r="F150" s="5"/>
      <c r="G150" s="5"/>
      <c r="H150" s="2" t="s">
        <v>231</v>
      </c>
      <c r="I150" s="38">
        <f>H149-15</f>
        <v>62.690555000000018</v>
      </c>
      <c r="J150" s="13">
        <v>0</v>
      </c>
      <c r="K150" s="8" t="s">
        <v>100</v>
      </c>
      <c r="L150" s="12"/>
      <c r="M150" s="15">
        <f>I150*J150</f>
        <v>0</v>
      </c>
      <c r="N150" s="5"/>
      <c r="O150" s="5"/>
      <c r="P150" s="5"/>
      <c r="Q150" s="38">
        <f>I150</f>
        <v>62.690555000000018</v>
      </c>
      <c r="R150" s="14">
        <f>M150</f>
        <v>0</v>
      </c>
      <c r="S150" s="5"/>
      <c r="T150" s="16"/>
      <c r="U150" s="13"/>
    </row>
    <row r="151" spans="1:21" ht="45" customHeight="1" x14ac:dyDescent="0.3">
      <c r="A151" s="8">
        <v>7</v>
      </c>
      <c r="B151" s="8">
        <v>450</v>
      </c>
      <c r="C151" s="155" t="s">
        <v>145</v>
      </c>
      <c r="D151" s="155"/>
      <c r="E151" s="155"/>
      <c r="F151" s="155"/>
      <c r="G151" s="155"/>
      <c r="H151" s="155"/>
      <c r="I151" s="12"/>
      <c r="J151" s="12"/>
      <c r="K151" s="8"/>
      <c r="L151" s="12"/>
      <c r="M151" s="12"/>
      <c r="N151" s="5"/>
      <c r="O151" s="5"/>
      <c r="P151" s="5"/>
      <c r="Q151" s="12"/>
      <c r="R151" s="5"/>
      <c r="S151" s="5"/>
      <c r="T151" s="5"/>
      <c r="U151" s="5"/>
    </row>
    <row r="152" spans="1:21" ht="20.100000000000001" customHeight="1" x14ac:dyDescent="0.3">
      <c r="A152" s="8"/>
      <c r="B152" s="8"/>
      <c r="C152" s="165"/>
      <c r="D152" s="166"/>
      <c r="E152" s="166"/>
      <c r="F152" s="166"/>
      <c r="G152" s="189"/>
      <c r="H152" s="37">
        <f>'Bill-3-MB-5 '!I262</f>
        <v>324.92850000000004</v>
      </c>
      <c r="I152" s="38">
        <f>'Bill-3-MB-5 '!I262</f>
        <v>324.92850000000004</v>
      </c>
      <c r="J152" s="13">
        <f>ROUND(1952*80%,0)</f>
        <v>1562</v>
      </c>
      <c r="K152" s="8" t="s">
        <v>101</v>
      </c>
      <c r="L152" s="12"/>
      <c r="M152" s="15">
        <f>I152*J152</f>
        <v>507538.31700000004</v>
      </c>
      <c r="N152" s="5"/>
      <c r="O152" s="5"/>
      <c r="P152" s="5"/>
      <c r="Q152" s="12">
        <f>I152</f>
        <v>324.92850000000004</v>
      </c>
      <c r="R152" s="14">
        <f>M152</f>
        <v>507538.31700000004</v>
      </c>
      <c r="S152" s="5"/>
      <c r="T152" s="16">
        <v>0.8</v>
      </c>
      <c r="U152" s="13">
        <v>1952</v>
      </c>
    </row>
    <row r="153" spans="1:21" ht="20.100000000000001" customHeight="1" x14ac:dyDescent="0.3">
      <c r="A153" s="8"/>
      <c r="B153" s="8"/>
      <c r="C153" s="5"/>
      <c r="D153" s="5"/>
      <c r="E153" s="5"/>
      <c r="F153" s="5"/>
      <c r="G153" s="5"/>
      <c r="H153" s="8"/>
      <c r="I153" s="12"/>
      <c r="J153" s="12"/>
      <c r="K153" s="8"/>
      <c r="L153" s="12"/>
      <c r="M153" s="12"/>
      <c r="N153" s="5"/>
      <c r="O153" s="5"/>
      <c r="P153" s="5"/>
      <c r="Q153" s="12"/>
      <c r="R153" s="5"/>
      <c r="S153" s="5"/>
      <c r="T153" s="5"/>
      <c r="U153" s="5"/>
    </row>
    <row r="154" spans="1:21" ht="34.799999999999997" customHeight="1" x14ac:dyDescent="0.3">
      <c r="A154" s="8">
        <v>11</v>
      </c>
      <c r="B154" s="8">
        <v>453</v>
      </c>
      <c r="C154" s="149" t="s">
        <v>222</v>
      </c>
      <c r="D154" s="149"/>
      <c r="E154" s="149"/>
      <c r="F154" s="149"/>
      <c r="G154" s="149"/>
      <c r="H154" s="149"/>
      <c r="I154" s="12"/>
      <c r="J154" s="12"/>
      <c r="K154" s="8"/>
      <c r="L154" s="12"/>
      <c r="M154" s="12"/>
      <c r="N154" s="5"/>
      <c r="O154" s="5"/>
      <c r="P154" s="5"/>
      <c r="Q154" s="12"/>
      <c r="R154" s="5"/>
      <c r="S154" s="5"/>
      <c r="T154" s="5"/>
      <c r="U154" s="5"/>
    </row>
    <row r="155" spans="1:21" ht="20.100000000000001" customHeight="1" x14ac:dyDescent="0.3">
      <c r="A155" s="8"/>
      <c r="B155" s="8"/>
      <c r="C155" s="165"/>
      <c r="D155" s="166"/>
      <c r="E155" s="166"/>
      <c r="F155" s="166"/>
      <c r="G155" s="189"/>
      <c r="H155" s="37">
        <f>'Bill-3-MB-5 '!I640</f>
        <v>1415.3210999999997</v>
      </c>
      <c r="I155" s="37">
        <v>930</v>
      </c>
      <c r="J155" s="62">
        <f>ROUND(U155*80%,0)</f>
        <v>833</v>
      </c>
      <c r="K155" s="8" t="s">
        <v>101</v>
      </c>
      <c r="L155" s="12"/>
      <c r="M155" s="15">
        <f>I155*J155</f>
        <v>774690</v>
      </c>
      <c r="N155" s="5"/>
      <c r="O155" s="5">
        <v>0</v>
      </c>
      <c r="P155" s="5">
        <v>0</v>
      </c>
      <c r="Q155" s="12">
        <f>I155</f>
        <v>930</v>
      </c>
      <c r="R155" s="14">
        <f>M155</f>
        <v>774690</v>
      </c>
      <c r="S155" s="5"/>
      <c r="T155" s="16">
        <v>0.8</v>
      </c>
      <c r="U155" s="13">
        <v>1041</v>
      </c>
    </row>
    <row r="156" spans="1:21" ht="20.100000000000001" customHeight="1" x14ac:dyDescent="0.3">
      <c r="A156" s="8"/>
      <c r="B156" s="8"/>
      <c r="C156" s="5"/>
      <c r="D156" s="5"/>
      <c r="E156" s="5"/>
      <c r="F156" s="5"/>
      <c r="G156" s="5"/>
      <c r="H156" s="2" t="s">
        <v>231</v>
      </c>
      <c r="I156" s="8">
        <f>H155-930</f>
        <v>485.32109999999966</v>
      </c>
      <c r="J156" s="92">
        <v>0</v>
      </c>
      <c r="K156" s="8"/>
      <c r="L156" s="12"/>
      <c r="M156" s="93">
        <f>I156*J156</f>
        <v>0</v>
      </c>
      <c r="N156" s="5"/>
      <c r="O156" s="5"/>
      <c r="P156" s="5"/>
      <c r="Q156" s="38">
        <f>I156</f>
        <v>485.32109999999966</v>
      </c>
      <c r="R156" s="14">
        <f>M156</f>
        <v>0</v>
      </c>
      <c r="S156" s="5"/>
      <c r="T156" s="5"/>
      <c r="U156" s="5"/>
    </row>
    <row r="157" spans="1:21" ht="41.4" customHeight="1" x14ac:dyDescent="0.3">
      <c r="A157" s="2">
        <v>3</v>
      </c>
      <c r="B157" s="8" t="s">
        <v>103</v>
      </c>
      <c r="C157" s="187" t="s">
        <v>133</v>
      </c>
      <c r="D157" s="187"/>
      <c r="E157" s="187"/>
      <c r="F157" s="187"/>
      <c r="G157" s="187"/>
      <c r="H157" s="187"/>
      <c r="I157" s="12"/>
      <c r="J157" s="12"/>
      <c r="K157" s="8"/>
      <c r="L157" s="12"/>
      <c r="M157" s="12"/>
      <c r="N157" s="5"/>
      <c r="O157" s="5"/>
      <c r="P157" s="5"/>
      <c r="Q157" s="12"/>
      <c r="R157" s="5"/>
      <c r="S157" s="5"/>
      <c r="T157" s="5"/>
      <c r="U157" s="5"/>
    </row>
    <row r="158" spans="1:21" ht="20.100000000000001" customHeight="1" x14ac:dyDescent="0.3">
      <c r="A158" s="8"/>
      <c r="B158" s="8"/>
      <c r="C158" s="165"/>
      <c r="D158" s="166"/>
      <c r="E158" s="166"/>
      <c r="F158" s="166"/>
      <c r="G158" s="189"/>
      <c r="H158" s="37">
        <f>[1]Measurements!I152</f>
        <v>1.9349999999999996</v>
      </c>
      <c r="I158" s="38">
        <v>27.69</v>
      </c>
      <c r="J158" s="62">
        <f>ROUND(U158*80%,0)</f>
        <v>0</v>
      </c>
      <c r="K158" s="8" t="s">
        <v>101</v>
      </c>
      <c r="L158" s="12"/>
      <c r="M158" s="15">
        <f>I158*J158</f>
        <v>0</v>
      </c>
      <c r="N158" s="5"/>
      <c r="O158" s="5"/>
      <c r="P158" s="5"/>
      <c r="Q158" s="12">
        <f>I158</f>
        <v>27.69</v>
      </c>
      <c r="R158" s="14">
        <f>M158</f>
        <v>0</v>
      </c>
      <c r="S158" s="5"/>
      <c r="T158" s="16"/>
      <c r="U158" s="13"/>
    </row>
    <row r="159" spans="1:21" ht="20.100000000000001" customHeight="1" x14ac:dyDescent="0.3">
      <c r="A159" s="8"/>
      <c r="B159" s="8"/>
      <c r="C159" s="5"/>
      <c r="D159" s="5"/>
      <c r="E159" s="5"/>
      <c r="F159" s="5"/>
      <c r="G159" s="5"/>
      <c r="H159" s="8"/>
      <c r="I159" s="12"/>
      <c r="J159" s="12"/>
      <c r="K159" s="8"/>
      <c r="L159" s="12"/>
      <c r="M159" s="12"/>
      <c r="N159" s="5"/>
      <c r="O159" s="5"/>
      <c r="P159" s="5"/>
      <c r="Q159" s="12"/>
      <c r="R159" s="5"/>
      <c r="S159" s="5"/>
      <c r="T159" s="5"/>
      <c r="U159" s="5"/>
    </row>
    <row r="160" spans="1:21" ht="40.799999999999997" customHeight="1" x14ac:dyDescent="0.3">
      <c r="A160" s="8">
        <v>5</v>
      </c>
      <c r="B160" s="8" t="s">
        <v>144</v>
      </c>
      <c r="C160" s="154" t="s">
        <v>134</v>
      </c>
      <c r="D160" s="154"/>
      <c r="E160" s="154"/>
      <c r="F160" s="154"/>
      <c r="G160" s="154"/>
      <c r="H160" s="154"/>
      <c r="I160" s="12"/>
      <c r="J160" s="12"/>
      <c r="K160" s="8"/>
      <c r="L160" s="12"/>
      <c r="M160" s="12"/>
      <c r="N160" s="5"/>
      <c r="O160" s="5"/>
      <c r="P160" s="5"/>
      <c r="Q160" s="12"/>
      <c r="R160" s="5"/>
      <c r="S160" s="5"/>
      <c r="T160" s="5"/>
      <c r="U160" s="5"/>
    </row>
    <row r="161" spans="1:21" ht="20.100000000000001" customHeight="1" x14ac:dyDescent="0.3">
      <c r="A161" s="8"/>
      <c r="B161" s="8"/>
      <c r="C161" s="165"/>
      <c r="D161" s="166"/>
      <c r="E161" s="166"/>
      <c r="F161" s="166"/>
      <c r="G161" s="189"/>
      <c r="H161" s="37">
        <f>[1]Measurements!I209</f>
        <v>3</v>
      </c>
      <c r="I161" s="38">
        <v>0.49</v>
      </c>
      <c r="J161" s="62">
        <f>ROUND(U161*80%,0)</f>
        <v>0</v>
      </c>
      <c r="K161" s="8" t="s">
        <v>100</v>
      </c>
      <c r="L161" s="12"/>
      <c r="M161" s="15">
        <f>I161*J161</f>
        <v>0</v>
      </c>
      <c r="N161" s="5"/>
      <c r="O161" s="5"/>
      <c r="P161" s="5"/>
      <c r="Q161" s="12">
        <f>I161</f>
        <v>0.49</v>
      </c>
      <c r="R161" s="14">
        <f>M161</f>
        <v>0</v>
      </c>
      <c r="S161" s="5"/>
      <c r="T161" s="16"/>
      <c r="U161" s="13"/>
    </row>
    <row r="162" spans="1:21" ht="20.100000000000001" customHeight="1" x14ac:dyDescent="0.3">
      <c r="A162" s="8"/>
      <c r="B162" s="8"/>
      <c r="C162" s="5"/>
      <c r="D162" s="5"/>
      <c r="E162" s="5"/>
      <c r="F162" s="5"/>
      <c r="G162" s="5"/>
      <c r="H162" s="8"/>
      <c r="I162" s="12"/>
      <c r="J162" s="12"/>
      <c r="K162" s="8"/>
      <c r="L162" s="12"/>
      <c r="M162" s="12"/>
      <c r="N162" s="5"/>
      <c r="O162" s="5"/>
      <c r="P162" s="5"/>
      <c r="Q162" s="12"/>
      <c r="R162" s="5"/>
      <c r="S162" s="5"/>
      <c r="T162" s="5"/>
      <c r="U162" s="5"/>
    </row>
    <row r="163" spans="1:21" ht="48.75" customHeight="1" x14ac:dyDescent="0.3">
      <c r="A163" s="8">
        <v>9</v>
      </c>
      <c r="B163" s="8" t="s">
        <v>144</v>
      </c>
      <c r="C163" s="190" t="s">
        <v>305</v>
      </c>
      <c r="D163" s="191"/>
      <c r="E163" s="191"/>
      <c r="F163" s="191"/>
      <c r="G163" s="191"/>
      <c r="H163" s="191"/>
      <c r="I163" s="12"/>
      <c r="J163" s="12"/>
      <c r="K163" s="8"/>
      <c r="L163" s="12"/>
      <c r="M163" s="12"/>
      <c r="N163" s="5"/>
      <c r="O163" s="5"/>
      <c r="P163" s="5"/>
      <c r="Q163" s="12"/>
      <c r="R163" s="5"/>
      <c r="S163" s="5"/>
      <c r="T163" s="5"/>
      <c r="U163" s="5"/>
    </row>
    <row r="164" spans="1:21" ht="20.100000000000001" customHeight="1" x14ac:dyDescent="0.3">
      <c r="A164" s="8"/>
      <c r="B164" s="8"/>
      <c r="C164" s="165"/>
      <c r="D164" s="166"/>
      <c r="E164" s="166"/>
      <c r="F164" s="166"/>
      <c r="G164" s="189"/>
      <c r="H164" s="37">
        <f>[1]Measurements!M397</f>
        <v>0</v>
      </c>
      <c r="I164" s="38">
        <v>0.27</v>
      </c>
      <c r="J164" s="62">
        <f>ROUND(U164*80%,0)</f>
        <v>0</v>
      </c>
      <c r="K164" s="8" t="s">
        <v>43</v>
      </c>
      <c r="L164" s="12"/>
      <c r="M164" s="15">
        <f>I164*J164</f>
        <v>0</v>
      </c>
      <c r="N164" s="5"/>
      <c r="O164" s="5"/>
      <c r="P164" s="5"/>
      <c r="Q164" s="12">
        <f>I164</f>
        <v>0.27</v>
      </c>
      <c r="R164" s="14">
        <f>M164</f>
        <v>0</v>
      </c>
      <c r="S164" s="5"/>
      <c r="T164" s="16"/>
      <c r="U164" s="13">
        <v>0</v>
      </c>
    </row>
    <row r="165" spans="1:21" ht="20.100000000000001" customHeight="1" x14ac:dyDescent="0.3">
      <c r="A165" s="8"/>
      <c r="B165" s="8"/>
      <c r="C165" s="5"/>
      <c r="D165" s="5"/>
      <c r="E165" s="5"/>
      <c r="F165" s="5"/>
      <c r="G165" s="5"/>
      <c r="H165" s="8"/>
      <c r="I165" s="12"/>
      <c r="J165" s="12"/>
      <c r="K165" s="8"/>
      <c r="L165" s="12"/>
      <c r="M165" s="12"/>
      <c r="N165" s="5"/>
      <c r="O165" s="5"/>
      <c r="P165" s="5"/>
      <c r="Q165" s="12"/>
      <c r="R165" s="5"/>
      <c r="S165" s="5"/>
      <c r="T165" s="5"/>
      <c r="U165" s="5"/>
    </row>
    <row r="166" spans="1:21" ht="26.4" customHeight="1" x14ac:dyDescent="0.3">
      <c r="A166" s="8">
        <v>10</v>
      </c>
      <c r="B166" s="8" t="s">
        <v>144</v>
      </c>
      <c r="C166" s="190" t="s">
        <v>304</v>
      </c>
      <c r="D166" s="191"/>
      <c r="E166" s="191"/>
      <c r="F166" s="191"/>
      <c r="G166" s="191"/>
      <c r="H166" s="191"/>
      <c r="I166" s="12"/>
      <c r="J166" s="12"/>
      <c r="K166" s="8"/>
      <c r="L166" s="12"/>
      <c r="M166" s="12"/>
      <c r="N166" s="5"/>
      <c r="O166" s="5"/>
      <c r="P166" s="5"/>
      <c r="Q166" s="12"/>
      <c r="R166" s="5"/>
      <c r="S166" s="5"/>
      <c r="T166" s="5"/>
      <c r="U166" s="5"/>
    </row>
    <row r="167" spans="1:21" ht="20.100000000000001" customHeight="1" x14ac:dyDescent="0.3">
      <c r="A167" s="8"/>
      <c r="B167" s="8"/>
      <c r="C167" s="165"/>
      <c r="D167" s="166"/>
      <c r="E167" s="166"/>
      <c r="F167" s="166"/>
      <c r="G167" s="189"/>
      <c r="H167" s="37">
        <f>[1]Measurements!I426</f>
        <v>0.87</v>
      </c>
      <c r="I167" s="38">
        <v>1.1200000000000001</v>
      </c>
      <c r="J167" s="62">
        <f>ROUND(U167*80%,0)</f>
        <v>0</v>
      </c>
      <c r="K167" s="8" t="s">
        <v>43</v>
      </c>
      <c r="L167" s="12"/>
      <c r="M167" s="15">
        <f>I167*J167</f>
        <v>0</v>
      </c>
      <c r="N167" s="5"/>
      <c r="O167" s="5"/>
      <c r="P167" s="5"/>
      <c r="Q167" s="12">
        <f>I167</f>
        <v>1.1200000000000001</v>
      </c>
      <c r="R167" s="14">
        <f>M167</f>
        <v>0</v>
      </c>
      <c r="S167" s="5"/>
      <c r="T167" s="16"/>
      <c r="U167" s="13"/>
    </row>
    <row r="168" spans="1:21" ht="20.100000000000001" customHeight="1" x14ac:dyDescent="0.3">
      <c r="A168" s="8"/>
      <c r="B168" s="8"/>
      <c r="C168" s="5"/>
      <c r="D168" s="5"/>
      <c r="E168" s="5"/>
      <c r="F168" s="5"/>
      <c r="G168" s="5"/>
      <c r="H168" s="8"/>
      <c r="I168" s="12"/>
      <c r="J168" s="12"/>
      <c r="K168" s="8"/>
      <c r="L168" s="12"/>
      <c r="M168" s="12"/>
      <c r="N168" s="5"/>
      <c r="O168" s="5"/>
      <c r="P168" s="5"/>
      <c r="Q168" s="12"/>
      <c r="R168" s="5"/>
      <c r="S168" s="5"/>
      <c r="T168" s="5"/>
      <c r="U168" s="5"/>
    </row>
    <row r="169" spans="1:21" ht="24.6" customHeight="1" x14ac:dyDescent="0.3">
      <c r="A169" s="8">
        <v>2</v>
      </c>
      <c r="B169" s="8" t="s">
        <v>103</v>
      </c>
      <c r="C169" s="154" t="s">
        <v>136</v>
      </c>
      <c r="D169" s="154"/>
      <c r="E169" s="154"/>
      <c r="F169" s="154"/>
      <c r="G169" s="154"/>
      <c r="H169" s="154"/>
      <c r="I169" s="12"/>
      <c r="J169" s="12"/>
      <c r="K169" s="8"/>
      <c r="L169" s="12"/>
      <c r="M169" s="12"/>
      <c r="N169" s="5"/>
      <c r="O169" s="5"/>
      <c r="P169" s="5"/>
      <c r="Q169" s="12"/>
      <c r="R169" s="5"/>
      <c r="S169" s="5"/>
      <c r="T169" s="5"/>
      <c r="U169" s="5"/>
    </row>
    <row r="170" spans="1:21" ht="20.100000000000001" customHeight="1" x14ac:dyDescent="0.3">
      <c r="A170" s="8"/>
      <c r="B170" s="8"/>
      <c r="C170" s="165"/>
      <c r="D170" s="166"/>
      <c r="E170" s="166"/>
      <c r="F170" s="166"/>
      <c r="G170" s="189"/>
      <c r="H170" s="37">
        <f>[1]Measurements!I142</f>
        <v>0.90246000000000004</v>
      </c>
      <c r="I170" s="38">
        <v>613.55999999999995</v>
      </c>
      <c r="J170" s="62">
        <f>ROUND(U170*80%,0)</f>
        <v>0</v>
      </c>
      <c r="K170" s="8" t="s">
        <v>101</v>
      </c>
      <c r="L170" s="12"/>
      <c r="M170" s="15">
        <f>I170*J170</f>
        <v>0</v>
      </c>
      <c r="N170" s="5"/>
      <c r="O170" s="5"/>
      <c r="P170" s="5"/>
      <c r="Q170" s="12">
        <f>I170</f>
        <v>613.55999999999995</v>
      </c>
      <c r="R170" s="14">
        <f>M170</f>
        <v>0</v>
      </c>
      <c r="S170" s="5"/>
      <c r="T170" s="16"/>
      <c r="U170" s="13"/>
    </row>
    <row r="171" spans="1:21" ht="20.100000000000001" customHeight="1" x14ac:dyDescent="0.3">
      <c r="A171" s="8"/>
      <c r="B171" s="8"/>
      <c r="C171" s="2" t="s">
        <v>460</v>
      </c>
      <c r="D171" s="5"/>
      <c r="E171" s="5"/>
      <c r="F171" s="5"/>
      <c r="G171" s="5"/>
      <c r="H171" s="8"/>
      <c r="I171" s="12"/>
      <c r="J171" s="12"/>
      <c r="K171" s="8"/>
      <c r="L171" s="12"/>
      <c r="M171" s="12"/>
      <c r="N171" s="5"/>
      <c r="O171" s="5"/>
      <c r="P171" s="5"/>
      <c r="Q171" s="12"/>
      <c r="R171" s="5"/>
      <c r="S171" s="5"/>
      <c r="T171" s="5"/>
      <c r="U171" s="5"/>
    </row>
    <row r="172" spans="1:21" ht="43.8" customHeight="1" x14ac:dyDescent="0.3">
      <c r="A172" s="94">
        <v>1</v>
      </c>
      <c r="B172" s="94">
        <v>492</v>
      </c>
      <c r="C172" s="179" t="s">
        <v>461</v>
      </c>
      <c r="D172" s="179"/>
      <c r="E172" s="179"/>
      <c r="F172" s="179"/>
      <c r="G172" s="179"/>
      <c r="H172" s="179"/>
      <c r="J172" s="12"/>
      <c r="K172" s="8"/>
      <c r="L172" s="12"/>
      <c r="M172" s="12"/>
      <c r="N172" s="5"/>
      <c r="O172" s="5"/>
      <c r="P172" s="5"/>
      <c r="Q172" s="12"/>
      <c r="R172" s="5"/>
      <c r="S172" s="5"/>
      <c r="T172" s="5"/>
      <c r="U172" s="5"/>
    </row>
    <row r="173" spans="1:21" ht="20.100000000000001" customHeight="1" x14ac:dyDescent="0.3">
      <c r="A173" s="8"/>
      <c r="B173" s="8"/>
      <c r="C173" s="5"/>
      <c r="D173" s="5"/>
      <c r="E173" s="5"/>
      <c r="F173" s="5"/>
      <c r="G173" s="5"/>
      <c r="H173" s="8">
        <f>'Bill-3-MB-5 '!I705</f>
        <v>356.89999999999986</v>
      </c>
      <c r="I173" s="12">
        <v>220</v>
      </c>
      <c r="J173" s="62">
        <f>ROUND(U173*80%,0)</f>
        <v>93</v>
      </c>
      <c r="K173" s="8" t="s">
        <v>701</v>
      </c>
      <c r="L173" s="12"/>
      <c r="M173" s="110">
        <f>J173*I173</f>
        <v>20460</v>
      </c>
      <c r="N173" s="5"/>
      <c r="O173" s="5">
        <v>0</v>
      </c>
      <c r="P173" s="5">
        <v>0</v>
      </c>
      <c r="Q173" s="12">
        <f>I173</f>
        <v>220</v>
      </c>
      <c r="R173" s="111">
        <f>M173</f>
        <v>20460</v>
      </c>
      <c r="S173" s="5"/>
      <c r="T173" s="5"/>
      <c r="U173" s="95">
        <v>116</v>
      </c>
    </row>
    <row r="174" spans="1:21" ht="20.100000000000001" customHeight="1" x14ac:dyDescent="0.3">
      <c r="A174" s="8"/>
      <c r="B174" s="8"/>
      <c r="C174" s="5"/>
      <c r="D174" s="5"/>
      <c r="E174" s="5"/>
      <c r="F174" s="5"/>
      <c r="G174" s="5"/>
      <c r="H174" s="8" t="s">
        <v>231</v>
      </c>
      <c r="I174" s="12">
        <f>H173-I173</f>
        <v>136.89999999999986</v>
      </c>
      <c r="J174" s="12"/>
      <c r="K174" s="8"/>
      <c r="L174" s="12"/>
      <c r="M174" s="12"/>
      <c r="N174" s="5"/>
      <c r="O174" s="5"/>
      <c r="P174" s="5"/>
      <c r="Q174" s="12"/>
      <c r="R174" s="5"/>
      <c r="S174" s="5"/>
      <c r="T174" s="5"/>
      <c r="U174" s="5"/>
    </row>
    <row r="175" spans="1:21" ht="45" customHeight="1" x14ac:dyDescent="0.3">
      <c r="A175" s="94">
        <v>2</v>
      </c>
      <c r="B175" s="94">
        <v>493</v>
      </c>
      <c r="C175" s="179" t="s">
        <v>489</v>
      </c>
      <c r="D175" s="179"/>
      <c r="E175" s="179"/>
      <c r="F175" s="179"/>
      <c r="G175" s="179"/>
      <c r="H175" s="179"/>
      <c r="J175" s="12"/>
      <c r="K175" s="8"/>
      <c r="L175" s="12"/>
      <c r="M175" s="12"/>
      <c r="N175" s="5"/>
      <c r="O175" s="5"/>
      <c r="P175" s="5"/>
      <c r="Q175" s="12"/>
      <c r="R175" s="5"/>
      <c r="S175" s="5"/>
      <c r="T175" s="5"/>
      <c r="U175" s="5"/>
    </row>
    <row r="176" spans="1:21" ht="20.100000000000001" customHeight="1" x14ac:dyDescent="0.3">
      <c r="A176" s="8"/>
      <c r="B176" s="8"/>
      <c r="C176" s="5"/>
      <c r="D176" s="5"/>
      <c r="E176" s="5"/>
      <c r="F176" s="5"/>
      <c r="G176" s="5"/>
      <c r="H176" s="37">
        <f>'Bill-3-MB-5 '!I812</f>
        <v>1191.9000000000005</v>
      </c>
      <c r="I176" s="38">
        <v>500</v>
      </c>
      <c r="J176" s="62">
        <f>ROUND(U176*80%,0)</f>
        <v>86</v>
      </c>
      <c r="K176" s="8" t="s">
        <v>701</v>
      </c>
      <c r="L176" s="12"/>
      <c r="M176" s="110">
        <f>J176*I176</f>
        <v>43000</v>
      </c>
      <c r="N176" s="5"/>
      <c r="O176" s="5">
        <v>0</v>
      </c>
      <c r="P176" s="5">
        <v>0</v>
      </c>
      <c r="Q176" s="12">
        <f>I176</f>
        <v>500</v>
      </c>
      <c r="R176" s="111">
        <f>M176</f>
        <v>43000</v>
      </c>
      <c r="S176" s="5"/>
      <c r="T176" s="5"/>
      <c r="U176" s="95">
        <v>107</v>
      </c>
    </row>
    <row r="177" spans="1:21" ht="20.100000000000001" customHeight="1" x14ac:dyDescent="0.3">
      <c r="A177" s="8"/>
      <c r="B177" s="8"/>
      <c r="C177" s="5"/>
      <c r="D177" s="5"/>
      <c r="E177" s="5"/>
      <c r="F177" s="5"/>
      <c r="G177" s="5"/>
      <c r="H177" s="8" t="s">
        <v>231</v>
      </c>
      <c r="I177" s="38">
        <f>H176-I176</f>
        <v>691.90000000000055</v>
      </c>
      <c r="J177" s="12"/>
      <c r="K177" s="8"/>
      <c r="L177" s="12"/>
      <c r="M177" s="12"/>
      <c r="N177" s="5"/>
      <c r="O177" s="5"/>
      <c r="P177" s="5"/>
      <c r="Q177" s="12"/>
      <c r="R177" s="5"/>
      <c r="S177" s="5"/>
      <c r="T177" s="5"/>
      <c r="U177" s="5"/>
    </row>
    <row r="178" spans="1:21" ht="40.799999999999997" customHeight="1" x14ac:dyDescent="0.3">
      <c r="A178" s="94">
        <v>3</v>
      </c>
      <c r="B178" s="94">
        <v>494</v>
      </c>
      <c r="C178" s="179" t="s">
        <v>534</v>
      </c>
      <c r="D178" s="179"/>
      <c r="E178" s="179"/>
      <c r="F178" s="179"/>
      <c r="G178" s="179"/>
      <c r="H178" s="179"/>
      <c r="J178" s="12"/>
      <c r="K178" s="8"/>
      <c r="L178" s="12"/>
      <c r="M178" s="12"/>
      <c r="N178" s="5"/>
      <c r="O178" s="5"/>
      <c r="P178" s="5"/>
      <c r="Q178" s="12"/>
      <c r="R178" s="5"/>
      <c r="S178" s="5"/>
      <c r="T178" s="5"/>
      <c r="U178" s="5"/>
    </row>
    <row r="179" spans="1:21" ht="20.100000000000001" customHeight="1" x14ac:dyDescent="0.3">
      <c r="A179" s="8"/>
      <c r="B179" s="8"/>
      <c r="C179" s="5"/>
      <c r="D179" s="5"/>
      <c r="E179" s="5"/>
      <c r="F179" s="5"/>
      <c r="G179" s="5"/>
      <c r="H179" s="8">
        <f>'Bill-3-MB-5 '!I841</f>
        <v>170</v>
      </c>
      <c r="I179" s="12">
        <v>105</v>
      </c>
      <c r="J179" s="62">
        <f>ROUND(U179*80%,0)</f>
        <v>856</v>
      </c>
      <c r="K179" s="8" t="s">
        <v>702</v>
      </c>
      <c r="L179" s="12"/>
      <c r="M179" s="110">
        <f>J179*I179</f>
        <v>89880</v>
      </c>
      <c r="N179" s="5"/>
      <c r="O179" s="5">
        <v>0</v>
      </c>
      <c r="P179" s="5">
        <v>0</v>
      </c>
      <c r="Q179" s="12">
        <f>I179</f>
        <v>105</v>
      </c>
      <c r="R179" s="111">
        <f>M179</f>
        <v>89880</v>
      </c>
      <c r="S179" s="5"/>
      <c r="T179" s="5"/>
      <c r="U179" s="95">
        <v>1070</v>
      </c>
    </row>
    <row r="180" spans="1:21" ht="20.100000000000001" customHeight="1" x14ac:dyDescent="0.3">
      <c r="A180" s="8"/>
      <c r="B180" s="8"/>
      <c r="C180" s="5"/>
      <c r="D180" s="5"/>
      <c r="E180" s="5"/>
      <c r="F180" s="5"/>
      <c r="G180" s="5"/>
      <c r="H180" s="8" t="s">
        <v>231</v>
      </c>
      <c r="I180" s="12">
        <f>H179-I179</f>
        <v>65</v>
      </c>
      <c r="J180" s="12"/>
      <c r="K180" s="8"/>
      <c r="L180" s="12"/>
      <c r="M180" s="12"/>
      <c r="N180" s="5"/>
      <c r="O180" s="5"/>
      <c r="P180" s="5"/>
      <c r="Q180" s="12"/>
      <c r="R180" s="5"/>
      <c r="S180" s="5"/>
      <c r="T180" s="5"/>
      <c r="U180" s="5"/>
    </row>
    <row r="181" spans="1:21" ht="43.2" customHeight="1" x14ac:dyDescent="0.3">
      <c r="A181" s="94">
        <v>4</v>
      </c>
      <c r="B181" s="94">
        <v>499</v>
      </c>
      <c r="C181" s="179" t="s">
        <v>550</v>
      </c>
      <c r="D181" s="179"/>
      <c r="E181" s="179"/>
      <c r="F181" s="179"/>
      <c r="G181" s="179"/>
      <c r="H181" s="179"/>
      <c r="J181" s="12"/>
      <c r="K181" s="8"/>
      <c r="L181" s="12"/>
      <c r="M181" s="12"/>
      <c r="N181" s="5"/>
      <c r="O181" s="5"/>
      <c r="P181" s="5"/>
      <c r="Q181" s="12"/>
      <c r="R181" s="5"/>
      <c r="S181" s="5"/>
      <c r="T181" s="5"/>
      <c r="U181" s="5"/>
    </row>
    <row r="182" spans="1:21" ht="20.100000000000001" customHeight="1" x14ac:dyDescent="0.3">
      <c r="A182" s="8"/>
      <c r="B182" s="8"/>
      <c r="C182" s="5"/>
      <c r="D182" s="5"/>
      <c r="E182" s="5"/>
      <c r="F182" s="5"/>
      <c r="G182" s="5"/>
      <c r="H182" s="8">
        <f>'Bill-3-MB-5 '!I855</f>
        <v>106.50000000000001</v>
      </c>
      <c r="I182" s="12">
        <f>'Bill-3-MB-5 '!I855</f>
        <v>106.50000000000001</v>
      </c>
      <c r="J182" s="62">
        <f>ROUND(U182*80%,0)</f>
        <v>32</v>
      </c>
      <c r="K182" s="8" t="s">
        <v>701</v>
      </c>
      <c r="L182" s="12"/>
      <c r="M182" s="110">
        <f>J182*I182</f>
        <v>3408.0000000000005</v>
      </c>
      <c r="N182" s="5"/>
      <c r="O182" s="5">
        <v>0</v>
      </c>
      <c r="P182" s="5">
        <v>0</v>
      </c>
      <c r="Q182" s="12">
        <f>I182</f>
        <v>106.50000000000001</v>
      </c>
      <c r="R182" s="111">
        <f>M182</f>
        <v>3408.0000000000005</v>
      </c>
      <c r="S182" s="5"/>
      <c r="T182" s="5"/>
      <c r="U182" s="95">
        <v>40</v>
      </c>
    </row>
    <row r="183" spans="1:21" ht="20.100000000000001" customHeight="1" x14ac:dyDescent="0.3">
      <c r="A183" s="8"/>
      <c r="B183" s="8"/>
      <c r="C183" s="5"/>
      <c r="D183" s="5"/>
      <c r="E183" s="5"/>
      <c r="F183" s="5"/>
      <c r="G183" s="5"/>
      <c r="H183" s="8"/>
      <c r="I183" s="12"/>
      <c r="J183" s="12"/>
      <c r="K183" s="8"/>
      <c r="L183" s="12"/>
      <c r="M183" s="12"/>
      <c r="N183" s="5"/>
      <c r="O183" s="5"/>
      <c r="P183" s="5"/>
      <c r="Q183" s="12"/>
      <c r="R183" s="5"/>
      <c r="S183" s="5"/>
      <c r="T183" s="5"/>
      <c r="U183" s="5"/>
    </row>
    <row r="184" spans="1:21" ht="39.6" customHeight="1" x14ac:dyDescent="0.3">
      <c r="A184" s="94">
        <v>5</v>
      </c>
      <c r="B184" s="94">
        <v>500</v>
      </c>
      <c r="C184" s="179" t="s">
        <v>556</v>
      </c>
      <c r="D184" s="179"/>
      <c r="E184" s="179"/>
      <c r="F184" s="179"/>
      <c r="G184" s="179"/>
      <c r="H184" s="179"/>
      <c r="J184" s="12"/>
      <c r="K184" s="8"/>
      <c r="L184" s="12"/>
      <c r="M184" s="12"/>
      <c r="N184" s="5"/>
      <c r="O184" s="5"/>
      <c r="P184" s="5"/>
      <c r="Q184" s="12"/>
      <c r="R184" s="5"/>
      <c r="S184" s="5"/>
      <c r="T184" s="5"/>
      <c r="U184" s="5"/>
    </row>
    <row r="185" spans="1:21" ht="20.100000000000001" customHeight="1" x14ac:dyDescent="0.3">
      <c r="A185" s="8"/>
      <c r="B185" s="8"/>
      <c r="C185" s="5"/>
      <c r="D185" s="5"/>
      <c r="E185" s="5"/>
      <c r="F185" s="5"/>
      <c r="G185" s="5"/>
      <c r="H185" s="8">
        <f>'Bill-3-MB-5 '!I903</f>
        <v>1098.6999999999998</v>
      </c>
      <c r="I185" s="12">
        <v>600</v>
      </c>
      <c r="J185" s="62">
        <f>ROUND(U185*80%,0)</f>
        <v>142</v>
      </c>
      <c r="K185" s="8" t="s">
        <v>701</v>
      </c>
      <c r="L185" s="12"/>
      <c r="M185" s="110">
        <f>J185*I185</f>
        <v>85200</v>
      </c>
      <c r="N185" s="5"/>
      <c r="O185" s="5">
        <v>0</v>
      </c>
      <c r="P185" s="5">
        <v>0</v>
      </c>
      <c r="Q185" s="12">
        <f>I185</f>
        <v>600</v>
      </c>
      <c r="R185" s="111">
        <f>M185</f>
        <v>85200</v>
      </c>
      <c r="S185" s="5"/>
      <c r="T185" s="5"/>
      <c r="U185" s="95">
        <v>177</v>
      </c>
    </row>
    <row r="186" spans="1:21" ht="20.100000000000001" customHeight="1" x14ac:dyDescent="0.3">
      <c r="A186" s="8"/>
      <c r="B186" s="8"/>
      <c r="C186" s="5"/>
      <c r="D186" s="5"/>
      <c r="E186" s="5"/>
      <c r="F186" s="5"/>
      <c r="G186" s="5"/>
      <c r="H186" s="8" t="s">
        <v>231</v>
      </c>
      <c r="I186" s="12">
        <f>H185-I185</f>
        <v>498.69999999999982</v>
      </c>
      <c r="J186" s="12"/>
      <c r="K186" s="8"/>
      <c r="L186" s="12"/>
      <c r="M186" s="12"/>
      <c r="N186" s="5"/>
      <c r="O186" s="5"/>
      <c r="P186" s="5"/>
      <c r="Q186" s="12"/>
      <c r="R186" s="5"/>
      <c r="S186" s="5"/>
      <c r="T186" s="5"/>
      <c r="U186" s="5"/>
    </row>
    <row r="187" spans="1:21" ht="45.6" customHeight="1" x14ac:dyDescent="0.3">
      <c r="A187" s="94">
        <v>6</v>
      </c>
      <c r="B187" s="94">
        <v>501</v>
      </c>
      <c r="C187" s="179" t="s">
        <v>561</v>
      </c>
      <c r="D187" s="179"/>
      <c r="E187" s="179"/>
      <c r="F187" s="179"/>
      <c r="G187" s="179"/>
      <c r="H187" s="179"/>
      <c r="J187" s="12"/>
      <c r="K187" s="8"/>
      <c r="L187" s="12"/>
      <c r="M187" s="12"/>
      <c r="N187" s="5"/>
      <c r="O187" s="5"/>
      <c r="P187" s="5"/>
      <c r="Q187" s="12"/>
      <c r="R187" s="5"/>
      <c r="S187" s="5"/>
      <c r="T187" s="5"/>
      <c r="U187" s="5"/>
    </row>
    <row r="188" spans="1:21" ht="20.100000000000001" customHeight="1" x14ac:dyDescent="0.3">
      <c r="A188" s="8"/>
      <c r="B188" s="8"/>
      <c r="C188" s="5"/>
      <c r="D188" s="5"/>
      <c r="E188" s="5"/>
      <c r="F188" s="5"/>
      <c r="G188" s="5"/>
      <c r="H188" s="8">
        <f>'Bill-3-MB-5 '!I971</f>
        <v>1368.7999999999997</v>
      </c>
      <c r="I188" s="12">
        <v>1200</v>
      </c>
      <c r="J188" s="62">
        <f>ROUND(U188*80%,0)</f>
        <v>204</v>
      </c>
      <c r="K188" s="8" t="s">
        <v>701</v>
      </c>
      <c r="L188" s="12"/>
      <c r="M188" s="110">
        <f>J188*I188</f>
        <v>244800</v>
      </c>
      <c r="N188" s="5"/>
      <c r="O188" s="5">
        <v>0</v>
      </c>
      <c r="P188" s="5">
        <v>0</v>
      </c>
      <c r="Q188" s="12">
        <f>I188</f>
        <v>1200</v>
      </c>
      <c r="R188" s="111">
        <f>M188</f>
        <v>244800</v>
      </c>
      <c r="S188" s="5"/>
      <c r="T188" s="5"/>
      <c r="U188" s="95">
        <v>255</v>
      </c>
    </row>
    <row r="189" spans="1:21" ht="20.100000000000001" customHeight="1" x14ac:dyDescent="0.3">
      <c r="A189" s="8"/>
      <c r="B189" s="8"/>
      <c r="C189" s="5"/>
      <c r="D189" s="5"/>
      <c r="E189" s="5"/>
      <c r="F189" s="5"/>
      <c r="G189" s="5"/>
      <c r="H189" s="8" t="s">
        <v>231</v>
      </c>
      <c r="I189" s="12">
        <f>H188-I188</f>
        <v>168.79999999999973</v>
      </c>
      <c r="J189" s="12"/>
      <c r="K189" s="8"/>
      <c r="L189" s="12"/>
      <c r="M189" s="12"/>
      <c r="N189" s="5"/>
      <c r="O189" s="5"/>
      <c r="P189" s="5"/>
      <c r="Q189" s="12"/>
      <c r="R189" s="5"/>
      <c r="S189" s="5"/>
      <c r="T189" s="5"/>
      <c r="U189" s="5"/>
    </row>
    <row r="190" spans="1:21" ht="40.200000000000003" customHeight="1" x14ac:dyDescent="0.3">
      <c r="A190" s="94">
        <v>7</v>
      </c>
      <c r="B190" s="94">
        <v>502</v>
      </c>
      <c r="C190" s="179" t="s">
        <v>568</v>
      </c>
      <c r="D190" s="179"/>
      <c r="E190" s="179"/>
      <c r="F190" s="179"/>
      <c r="G190" s="179"/>
      <c r="H190" s="179"/>
      <c r="J190" s="12"/>
      <c r="K190" s="8"/>
      <c r="L190" s="12"/>
      <c r="M190" s="12"/>
      <c r="N190" s="5"/>
      <c r="O190" s="5"/>
      <c r="P190" s="5"/>
      <c r="Q190" s="12"/>
      <c r="R190" s="5"/>
      <c r="S190" s="5"/>
      <c r="T190" s="5"/>
      <c r="U190" s="5"/>
    </row>
    <row r="191" spans="1:21" ht="20.100000000000001" customHeight="1" x14ac:dyDescent="0.3">
      <c r="A191" s="8"/>
      <c r="B191" s="8"/>
      <c r="C191" s="5"/>
      <c r="D191" s="5"/>
      <c r="E191" s="5"/>
      <c r="F191" s="5"/>
      <c r="G191" s="5"/>
      <c r="H191" s="8">
        <f>'Bill-3-MB-5 '!I978</f>
        <v>212.8</v>
      </c>
      <c r="I191" s="12">
        <v>60</v>
      </c>
      <c r="J191" s="62">
        <f>ROUND(U191*80%,0)</f>
        <v>485</v>
      </c>
      <c r="K191" s="8" t="s">
        <v>701</v>
      </c>
      <c r="L191" s="12"/>
      <c r="M191" s="110">
        <f>J191*I191</f>
        <v>29100</v>
      </c>
      <c r="N191" s="5"/>
      <c r="O191" s="5">
        <v>0</v>
      </c>
      <c r="P191" s="5">
        <v>0</v>
      </c>
      <c r="Q191" s="12">
        <f>I191</f>
        <v>60</v>
      </c>
      <c r="R191" s="111">
        <f>M191</f>
        <v>29100</v>
      </c>
      <c r="S191" s="5"/>
      <c r="T191" s="5"/>
      <c r="U191" s="95">
        <v>606</v>
      </c>
    </row>
    <row r="192" spans="1:21" ht="20.100000000000001" customHeight="1" x14ac:dyDescent="0.3">
      <c r="A192" s="8"/>
      <c r="B192" s="8"/>
      <c r="C192" s="5"/>
      <c r="D192" s="5"/>
      <c r="E192" s="5"/>
      <c r="F192" s="5"/>
      <c r="G192" s="5"/>
      <c r="H192" s="8" t="s">
        <v>231</v>
      </c>
      <c r="I192" s="12">
        <f>H191-I191</f>
        <v>152.80000000000001</v>
      </c>
      <c r="J192" s="12"/>
      <c r="K192" s="8"/>
      <c r="L192" s="12"/>
      <c r="M192" s="12"/>
      <c r="N192" s="5"/>
      <c r="O192" s="5"/>
      <c r="P192" s="5"/>
      <c r="Q192" s="12"/>
      <c r="R192" s="5"/>
      <c r="S192" s="5"/>
      <c r="T192" s="5"/>
      <c r="U192" s="5"/>
    </row>
    <row r="193" spans="1:21" ht="41.4" customHeight="1" x14ac:dyDescent="0.3">
      <c r="A193" s="94">
        <v>8</v>
      </c>
      <c r="B193" s="94">
        <v>503</v>
      </c>
      <c r="C193" s="179" t="s">
        <v>574</v>
      </c>
      <c r="D193" s="179"/>
      <c r="E193" s="179"/>
      <c r="F193" s="179"/>
      <c r="G193" s="179"/>
      <c r="H193" s="179"/>
      <c r="J193" s="12"/>
      <c r="K193" s="8"/>
      <c r="L193" s="12"/>
      <c r="M193" s="12"/>
      <c r="N193" s="5"/>
      <c r="O193" s="5"/>
      <c r="P193" s="5"/>
      <c r="Q193" s="12"/>
      <c r="R193" s="5"/>
      <c r="S193" s="5"/>
      <c r="T193" s="5"/>
      <c r="U193" s="5"/>
    </row>
    <row r="194" spans="1:21" ht="20.100000000000001" customHeight="1" x14ac:dyDescent="0.3">
      <c r="A194" s="8"/>
      <c r="B194" s="8"/>
      <c r="C194" s="5"/>
      <c r="D194" s="5"/>
      <c r="E194" s="5"/>
      <c r="F194" s="5"/>
      <c r="G194" s="5"/>
      <c r="H194" s="8">
        <f>'Bill-3-MB-5 '!I986</f>
        <v>314.39999999999998</v>
      </c>
      <c r="I194" s="12">
        <v>40</v>
      </c>
      <c r="J194" s="62">
        <f>ROUND(U194*80%,0)</f>
        <v>774</v>
      </c>
      <c r="K194" s="8" t="s">
        <v>701</v>
      </c>
      <c r="L194" s="12"/>
      <c r="M194" s="110">
        <f>J194*I194</f>
        <v>30960</v>
      </c>
      <c r="N194" s="5"/>
      <c r="O194" s="5">
        <v>0</v>
      </c>
      <c r="P194" s="5">
        <v>0</v>
      </c>
      <c r="Q194" s="12">
        <f>I194</f>
        <v>40</v>
      </c>
      <c r="R194" s="111">
        <f>M194</f>
        <v>30960</v>
      </c>
      <c r="S194" s="5"/>
      <c r="T194" s="5"/>
      <c r="U194" s="95">
        <v>967</v>
      </c>
    </row>
    <row r="195" spans="1:21" ht="20.100000000000001" customHeight="1" x14ac:dyDescent="0.3">
      <c r="A195" s="8"/>
      <c r="B195" s="8"/>
      <c r="C195" s="5"/>
      <c r="D195" s="5"/>
      <c r="E195" s="5"/>
      <c r="F195" s="5"/>
      <c r="G195" s="5"/>
      <c r="H195" s="8" t="s">
        <v>231</v>
      </c>
      <c r="I195" s="12">
        <f>H194-I194</f>
        <v>274.39999999999998</v>
      </c>
      <c r="J195" s="12"/>
      <c r="K195" s="8"/>
      <c r="L195" s="12"/>
      <c r="M195" s="12"/>
      <c r="N195" s="5"/>
      <c r="O195" s="5"/>
      <c r="P195" s="5"/>
      <c r="Q195" s="12"/>
      <c r="R195" s="5"/>
      <c r="S195" s="5"/>
      <c r="T195" s="5"/>
      <c r="U195" s="5"/>
    </row>
    <row r="196" spans="1:21" ht="40.200000000000003" customHeight="1" x14ac:dyDescent="0.3">
      <c r="A196" s="94">
        <v>9</v>
      </c>
      <c r="B196" s="94">
        <v>505</v>
      </c>
      <c r="C196" s="179" t="s">
        <v>581</v>
      </c>
      <c r="D196" s="179"/>
      <c r="E196" s="179"/>
      <c r="F196" s="179"/>
      <c r="G196" s="179"/>
      <c r="H196" s="179"/>
      <c r="J196" s="12"/>
      <c r="K196" s="8"/>
      <c r="L196" s="12"/>
      <c r="M196" s="12"/>
      <c r="N196" s="5"/>
      <c r="O196" s="5"/>
      <c r="P196" s="5"/>
      <c r="Q196" s="12"/>
      <c r="R196" s="5"/>
      <c r="S196" s="5"/>
      <c r="T196" s="5"/>
      <c r="U196" s="5"/>
    </row>
    <row r="197" spans="1:21" ht="20.100000000000001" customHeight="1" x14ac:dyDescent="0.3">
      <c r="A197" s="8"/>
      <c r="B197" s="8"/>
      <c r="C197" s="5"/>
      <c r="D197" s="5"/>
      <c r="E197" s="5"/>
      <c r="F197" s="5"/>
      <c r="G197" s="5"/>
      <c r="H197" s="8">
        <f>'Bill-3-MB-5 '!I993</f>
        <v>10</v>
      </c>
      <c r="I197" s="12">
        <v>3</v>
      </c>
      <c r="J197" s="62">
        <f>ROUND(U197*80%,0)</f>
        <v>14660</v>
      </c>
      <c r="K197" s="12" t="s">
        <v>11</v>
      </c>
      <c r="M197" s="110">
        <f>J197*I197</f>
        <v>43980</v>
      </c>
      <c r="N197" s="5"/>
      <c r="O197" s="5">
        <v>0</v>
      </c>
      <c r="P197" s="5">
        <v>0</v>
      </c>
      <c r="Q197" s="12">
        <f>I197</f>
        <v>3</v>
      </c>
      <c r="R197" s="111">
        <f>M197</f>
        <v>43980</v>
      </c>
      <c r="S197" s="5"/>
      <c r="T197" s="5"/>
      <c r="U197" s="95">
        <v>18325</v>
      </c>
    </row>
    <row r="198" spans="1:21" ht="20.100000000000001" customHeight="1" x14ac:dyDescent="0.3">
      <c r="A198" s="8"/>
      <c r="B198" s="8"/>
      <c r="C198" s="5"/>
      <c r="D198" s="5"/>
      <c r="E198" s="5"/>
      <c r="F198" s="5"/>
      <c r="G198" s="5"/>
      <c r="H198" s="8" t="s">
        <v>231</v>
      </c>
      <c r="I198" s="12">
        <f>H197-I197</f>
        <v>7</v>
      </c>
      <c r="J198" s="12"/>
      <c r="K198" s="8"/>
      <c r="L198" s="12"/>
      <c r="M198" s="12"/>
      <c r="N198" s="5"/>
      <c r="O198" s="5"/>
      <c r="P198" s="5"/>
      <c r="Q198" s="12"/>
      <c r="R198" s="5"/>
      <c r="S198" s="5"/>
      <c r="T198" s="5"/>
      <c r="U198" s="5"/>
    </row>
    <row r="199" spans="1:21" ht="43.8" customHeight="1" x14ac:dyDescent="0.3">
      <c r="A199" s="94">
        <v>10</v>
      </c>
      <c r="B199" s="94">
        <v>507</v>
      </c>
      <c r="C199" s="179" t="s">
        <v>587</v>
      </c>
      <c r="D199" s="179"/>
      <c r="E199" s="179"/>
      <c r="F199" s="179"/>
      <c r="G199" s="179"/>
      <c r="H199" s="179"/>
      <c r="J199" s="12"/>
      <c r="K199" s="8"/>
      <c r="L199" s="12"/>
      <c r="M199" s="12"/>
      <c r="N199" s="5"/>
      <c r="O199" s="5"/>
      <c r="P199" s="5"/>
      <c r="Q199" s="12"/>
      <c r="R199" s="5"/>
      <c r="S199" s="5"/>
      <c r="T199" s="5"/>
      <c r="U199" s="5"/>
    </row>
    <row r="200" spans="1:21" ht="20.100000000000001" customHeight="1" x14ac:dyDescent="0.3">
      <c r="A200" s="8"/>
      <c r="B200" s="8"/>
      <c r="C200" s="5"/>
      <c r="D200" s="5"/>
      <c r="E200" s="5"/>
      <c r="F200" s="5"/>
      <c r="G200" s="5"/>
      <c r="H200" s="8">
        <f>'Bill-3-MB-5 '!I996</f>
        <v>1</v>
      </c>
      <c r="I200" s="12">
        <f>'Bill-3-MB-5 '!I996</f>
        <v>1</v>
      </c>
      <c r="J200" s="62">
        <f>ROUND(U200*80%,0)</f>
        <v>51254</v>
      </c>
      <c r="K200" s="12" t="s">
        <v>11</v>
      </c>
      <c r="M200" s="110">
        <f>J200*I200</f>
        <v>51254</v>
      </c>
      <c r="N200" s="5"/>
      <c r="O200" s="5">
        <v>0</v>
      </c>
      <c r="P200" s="5">
        <v>0</v>
      </c>
      <c r="Q200" s="12">
        <f>I200</f>
        <v>1</v>
      </c>
      <c r="R200" s="111">
        <f>M200</f>
        <v>51254</v>
      </c>
      <c r="S200" s="5"/>
      <c r="T200" s="5"/>
      <c r="U200" s="95">
        <v>64067</v>
      </c>
    </row>
    <row r="201" spans="1:21" ht="20.100000000000001" customHeight="1" x14ac:dyDescent="0.3">
      <c r="A201" s="8"/>
      <c r="B201" s="8"/>
      <c r="C201" s="5"/>
      <c r="D201" s="5"/>
      <c r="E201" s="5"/>
      <c r="F201" s="5"/>
      <c r="G201" s="5"/>
      <c r="H201" s="8"/>
      <c r="I201" s="12"/>
      <c r="J201" s="12"/>
      <c r="K201" s="8"/>
      <c r="L201" s="12"/>
      <c r="M201" s="12"/>
      <c r="N201" s="5"/>
      <c r="O201" s="5"/>
      <c r="P201" s="5"/>
      <c r="Q201" s="12"/>
      <c r="R201" s="5"/>
      <c r="S201" s="5"/>
      <c r="T201" s="5"/>
      <c r="U201" s="5"/>
    </row>
    <row r="202" spans="1:21" ht="46.8" customHeight="1" x14ac:dyDescent="0.3">
      <c r="A202" s="94">
        <v>11</v>
      </c>
      <c r="B202" s="94">
        <v>508</v>
      </c>
      <c r="C202" s="179" t="s">
        <v>588</v>
      </c>
      <c r="D202" s="179"/>
      <c r="E202" s="179"/>
      <c r="F202" s="179"/>
      <c r="G202" s="179"/>
      <c r="H202" s="179"/>
      <c r="J202" s="12"/>
      <c r="K202" s="8"/>
      <c r="L202" s="12"/>
      <c r="M202" s="12"/>
      <c r="N202" s="5"/>
      <c r="O202" s="5"/>
      <c r="P202" s="5"/>
      <c r="Q202" s="12"/>
      <c r="R202" s="5"/>
      <c r="S202" s="5"/>
      <c r="T202" s="5"/>
      <c r="U202" s="5"/>
    </row>
    <row r="203" spans="1:21" ht="20.100000000000001" customHeight="1" x14ac:dyDescent="0.3">
      <c r="A203" s="8"/>
      <c r="B203" s="8"/>
      <c r="C203" s="5"/>
      <c r="D203" s="5"/>
      <c r="E203" s="5"/>
      <c r="F203" s="5"/>
      <c r="G203" s="5"/>
      <c r="H203" s="8">
        <f>'Bill-3-MB-5 '!I999</f>
        <v>1</v>
      </c>
      <c r="I203" s="12">
        <f>'Bill-3-MB-5 '!I999</f>
        <v>1</v>
      </c>
      <c r="J203" s="62">
        <f>ROUND(U203*80%,0)</f>
        <v>23106</v>
      </c>
      <c r="K203" s="8" t="s">
        <v>43</v>
      </c>
      <c r="L203" s="12"/>
      <c r="M203" s="110">
        <f>J203*I203</f>
        <v>23106</v>
      </c>
      <c r="N203" s="5"/>
      <c r="O203" s="5">
        <v>0</v>
      </c>
      <c r="P203" s="5">
        <v>0</v>
      </c>
      <c r="Q203" s="12">
        <f>I203</f>
        <v>1</v>
      </c>
      <c r="R203" s="111">
        <f>M203</f>
        <v>23106</v>
      </c>
      <c r="S203" s="5"/>
      <c r="T203" s="5"/>
      <c r="U203" s="95">
        <v>28883</v>
      </c>
    </row>
    <row r="204" spans="1:21" ht="20.100000000000001" customHeight="1" x14ac:dyDescent="0.3">
      <c r="A204" s="8"/>
      <c r="B204" s="8"/>
      <c r="C204" s="5"/>
      <c r="D204" s="5"/>
      <c r="E204" s="5"/>
      <c r="F204" s="5"/>
      <c r="G204" s="5"/>
      <c r="H204" s="8"/>
      <c r="I204" s="12"/>
      <c r="J204" s="12"/>
      <c r="K204" s="8"/>
      <c r="L204" s="12"/>
      <c r="M204" s="12"/>
      <c r="N204" s="5"/>
      <c r="O204" s="5"/>
      <c r="P204" s="5"/>
      <c r="Q204" s="12"/>
      <c r="R204" s="5"/>
      <c r="S204" s="5"/>
      <c r="T204" s="5"/>
      <c r="U204" s="5"/>
    </row>
    <row r="205" spans="1:21" ht="45" customHeight="1" x14ac:dyDescent="0.3">
      <c r="A205" s="94">
        <v>12</v>
      </c>
      <c r="B205" s="94">
        <v>518</v>
      </c>
      <c r="C205" s="179" t="s">
        <v>589</v>
      </c>
      <c r="D205" s="179"/>
      <c r="E205" s="179"/>
      <c r="F205" s="179"/>
      <c r="G205" s="179"/>
      <c r="H205" s="179"/>
      <c r="J205" s="12"/>
      <c r="K205" s="8"/>
      <c r="L205" s="12"/>
      <c r="M205" s="12"/>
      <c r="N205" s="5"/>
      <c r="O205" s="5"/>
      <c r="P205" s="5"/>
      <c r="Q205" s="12"/>
      <c r="R205" s="5"/>
      <c r="S205" s="5"/>
      <c r="T205" s="5"/>
      <c r="U205" s="5"/>
    </row>
    <row r="206" spans="1:21" ht="20.100000000000001" customHeight="1" x14ac:dyDescent="0.3">
      <c r="A206" s="8"/>
      <c r="B206" s="8"/>
      <c r="C206" s="5"/>
      <c r="D206" s="5"/>
      <c r="E206" s="5"/>
      <c r="F206" s="5"/>
      <c r="G206" s="5"/>
      <c r="H206" s="8">
        <f>'Bill-3-MB-5 '!I1014</f>
        <v>117.3</v>
      </c>
      <c r="I206" s="12">
        <v>80</v>
      </c>
      <c r="J206" s="62">
        <f>ROUND(U206*80%,0)</f>
        <v>1048</v>
      </c>
      <c r="K206" s="8" t="s">
        <v>701</v>
      </c>
      <c r="L206" s="12"/>
      <c r="M206" s="110">
        <f>J206*I206</f>
        <v>83840</v>
      </c>
      <c r="N206" s="5"/>
      <c r="O206" s="5">
        <v>0</v>
      </c>
      <c r="P206" s="5">
        <v>0</v>
      </c>
      <c r="Q206" s="12">
        <f>I206</f>
        <v>80</v>
      </c>
      <c r="R206" s="111">
        <f>M206</f>
        <v>83840</v>
      </c>
      <c r="S206" s="5"/>
      <c r="T206" s="5"/>
      <c r="U206" s="95">
        <v>1310</v>
      </c>
    </row>
    <row r="207" spans="1:21" ht="20.100000000000001" customHeight="1" x14ac:dyDescent="0.3">
      <c r="A207" s="8"/>
      <c r="B207" s="8"/>
      <c r="C207" s="5"/>
      <c r="D207" s="5"/>
      <c r="E207" s="5"/>
      <c r="F207" s="5"/>
      <c r="G207" s="5"/>
      <c r="H207" s="8" t="s">
        <v>231</v>
      </c>
      <c r="I207" s="12">
        <f>H206-I206</f>
        <v>37.299999999999997</v>
      </c>
      <c r="J207" s="12"/>
      <c r="K207" s="8"/>
      <c r="L207" s="12"/>
      <c r="M207" s="12"/>
      <c r="N207" s="5"/>
      <c r="O207" s="5"/>
      <c r="P207" s="5"/>
      <c r="Q207" s="12"/>
      <c r="R207" s="5"/>
      <c r="S207" s="5"/>
      <c r="T207" s="5"/>
      <c r="U207" s="5"/>
    </row>
    <row r="208" spans="1:21" ht="45" customHeight="1" x14ac:dyDescent="0.3">
      <c r="A208" s="94">
        <v>13</v>
      </c>
      <c r="B208" s="94">
        <v>524</v>
      </c>
      <c r="C208" s="179" t="s">
        <v>596</v>
      </c>
      <c r="D208" s="179"/>
      <c r="E208" s="179"/>
      <c r="F208" s="179"/>
      <c r="G208" s="179"/>
      <c r="H208" s="179"/>
      <c r="J208" s="12"/>
      <c r="K208" s="8"/>
      <c r="L208" s="12"/>
      <c r="M208" s="12"/>
      <c r="N208" s="5"/>
      <c r="O208" s="5"/>
      <c r="P208" s="5"/>
      <c r="Q208" s="12"/>
      <c r="R208" s="5"/>
      <c r="S208" s="5"/>
      <c r="T208" s="5"/>
      <c r="U208" s="5"/>
    </row>
    <row r="209" spans="1:21" ht="20.100000000000001" customHeight="1" x14ac:dyDescent="0.3">
      <c r="A209" s="8"/>
      <c r="B209" s="8"/>
      <c r="C209" s="5"/>
      <c r="D209" s="5"/>
      <c r="E209" s="5"/>
      <c r="F209" s="5"/>
      <c r="G209" s="5"/>
      <c r="H209" s="37">
        <f>'Bill-3-MB-5 '!I1035</f>
        <v>236.7</v>
      </c>
      <c r="I209" s="12">
        <v>200</v>
      </c>
      <c r="J209" s="62">
        <f>ROUND(U209*80%,0)</f>
        <v>263</v>
      </c>
      <c r="K209" s="8" t="s">
        <v>701</v>
      </c>
      <c r="L209" s="12"/>
      <c r="M209" s="110">
        <f>J209*I209</f>
        <v>52600</v>
      </c>
      <c r="N209" s="5"/>
      <c r="O209" s="5">
        <v>0</v>
      </c>
      <c r="P209" s="5">
        <v>0</v>
      </c>
      <c r="Q209" s="12">
        <f>I209</f>
        <v>200</v>
      </c>
      <c r="R209" s="111">
        <f>M209</f>
        <v>52600</v>
      </c>
      <c r="S209" s="5"/>
      <c r="T209" s="5"/>
      <c r="U209" s="95">
        <v>329</v>
      </c>
    </row>
    <row r="210" spans="1:21" ht="20.100000000000001" customHeight="1" x14ac:dyDescent="0.3">
      <c r="A210" s="8"/>
      <c r="B210" s="8"/>
      <c r="C210" s="5"/>
      <c r="D210" s="5"/>
      <c r="E210" s="5"/>
      <c r="F210" s="5"/>
      <c r="G210" s="5"/>
      <c r="H210" s="8" t="s">
        <v>231</v>
      </c>
      <c r="I210" s="38">
        <f>H209-I209</f>
        <v>36.699999999999989</v>
      </c>
      <c r="J210" s="12"/>
      <c r="K210" s="8"/>
      <c r="L210" s="12"/>
      <c r="M210" s="12"/>
      <c r="N210" s="5"/>
      <c r="O210" s="5"/>
      <c r="P210" s="5"/>
      <c r="Q210" s="12"/>
      <c r="R210" s="5"/>
      <c r="S210" s="5"/>
      <c r="T210" s="5"/>
      <c r="U210" s="5"/>
    </row>
    <row r="211" spans="1:21" ht="44.4" customHeight="1" x14ac:dyDescent="0.3">
      <c r="A211" s="94">
        <v>14</v>
      </c>
      <c r="B211" s="94">
        <v>522</v>
      </c>
      <c r="C211" s="180" t="s">
        <v>600</v>
      </c>
      <c r="D211" s="180"/>
      <c r="E211" s="180"/>
      <c r="F211" s="180"/>
      <c r="G211" s="180"/>
      <c r="H211" s="180"/>
      <c r="J211" s="12"/>
      <c r="K211" s="8"/>
      <c r="L211" s="12"/>
      <c r="M211" s="12"/>
      <c r="N211" s="5"/>
      <c r="O211" s="5"/>
      <c r="P211" s="5"/>
      <c r="Q211" s="12"/>
      <c r="R211" s="5"/>
      <c r="S211" s="5"/>
      <c r="T211" s="5"/>
      <c r="U211" s="5"/>
    </row>
    <row r="212" spans="1:21" ht="20.100000000000001" customHeight="1" x14ac:dyDescent="0.3">
      <c r="A212" s="8"/>
      <c r="B212" s="8"/>
      <c r="C212" s="5"/>
      <c r="D212" s="5"/>
      <c r="E212" s="5"/>
      <c r="F212" s="5"/>
      <c r="G212" s="5"/>
      <c r="H212" s="8">
        <f>'Bill-3-MB-5 '!I1038</f>
        <v>2</v>
      </c>
      <c r="I212" s="12">
        <f>'Bill-3-MB-5 '!I1038</f>
        <v>2</v>
      </c>
      <c r="J212" s="62">
        <f>ROUND(U212*80%,0)</f>
        <v>6800</v>
      </c>
      <c r="K212" s="8" t="s">
        <v>43</v>
      </c>
      <c r="L212" s="12"/>
      <c r="M212" s="110">
        <f>J212*I212</f>
        <v>13600</v>
      </c>
      <c r="N212" s="5"/>
      <c r="O212" s="5">
        <v>0</v>
      </c>
      <c r="P212" s="5">
        <v>0</v>
      </c>
      <c r="Q212" s="12">
        <f>I212</f>
        <v>2</v>
      </c>
      <c r="R212" s="111">
        <f>M212</f>
        <v>13600</v>
      </c>
      <c r="S212" s="5"/>
      <c r="T212" s="5"/>
      <c r="U212" s="95">
        <v>8500</v>
      </c>
    </row>
    <row r="213" spans="1:21" ht="20.100000000000001" customHeight="1" x14ac:dyDescent="0.3">
      <c r="A213" s="8"/>
      <c r="B213" s="8"/>
      <c r="C213" s="5"/>
      <c r="D213" s="5"/>
      <c r="E213" s="5"/>
      <c r="F213" s="5"/>
      <c r="G213" s="5"/>
      <c r="H213" s="8"/>
      <c r="I213" s="12"/>
      <c r="J213" s="12"/>
      <c r="K213" s="8"/>
      <c r="L213" s="12"/>
      <c r="M213" s="12"/>
      <c r="N213" s="5"/>
      <c r="O213" s="5"/>
      <c r="P213" s="5"/>
      <c r="Q213" s="12"/>
      <c r="R213" s="5"/>
      <c r="S213" s="5"/>
      <c r="T213" s="5"/>
      <c r="U213" s="5"/>
    </row>
    <row r="214" spans="1:21" ht="40.799999999999997" customHeight="1" x14ac:dyDescent="0.3">
      <c r="A214" s="94">
        <v>15</v>
      </c>
      <c r="B214" s="94">
        <v>523</v>
      </c>
      <c r="C214" s="180" t="s">
        <v>602</v>
      </c>
      <c r="D214" s="180"/>
      <c r="E214" s="180"/>
      <c r="F214" s="180"/>
      <c r="G214" s="180"/>
      <c r="H214" s="180"/>
      <c r="J214" s="12"/>
      <c r="K214" s="8"/>
      <c r="L214" s="12"/>
      <c r="M214" s="12"/>
      <c r="N214" s="5"/>
      <c r="O214" s="5"/>
      <c r="P214" s="5"/>
      <c r="Q214" s="12"/>
      <c r="R214" s="5"/>
      <c r="S214" s="5"/>
      <c r="T214" s="5"/>
      <c r="U214" s="5"/>
    </row>
    <row r="215" spans="1:21" ht="20.100000000000001" customHeight="1" x14ac:dyDescent="0.3">
      <c r="A215" s="8"/>
      <c r="B215" s="8"/>
      <c r="C215" s="5"/>
      <c r="D215" s="5"/>
      <c r="E215" s="5"/>
      <c r="F215" s="5"/>
      <c r="G215" s="5"/>
      <c r="H215" s="8">
        <f>'Bill-3-MB-5 '!I1041</f>
        <v>4</v>
      </c>
      <c r="I215" s="12">
        <v>2</v>
      </c>
      <c r="J215" s="62">
        <f>ROUND(U215*80%,0)</f>
        <v>17826</v>
      </c>
      <c r="K215" s="8" t="s">
        <v>43</v>
      </c>
      <c r="L215" s="12"/>
      <c r="M215" s="110">
        <f>J215*I215</f>
        <v>35652</v>
      </c>
      <c r="N215" s="5"/>
      <c r="O215" s="5">
        <v>0</v>
      </c>
      <c r="P215" s="5">
        <v>0</v>
      </c>
      <c r="Q215" s="12">
        <f>I215</f>
        <v>2</v>
      </c>
      <c r="R215" s="111">
        <f>M215</f>
        <v>35652</v>
      </c>
      <c r="S215" s="5"/>
      <c r="T215" s="5"/>
      <c r="U215" s="95">
        <v>22283</v>
      </c>
    </row>
    <row r="216" spans="1:21" ht="20.100000000000001" customHeight="1" x14ac:dyDescent="0.3">
      <c r="A216" s="8"/>
      <c r="B216" s="8"/>
      <c r="C216" s="5"/>
      <c r="D216" s="5"/>
      <c r="E216" s="5"/>
      <c r="F216" s="5"/>
      <c r="G216" s="5"/>
      <c r="H216" s="8" t="s">
        <v>231</v>
      </c>
      <c r="I216" s="12">
        <f>H215-I215</f>
        <v>2</v>
      </c>
      <c r="J216" s="12"/>
      <c r="K216" s="8"/>
      <c r="L216" s="12"/>
      <c r="M216" s="12"/>
      <c r="N216" s="5"/>
      <c r="O216" s="5"/>
      <c r="P216" s="5"/>
      <c r="Q216" s="12"/>
      <c r="R216" s="5"/>
      <c r="S216" s="5"/>
      <c r="T216" s="5"/>
      <c r="U216" s="5"/>
    </row>
    <row r="217" spans="1:21" ht="47.4" customHeight="1" x14ac:dyDescent="0.3">
      <c r="A217" s="94">
        <v>16</v>
      </c>
      <c r="B217" s="94">
        <v>526</v>
      </c>
      <c r="C217" s="180" t="s">
        <v>604</v>
      </c>
      <c r="D217" s="180"/>
      <c r="E217" s="180"/>
      <c r="F217" s="180"/>
      <c r="G217" s="180"/>
      <c r="H217" s="180"/>
      <c r="J217" s="12"/>
      <c r="K217" s="8"/>
      <c r="L217" s="12"/>
      <c r="M217" s="12"/>
      <c r="N217" s="5"/>
      <c r="O217" s="5"/>
      <c r="P217" s="5"/>
      <c r="Q217" s="12"/>
      <c r="R217" s="5"/>
      <c r="S217" s="5"/>
      <c r="T217" s="5"/>
      <c r="U217" s="5"/>
    </row>
    <row r="218" spans="1:21" ht="20.100000000000001" customHeight="1" x14ac:dyDescent="0.3">
      <c r="A218" s="8"/>
      <c r="B218" s="8"/>
      <c r="C218" s="5"/>
      <c r="D218" s="5"/>
      <c r="E218" s="5"/>
      <c r="F218" s="5"/>
      <c r="G218" s="5"/>
      <c r="H218" s="8">
        <f>'Bill-3-MB-5 '!I1045</f>
        <v>202.1</v>
      </c>
      <c r="I218" s="12">
        <v>200</v>
      </c>
      <c r="J218" s="62">
        <f>ROUND(U218*80%,0)</f>
        <v>722</v>
      </c>
      <c r="K218" s="8" t="s">
        <v>701</v>
      </c>
      <c r="L218" s="12"/>
      <c r="M218" s="110">
        <f>J218*I218</f>
        <v>144400</v>
      </c>
      <c r="N218" s="5"/>
      <c r="O218" s="5">
        <v>0</v>
      </c>
      <c r="P218" s="5">
        <v>0</v>
      </c>
      <c r="Q218" s="12">
        <f>I218</f>
        <v>200</v>
      </c>
      <c r="R218" s="111">
        <f>M218</f>
        <v>144400</v>
      </c>
      <c r="S218" s="5"/>
      <c r="T218" s="5"/>
      <c r="U218" s="95">
        <v>902</v>
      </c>
    </row>
    <row r="219" spans="1:21" ht="20.100000000000001" customHeight="1" x14ac:dyDescent="0.3">
      <c r="A219" s="8"/>
      <c r="B219" s="8"/>
      <c r="C219" s="5"/>
      <c r="D219" s="5"/>
      <c r="E219" s="5"/>
      <c r="F219" s="5"/>
      <c r="G219" s="5"/>
      <c r="H219" s="8" t="s">
        <v>231</v>
      </c>
      <c r="I219" s="12">
        <f>H218-I218</f>
        <v>2.0999999999999943</v>
      </c>
      <c r="J219" s="12"/>
      <c r="K219" s="8"/>
      <c r="L219" s="12"/>
      <c r="M219" s="12"/>
      <c r="N219" s="5"/>
      <c r="O219" s="5"/>
      <c r="P219" s="5"/>
      <c r="Q219" s="12"/>
      <c r="R219" s="5"/>
      <c r="S219" s="5"/>
      <c r="T219" s="5"/>
      <c r="U219" s="5"/>
    </row>
    <row r="220" spans="1:21" ht="30.6" customHeight="1" x14ac:dyDescent="0.3">
      <c r="A220" s="94">
        <v>17</v>
      </c>
      <c r="B220" s="94">
        <v>527</v>
      </c>
      <c r="C220" s="179" t="s">
        <v>607</v>
      </c>
      <c r="D220" s="179"/>
      <c r="E220" s="179"/>
      <c r="F220" s="179"/>
      <c r="G220" s="179"/>
      <c r="H220" s="179"/>
      <c r="J220" s="12"/>
      <c r="K220" s="8"/>
      <c r="L220" s="12"/>
      <c r="M220" s="12"/>
      <c r="N220" s="5"/>
      <c r="O220" s="5"/>
      <c r="P220" s="5"/>
      <c r="Q220" s="12"/>
      <c r="R220" s="5"/>
      <c r="S220" s="5"/>
      <c r="T220" s="5"/>
      <c r="U220" s="5"/>
    </row>
    <row r="221" spans="1:21" ht="20.100000000000001" customHeight="1" x14ac:dyDescent="0.3">
      <c r="A221" s="8"/>
      <c r="B221" s="8"/>
      <c r="C221" s="5"/>
      <c r="D221" s="5"/>
      <c r="E221" s="5"/>
      <c r="F221" s="5"/>
      <c r="G221" s="5"/>
      <c r="H221" s="8">
        <f>'Bill-3-MB-5 '!I1052</f>
        <v>564.79999999999995</v>
      </c>
      <c r="I221" s="12">
        <v>80</v>
      </c>
      <c r="J221" s="62">
        <f>ROUND(U221*80%,0)</f>
        <v>66</v>
      </c>
      <c r="K221" s="8" t="s">
        <v>701</v>
      </c>
      <c r="L221" s="12"/>
      <c r="M221" s="110">
        <f>J221*I221</f>
        <v>5280</v>
      </c>
      <c r="N221" s="5"/>
      <c r="O221" s="5">
        <v>0</v>
      </c>
      <c r="P221" s="5">
        <v>0</v>
      </c>
      <c r="Q221" s="12">
        <f>I221</f>
        <v>80</v>
      </c>
      <c r="R221" s="111">
        <f>M221</f>
        <v>5280</v>
      </c>
      <c r="S221" s="5"/>
      <c r="T221" s="5"/>
      <c r="U221" s="95">
        <v>83</v>
      </c>
    </row>
    <row r="222" spans="1:21" ht="20.100000000000001" customHeight="1" x14ac:dyDescent="0.3">
      <c r="A222" s="8"/>
      <c r="B222" s="8"/>
      <c r="C222" s="5"/>
      <c r="D222" s="5"/>
      <c r="E222" s="5"/>
      <c r="F222" s="5"/>
      <c r="G222" s="5"/>
      <c r="H222" s="8" t="s">
        <v>231</v>
      </c>
      <c r="I222" s="12">
        <f>H221-I221</f>
        <v>484.79999999999995</v>
      </c>
      <c r="J222" s="12"/>
      <c r="K222" s="8"/>
      <c r="L222" s="12"/>
      <c r="M222" s="12"/>
      <c r="N222" s="5"/>
      <c r="O222" s="5"/>
      <c r="P222" s="5"/>
      <c r="Q222" s="12"/>
      <c r="R222" s="5"/>
      <c r="S222" s="5"/>
      <c r="T222" s="5"/>
      <c r="U222" s="5"/>
    </row>
    <row r="223" spans="1:21" ht="42.6" customHeight="1" x14ac:dyDescent="0.3">
      <c r="A223" s="94">
        <v>18</v>
      </c>
      <c r="B223" s="94">
        <v>528</v>
      </c>
      <c r="C223" s="179" t="s">
        <v>608</v>
      </c>
      <c r="D223" s="179"/>
      <c r="E223" s="179"/>
      <c r="F223" s="179"/>
      <c r="G223" s="179"/>
      <c r="H223" s="179"/>
      <c r="J223" s="12"/>
      <c r="K223" s="8"/>
      <c r="L223" s="12"/>
      <c r="M223" s="12"/>
      <c r="N223" s="5"/>
      <c r="O223" s="5"/>
      <c r="P223" s="5"/>
      <c r="Q223" s="12"/>
      <c r="R223" s="5"/>
      <c r="S223" s="5"/>
      <c r="T223" s="5"/>
      <c r="U223" s="5"/>
    </row>
    <row r="224" spans="1:21" ht="20.100000000000001" customHeight="1" x14ac:dyDescent="0.3">
      <c r="A224" s="8"/>
      <c r="B224" s="8"/>
      <c r="C224" s="5"/>
      <c r="D224" s="5"/>
      <c r="E224" s="5"/>
      <c r="F224" s="5"/>
      <c r="G224" s="5"/>
      <c r="H224" s="8">
        <f>'Bill-3-MB-5 '!I1055</f>
        <v>120</v>
      </c>
      <c r="I224" s="12">
        <f>'Bill-3-MB-5 '!I1055</f>
        <v>120</v>
      </c>
      <c r="J224" s="62">
        <f>ROUND(U224*80%,0)</f>
        <v>966</v>
      </c>
      <c r="K224" s="8" t="s">
        <v>701</v>
      </c>
      <c r="L224" s="12"/>
      <c r="M224" s="110">
        <f>J224*I224</f>
        <v>115920</v>
      </c>
      <c r="N224" s="5"/>
      <c r="O224" s="5">
        <v>0</v>
      </c>
      <c r="P224" s="5">
        <v>0</v>
      </c>
      <c r="Q224" s="12">
        <f>I224</f>
        <v>120</v>
      </c>
      <c r="R224" s="111">
        <f>M224</f>
        <v>115920</v>
      </c>
      <c r="S224" s="5"/>
      <c r="T224" s="5"/>
      <c r="U224" s="95">
        <v>1207</v>
      </c>
    </row>
    <row r="225" spans="1:21" ht="20.100000000000001" customHeight="1" x14ac:dyDescent="0.3">
      <c r="A225" s="8"/>
      <c r="B225" s="8"/>
      <c r="C225" s="5"/>
      <c r="D225" s="5"/>
      <c r="E225" s="5"/>
      <c r="F225" s="5"/>
      <c r="G225" s="5"/>
      <c r="H225" s="8"/>
      <c r="I225" s="12"/>
      <c r="J225" s="12"/>
      <c r="K225" s="8"/>
      <c r="L225" s="12"/>
      <c r="M225" s="12"/>
      <c r="N225" s="5"/>
      <c r="O225" s="5"/>
      <c r="P225" s="5"/>
      <c r="Q225" s="12"/>
      <c r="R225" s="5"/>
      <c r="S225" s="5"/>
      <c r="T225" s="5"/>
      <c r="U225" s="5"/>
    </row>
    <row r="226" spans="1:21" ht="43.2" customHeight="1" x14ac:dyDescent="0.3">
      <c r="A226" s="94">
        <v>19</v>
      </c>
      <c r="B226" s="94">
        <v>529</v>
      </c>
      <c r="C226" s="179" t="s">
        <v>610</v>
      </c>
      <c r="D226" s="179"/>
      <c r="E226" s="179"/>
      <c r="F226" s="179"/>
      <c r="G226" s="179"/>
      <c r="H226" s="179"/>
      <c r="J226" s="12"/>
      <c r="K226" s="8"/>
      <c r="L226" s="12"/>
      <c r="M226" s="12"/>
      <c r="N226" s="5"/>
      <c r="O226" s="5"/>
      <c r="P226" s="5"/>
      <c r="Q226" s="12"/>
      <c r="R226" s="5"/>
      <c r="S226" s="5"/>
      <c r="T226" s="5"/>
      <c r="U226" s="5"/>
    </row>
    <row r="227" spans="1:21" ht="20.100000000000001" customHeight="1" x14ac:dyDescent="0.3">
      <c r="A227" s="8"/>
      <c r="B227" s="8"/>
      <c r="C227" s="5"/>
      <c r="D227" s="5"/>
      <c r="E227" s="5"/>
      <c r="F227" s="5"/>
      <c r="G227" s="5"/>
      <c r="H227" s="8">
        <f>'Bill-3-MB-5 '!I1058</f>
        <v>70</v>
      </c>
      <c r="I227" s="12">
        <f>'Bill-3-MB-5 '!I1058</f>
        <v>70</v>
      </c>
      <c r="J227" s="62">
        <f>ROUND(U227*80%,0)</f>
        <v>578</v>
      </c>
      <c r="K227" s="8" t="s">
        <v>701</v>
      </c>
      <c r="L227" s="12"/>
      <c r="M227" s="110">
        <f>J227*I227</f>
        <v>40460</v>
      </c>
      <c r="N227" s="5"/>
      <c r="O227" s="5">
        <v>0</v>
      </c>
      <c r="P227" s="5">
        <v>0</v>
      </c>
      <c r="Q227" s="12">
        <f>I227</f>
        <v>70</v>
      </c>
      <c r="R227" s="111">
        <f>M227</f>
        <v>40460</v>
      </c>
      <c r="S227" s="5"/>
      <c r="T227" s="5"/>
      <c r="U227" s="95">
        <v>722</v>
      </c>
    </row>
    <row r="228" spans="1:21" ht="20.100000000000001" customHeight="1" x14ac:dyDescent="0.3">
      <c r="A228" s="8"/>
      <c r="B228" s="8"/>
      <c r="C228" s="5"/>
      <c r="D228" s="5"/>
      <c r="E228" s="5"/>
      <c r="F228" s="5"/>
      <c r="G228" s="5"/>
      <c r="H228" s="8"/>
      <c r="I228" s="12"/>
      <c r="J228" s="12"/>
      <c r="K228" s="8"/>
      <c r="L228" s="12"/>
      <c r="M228" s="12"/>
      <c r="N228" s="5"/>
      <c r="O228" s="5"/>
      <c r="P228" s="5"/>
      <c r="Q228" s="12"/>
      <c r="R228" s="5"/>
      <c r="S228" s="5"/>
      <c r="T228" s="5"/>
      <c r="U228" s="5"/>
    </row>
    <row r="229" spans="1:21" ht="45" customHeight="1" x14ac:dyDescent="0.3">
      <c r="A229" s="94">
        <v>20</v>
      </c>
      <c r="B229" s="94">
        <v>530</v>
      </c>
      <c r="C229" s="179" t="s">
        <v>612</v>
      </c>
      <c r="D229" s="179"/>
      <c r="E229" s="179"/>
      <c r="F229" s="179"/>
      <c r="G229" s="179"/>
      <c r="H229" s="179"/>
      <c r="J229" s="12"/>
      <c r="K229" s="8"/>
      <c r="L229" s="12"/>
      <c r="M229" s="12"/>
      <c r="N229" s="5"/>
      <c r="O229" s="5"/>
      <c r="P229" s="5"/>
      <c r="Q229" s="12"/>
      <c r="R229" s="5"/>
      <c r="S229" s="5"/>
      <c r="T229" s="5"/>
      <c r="U229" s="5"/>
    </row>
    <row r="230" spans="1:21" ht="20.100000000000001" customHeight="1" x14ac:dyDescent="0.3">
      <c r="A230" s="8"/>
      <c r="B230" s="8"/>
      <c r="C230" s="5"/>
      <c r="D230" s="5"/>
      <c r="E230" s="5"/>
      <c r="F230" s="5"/>
      <c r="G230" s="5"/>
      <c r="H230" s="8">
        <f>'Bill-3-MB-5 '!I1064</f>
        <v>294.29999999999995</v>
      </c>
      <c r="I230" s="12">
        <v>100</v>
      </c>
      <c r="J230" s="62">
        <f>ROUND(U230*80%,0)</f>
        <v>1186</v>
      </c>
      <c r="K230" s="8" t="s">
        <v>701</v>
      </c>
      <c r="L230" s="12"/>
      <c r="M230" s="110">
        <f>J230*I230</f>
        <v>118600</v>
      </c>
      <c r="N230" s="5"/>
      <c r="O230" s="5">
        <v>0</v>
      </c>
      <c r="P230" s="5">
        <v>0</v>
      </c>
      <c r="Q230" s="12">
        <f>I230</f>
        <v>100</v>
      </c>
      <c r="R230" s="111">
        <f>M230</f>
        <v>118600</v>
      </c>
      <c r="S230" s="5"/>
      <c r="T230" s="5"/>
      <c r="U230" s="95">
        <v>1483</v>
      </c>
    </row>
    <row r="231" spans="1:21" ht="20.100000000000001" customHeight="1" x14ac:dyDescent="0.3">
      <c r="A231" s="8"/>
      <c r="B231" s="8"/>
      <c r="C231" s="5"/>
      <c r="D231" s="5"/>
      <c r="E231" s="5"/>
      <c r="F231" s="5"/>
      <c r="G231" s="5"/>
      <c r="H231" s="8" t="s">
        <v>231</v>
      </c>
      <c r="I231" s="12">
        <f>H230-I230</f>
        <v>194.29999999999995</v>
      </c>
      <c r="J231" s="12"/>
      <c r="K231" s="8"/>
      <c r="L231" s="12"/>
      <c r="M231" s="12"/>
      <c r="N231" s="5"/>
      <c r="O231" s="5"/>
      <c r="P231" s="5"/>
      <c r="Q231" s="12"/>
      <c r="R231" s="5"/>
      <c r="S231" s="5"/>
      <c r="T231" s="5"/>
      <c r="U231" s="5"/>
    </row>
    <row r="232" spans="1:21" ht="45.6" customHeight="1" x14ac:dyDescent="0.3">
      <c r="A232" s="94">
        <v>21</v>
      </c>
      <c r="B232" s="94">
        <v>531</v>
      </c>
      <c r="C232" s="179" t="s">
        <v>617</v>
      </c>
      <c r="D232" s="179"/>
      <c r="E232" s="179"/>
      <c r="F232" s="179"/>
      <c r="G232" s="179"/>
      <c r="H232" s="179"/>
      <c r="J232" s="12"/>
      <c r="K232" s="8"/>
      <c r="L232" s="12"/>
      <c r="M232" s="12"/>
      <c r="N232" s="5"/>
      <c r="O232" s="5"/>
      <c r="P232" s="5"/>
      <c r="Q232" s="12"/>
      <c r="R232" s="5"/>
      <c r="S232" s="5"/>
      <c r="T232" s="5"/>
      <c r="U232" s="5"/>
    </row>
    <row r="233" spans="1:21" ht="20.100000000000001" customHeight="1" x14ac:dyDescent="0.3">
      <c r="A233" s="8"/>
      <c r="B233" s="8"/>
      <c r="C233" s="5"/>
      <c r="D233" s="5"/>
      <c r="E233" s="5"/>
      <c r="F233" s="5"/>
      <c r="G233" s="5"/>
      <c r="H233" s="8">
        <f>'Bill-3-MB-5 '!I1067</f>
        <v>184.2</v>
      </c>
      <c r="I233" s="12">
        <v>120</v>
      </c>
      <c r="J233" s="62">
        <f>ROUND(U233*80%,0)</f>
        <v>387</v>
      </c>
      <c r="K233" s="8" t="s">
        <v>701</v>
      </c>
      <c r="L233" s="12"/>
      <c r="M233" s="110">
        <f>J233*I233</f>
        <v>46440</v>
      </c>
      <c r="N233" s="5"/>
      <c r="O233" s="5">
        <v>0</v>
      </c>
      <c r="P233" s="5">
        <v>0</v>
      </c>
      <c r="Q233" s="12">
        <f>I233</f>
        <v>120</v>
      </c>
      <c r="R233" s="111">
        <f>M233</f>
        <v>46440</v>
      </c>
      <c r="S233" s="5"/>
      <c r="T233" s="5"/>
      <c r="U233" s="95">
        <v>484</v>
      </c>
    </row>
    <row r="234" spans="1:21" ht="20.100000000000001" customHeight="1" x14ac:dyDescent="0.3">
      <c r="A234" s="8"/>
      <c r="B234" s="8"/>
      <c r="C234" s="5"/>
      <c r="D234" s="5"/>
      <c r="E234" s="5"/>
      <c r="F234" s="5"/>
      <c r="G234" s="5"/>
      <c r="H234" s="8" t="s">
        <v>231</v>
      </c>
      <c r="I234" s="12">
        <f>H233-I233</f>
        <v>64.199999999999989</v>
      </c>
      <c r="J234" s="12"/>
      <c r="K234" s="8"/>
      <c r="L234" s="12"/>
      <c r="M234" s="12"/>
      <c r="N234" s="5"/>
      <c r="O234" s="5"/>
      <c r="P234" s="5"/>
      <c r="Q234" s="12"/>
      <c r="R234" s="5"/>
      <c r="S234" s="5"/>
      <c r="T234" s="5"/>
      <c r="U234" s="5"/>
    </row>
    <row r="235" spans="1:21" ht="43.8" customHeight="1" x14ac:dyDescent="0.3">
      <c r="A235" s="94">
        <v>22</v>
      </c>
      <c r="B235" s="94">
        <v>532</v>
      </c>
      <c r="C235" s="179" t="s">
        <v>619</v>
      </c>
      <c r="D235" s="179"/>
      <c r="E235" s="179"/>
      <c r="F235" s="179"/>
      <c r="G235" s="179"/>
      <c r="H235" s="179"/>
      <c r="J235" s="12"/>
      <c r="K235" s="8"/>
      <c r="L235" s="12"/>
      <c r="M235" s="12"/>
      <c r="N235" s="5"/>
      <c r="O235" s="5"/>
      <c r="P235" s="5"/>
      <c r="Q235" s="12"/>
      <c r="R235" s="5"/>
      <c r="S235" s="5"/>
      <c r="T235" s="5"/>
      <c r="U235" s="5"/>
    </row>
    <row r="236" spans="1:21" ht="20.100000000000001" customHeight="1" x14ac:dyDescent="0.3">
      <c r="A236" s="8"/>
      <c r="B236" s="8"/>
      <c r="C236" s="5"/>
      <c r="D236" s="5"/>
      <c r="E236" s="5"/>
      <c r="F236" s="5"/>
      <c r="G236" s="5"/>
      <c r="H236" s="8">
        <f>'Bill-3-MB-5 '!I1071</f>
        <v>183.6</v>
      </c>
      <c r="I236" s="12">
        <v>80</v>
      </c>
      <c r="J236" s="62">
        <f>ROUND(U236*80%,0)</f>
        <v>285</v>
      </c>
      <c r="K236" s="8" t="s">
        <v>701</v>
      </c>
      <c r="L236" s="12"/>
      <c r="M236" s="110">
        <f>J236*I236</f>
        <v>22800</v>
      </c>
      <c r="N236" s="5"/>
      <c r="O236" s="5">
        <v>0</v>
      </c>
      <c r="P236" s="5">
        <v>0</v>
      </c>
      <c r="Q236" s="12">
        <f>I236</f>
        <v>80</v>
      </c>
      <c r="R236" s="111">
        <f>M236</f>
        <v>22800</v>
      </c>
      <c r="S236" s="5"/>
      <c r="T236" s="5"/>
      <c r="U236" s="95">
        <v>356</v>
      </c>
    </row>
    <row r="237" spans="1:21" ht="20.100000000000001" customHeight="1" x14ac:dyDescent="0.3">
      <c r="A237" s="8"/>
      <c r="B237" s="8"/>
      <c r="C237" s="5"/>
      <c r="D237" s="5"/>
      <c r="E237" s="5"/>
      <c r="F237" s="5"/>
      <c r="G237" s="5"/>
      <c r="H237" s="8" t="s">
        <v>231</v>
      </c>
      <c r="I237" s="12">
        <f>H236-I236</f>
        <v>103.6</v>
      </c>
      <c r="J237" s="12"/>
      <c r="K237" s="8"/>
      <c r="L237" s="12"/>
      <c r="M237" s="12"/>
      <c r="N237" s="5"/>
      <c r="O237" s="5"/>
      <c r="P237" s="5"/>
      <c r="Q237" s="12"/>
      <c r="R237" s="5"/>
      <c r="S237" s="5"/>
      <c r="T237" s="5"/>
      <c r="U237" s="5"/>
    </row>
    <row r="238" spans="1:21" ht="43.8" customHeight="1" x14ac:dyDescent="0.3">
      <c r="A238" s="94">
        <v>23</v>
      </c>
      <c r="B238" s="94">
        <v>533</v>
      </c>
      <c r="C238" s="179" t="s">
        <v>622</v>
      </c>
      <c r="D238" s="179"/>
      <c r="E238" s="179"/>
      <c r="F238" s="179"/>
      <c r="G238" s="179"/>
      <c r="H238" s="179"/>
      <c r="J238" s="12"/>
      <c r="K238" s="8"/>
      <c r="L238" s="12"/>
      <c r="M238" s="12"/>
      <c r="N238" s="5"/>
      <c r="O238" s="5"/>
      <c r="P238" s="5"/>
      <c r="Q238" s="12"/>
      <c r="R238" s="5"/>
      <c r="S238" s="5"/>
      <c r="T238" s="5"/>
      <c r="U238" s="5"/>
    </row>
    <row r="239" spans="1:21" ht="20.100000000000001" customHeight="1" x14ac:dyDescent="0.3">
      <c r="A239" s="8"/>
      <c r="B239" s="8"/>
      <c r="C239" s="5"/>
      <c r="D239" s="5"/>
      <c r="E239" s="5"/>
      <c r="F239" s="5"/>
      <c r="G239" s="5"/>
      <c r="H239" s="37">
        <f>'Bill-3-MB-5 '!I1074</f>
        <v>1</v>
      </c>
      <c r="I239" s="38">
        <f>'Bill-3-MB-5 '!I1074</f>
        <v>1</v>
      </c>
      <c r="J239" s="62">
        <f>ROUND(U239*80%,0)</f>
        <v>305884</v>
      </c>
      <c r="K239" s="8" t="s">
        <v>43</v>
      </c>
      <c r="L239" s="12"/>
      <c r="M239" s="110">
        <f>J239*I239</f>
        <v>305884</v>
      </c>
      <c r="N239" s="5"/>
      <c r="O239" s="5">
        <v>0</v>
      </c>
      <c r="P239" s="5">
        <v>0</v>
      </c>
      <c r="Q239" s="12">
        <f>I239</f>
        <v>1</v>
      </c>
      <c r="R239" s="111">
        <f>M239</f>
        <v>305884</v>
      </c>
      <c r="S239" s="5"/>
      <c r="T239" s="5"/>
      <c r="U239" s="95">
        <v>382355</v>
      </c>
    </row>
    <row r="240" spans="1:21" ht="20.100000000000001" customHeight="1" x14ac:dyDescent="0.3">
      <c r="A240" s="8"/>
      <c r="B240" s="8"/>
      <c r="C240" s="5"/>
      <c r="D240" s="5"/>
      <c r="E240" s="5"/>
      <c r="F240" s="5"/>
      <c r="G240" s="5"/>
      <c r="H240" s="8"/>
      <c r="I240" s="12"/>
      <c r="J240" s="12"/>
      <c r="K240" s="8"/>
      <c r="L240" s="12"/>
      <c r="M240" s="12"/>
      <c r="N240" s="5"/>
      <c r="O240" s="5"/>
      <c r="P240" s="5"/>
      <c r="Q240" s="12"/>
      <c r="R240" s="5"/>
      <c r="S240" s="5"/>
      <c r="T240" s="5"/>
      <c r="U240" s="5"/>
    </row>
    <row r="241" spans="1:25" ht="42.6" customHeight="1" x14ac:dyDescent="0.3">
      <c r="A241" s="94">
        <v>24</v>
      </c>
      <c r="B241" s="94">
        <v>534</v>
      </c>
      <c r="C241" s="179" t="s">
        <v>624</v>
      </c>
      <c r="D241" s="179"/>
      <c r="E241" s="179"/>
      <c r="F241" s="179"/>
      <c r="G241" s="179"/>
      <c r="H241" s="179"/>
      <c r="J241" s="12"/>
      <c r="K241" s="8"/>
      <c r="L241" s="12"/>
      <c r="M241" s="12"/>
      <c r="N241" s="5"/>
      <c r="O241" s="5"/>
      <c r="P241" s="5"/>
      <c r="Q241" s="12"/>
      <c r="R241" s="5"/>
      <c r="S241" s="5"/>
      <c r="T241" s="5"/>
      <c r="U241" s="5"/>
    </row>
    <row r="242" spans="1:25" ht="20.100000000000001" customHeight="1" x14ac:dyDescent="0.3">
      <c r="A242" s="8"/>
      <c r="B242" s="8"/>
      <c r="C242" s="5"/>
      <c r="D242" s="5"/>
      <c r="E242" s="5"/>
      <c r="F242" s="5"/>
      <c r="G242" s="5"/>
      <c r="H242" s="37">
        <f>'Bill-3-MB-5 '!I1077</f>
        <v>1</v>
      </c>
      <c r="I242" s="38">
        <f>'Bill-3-MB-5 '!I1077</f>
        <v>1</v>
      </c>
      <c r="J242" s="62">
        <f>ROUND(U242*80%,0)</f>
        <v>230600</v>
      </c>
      <c r="K242" s="8" t="s">
        <v>43</v>
      </c>
      <c r="L242" s="12"/>
      <c r="M242" s="110">
        <f>J242*I242</f>
        <v>230600</v>
      </c>
      <c r="N242" s="5"/>
      <c r="O242" s="5">
        <v>0</v>
      </c>
      <c r="P242" s="5">
        <v>0</v>
      </c>
      <c r="Q242" s="12">
        <f>I242</f>
        <v>1</v>
      </c>
      <c r="R242" s="111">
        <f>M242</f>
        <v>230600</v>
      </c>
      <c r="S242" s="5"/>
      <c r="T242" s="5"/>
      <c r="U242" s="95">
        <v>288250</v>
      </c>
    </row>
    <row r="243" spans="1:25" ht="20.100000000000001" customHeight="1" x14ac:dyDescent="0.3">
      <c r="A243" s="8"/>
      <c r="B243" s="8"/>
      <c r="C243" s="5"/>
      <c r="D243" s="5"/>
      <c r="E243" s="5"/>
      <c r="F243" s="5"/>
      <c r="G243" s="5"/>
      <c r="H243" s="37"/>
      <c r="I243" s="38"/>
      <c r="J243" s="62"/>
      <c r="K243" s="8"/>
      <c r="L243" s="12"/>
      <c r="M243" s="110"/>
      <c r="N243" s="5"/>
      <c r="O243" s="5"/>
      <c r="P243" s="5"/>
      <c r="Q243" s="12"/>
      <c r="R243" s="111"/>
      <c r="S243" s="5"/>
      <c r="T243" s="5"/>
      <c r="U243" s="95"/>
    </row>
    <row r="244" spans="1:25" s="18" customFormat="1" ht="20.100000000000001" customHeight="1" x14ac:dyDescent="0.3">
      <c r="A244" s="8"/>
      <c r="B244" s="12"/>
      <c r="C244" s="93"/>
      <c r="D244" s="17"/>
      <c r="E244" s="17"/>
      <c r="F244" s="17"/>
      <c r="G244" s="17"/>
      <c r="H244" s="8"/>
      <c r="I244" s="147" t="s">
        <v>60</v>
      </c>
      <c r="J244" s="147"/>
      <c r="K244" s="147"/>
      <c r="L244" s="17"/>
      <c r="M244" s="19">
        <f>SUM(M7:M242)</f>
        <v>17264464.756999999</v>
      </c>
      <c r="N244" s="10"/>
      <c r="O244" s="2"/>
      <c r="P244" s="61">
        <f>SUM(P8:P107)</f>
        <v>13192650</v>
      </c>
      <c r="Q244" s="2"/>
      <c r="R244" s="26">
        <f>SUM(R7:R242)</f>
        <v>4071814.7570000002</v>
      </c>
      <c r="S244" s="17"/>
      <c r="T244" s="17"/>
      <c r="U244" s="10"/>
      <c r="V244" s="123"/>
    </row>
    <row r="245" spans="1:25" s="18" customFormat="1" ht="20.100000000000001" customHeight="1" x14ac:dyDescent="0.3">
      <c r="A245" s="8"/>
      <c r="B245" s="12"/>
      <c r="C245" s="93"/>
      <c r="D245" s="17"/>
      <c r="E245" s="17"/>
      <c r="F245" s="17"/>
      <c r="G245" s="17"/>
      <c r="H245" s="8"/>
      <c r="I245" s="147" t="s">
        <v>61</v>
      </c>
      <c r="J245" s="147"/>
      <c r="K245" s="147"/>
      <c r="L245" s="17"/>
      <c r="M245" s="19">
        <f>ROUND(M244*18%,0)</f>
        <v>3107604</v>
      </c>
      <c r="N245" s="24"/>
      <c r="O245" s="25"/>
      <c r="P245" s="19">
        <f>ROUND(P244*18%,0)</f>
        <v>2374677</v>
      </c>
      <c r="Q245" s="25"/>
      <c r="R245" s="19">
        <f>ROUND(R244*18%,0)</f>
        <v>732927</v>
      </c>
      <c r="S245" s="17"/>
      <c r="T245" s="17"/>
      <c r="U245" s="10"/>
    </row>
    <row r="246" spans="1:25" s="18" customFormat="1" ht="20.100000000000001" customHeight="1" x14ac:dyDescent="0.3">
      <c r="A246" s="8"/>
      <c r="B246" s="12"/>
      <c r="C246" s="93"/>
      <c r="D246" s="17"/>
      <c r="E246" s="17"/>
      <c r="F246" s="17"/>
      <c r="G246" s="17"/>
      <c r="H246" s="8"/>
      <c r="I246" s="147" t="s">
        <v>60</v>
      </c>
      <c r="J246" s="147"/>
      <c r="K246" s="147"/>
      <c r="L246" s="17"/>
      <c r="M246" s="19">
        <f>SUM(M244:M245)</f>
        <v>20372068.756999999</v>
      </c>
      <c r="N246" s="20"/>
      <c r="O246" s="21"/>
      <c r="P246" s="19">
        <f>SUM(P244:P245)</f>
        <v>15567327</v>
      </c>
      <c r="Q246" s="22"/>
      <c r="R246" s="19">
        <f>SUM(R244:R245)</f>
        <v>4804741.7570000002</v>
      </c>
      <c r="S246" s="17"/>
      <c r="T246" s="17"/>
      <c r="U246" s="10"/>
    </row>
    <row r="247" spans="1:25" s="18" customFormat="1" ht="20.100000000000001" customHeight="1" x14ac:dyDescent="0.3">
      <c r="A247" s="8"/>
      <c r="B247" s="12"/>
      <c r="C247" s="17"/>
      <c r="D247" s="17"/>
      <c r="E247" s="17"/>
      <c r="F247" s="17"/>
      <c r="G247" s="17"/>
      <c r="H247" s="8"/>
      <c r="I247" s="2"/>
      <c r="J247" s="2"/>
      <c r="K247" s="2"/>
      <c r="L247" s="19"/>
      <c r="M247" s="20"/>
      <c r="N247" s="20"/>
      <c r="O247" s="21"/>
      <c r="P247" s="19"/>
      <c r="Q247" s="22"/>
      <c r="R247" s="19"/>
      <c r="S247" s="17"/>
      <c r="T247" s="17"/>
      <c r="U247" s="10"/>
    </row>
    <row r="248" spans="1:25" s="18" customFormat="1" ht="20.100000000000001" customHeight="1" x14ac:dyDescent="0.3">
      <c r="A248" s="8"/>
      <c r="B248" s="64"/>
      <c r="C248" s="63"/>
      <c r="D248" s="124" t="s">
        <v>23</v>
      </c>
      <c r="E248" s="124" t="s">
        <v>731</v>
      </c>
      <c r="F248" s="124" t="s">
        <v>732</v>
      </c>
      <c r="G248" s="65" t="s">
        <v>733</v>
      </c>
      <c r="H248" s="64"/>
      <c r="I248" s="70"/>
      <c r="J248" s="173" t="s">
        <v>349</v>
      </c>
      <c r="K248" s="173"/>
      <c r="L248" s="173"/>
      <c r="M248" s="173"/>
      <c r="N248" s="173"/>
      <c r="O248" s="173"/>
      <c r="P248" s="173"/>
      <c r="Q248" s="173"/>
      <c r="R248" s="173"/>
      <c r="S248" s="173"/>
      <c r="T248" s="173"/>
      <c r="U248" s="173"/>
    </row>
    <row r="249" spans="1:25" s="18" customFormat="1" ht="20.100000000000001" customHeight="1" x14ac:dyDescent="0.3">
      <c r="A249" s="8"/>
      <c r="B249" s="64">
        <v>1</v>
      </c>
      <c r="C249" s="63" t="s">
        <v>734</v>
      </c>
      <c r="D249" s="66">
        <v>77.69</v>
      </c>
      <c r="E249" s="66"/>
      <c r="F249" s="66"/>
      <c r="G249" s="66">
        <f>D249*81</f>
        <v>6292.8899999999994</v>
      </c>
      <c r="H249" s="66"/>
      <c r="I249" s="70" t="s">
        <v>350</v>
      </c>
      <c r="J249" s="173" t="s">
        <v>351</v>
      </c>
      <c r="K249" s="173"/>
      <c r="L249" s="173"/>
      <c r="M249" s="173"/>
      <c r="N249" s="173"/>
      <c r="O249" s="173"/>
      <c r="P249" s="173"/>
      <c r="Q249" s="173"/>
      <c r="R249" s="173"/>
      <c r="S249" s="173"/>
      <c r="T249" s="173"/>
      <c r="U249" s="173"/>
      <c r="X249" s="18">
        <f>191*0.1</f>
        <v>19.100000000000001</v>
      </c>
    </row>
    <row r="250" spans="1:25" s="18" customFormat="1" ht="20.100000000000001" customHeight="1" x14ac:dyDescent="0.3">
      <c r="A250" s="8"/>
      <c r="B250" s="64">
        <v>2</v>
      </c>
      <c r="C250" s="63" t="s">
        <v>735</v>
      </c>
      <c r="D250" s="66">
        <f>333.81*0.1</f>
        <v>33.381</v>
      </c>
      <c r="E250" s="66"/>
      <c r="F250" s="66"/>
      <c r="G250" s="66">
        <f>D250*81</f>
        <v>2703.8609999999999</v>
      </c>
      <c r="H250" s="66"/>
      <c r="I250" s="70" t="s">
        <v>352</v>
      </c>
      <c r="J250" s="173" t="s">
        <v>353</v>
      </c>
      <c r="K250" s="173"/>
      <c r="L250" s="173"/>
      <c r="M250" s="173"/>
      <c r="N250" s="173"/>
      <c r="O250" s="173"/>
      <c r="P250" s="173"/>
      <c r="Q250" s="173"/>
      <c r="R250" s="173"/>
      <c r="S250" s="173"/>
      <c r="T250" s="173"/>
      <c r="U250" s="173"/>
      <c r="X250" s="18">
        <f>X249*81</f>
        <v>1547.1000000000001</v>
      </c>
    </row>
    <row r="251" spans="1:25" s="18" customFormat="1" ht="20.100000000000001" customHeight="1" x14ac:dyDescent="0.3">
      <c r="A251" s="8"/>
      <c r="B251" s="64">
        <v>3</v>
      </c>
      <c r="C251" s="128" t="s">
        <v>736</v>
      </c>
      <c r="D251" s="129">
        <v>1415.32</v>
      </c>
      <c r="E251" s="130">
        <v>64</v>
      </c>
      <c r="F251" s="129"/>
      <c r="G251" s="129"/>
      <c r="H251" s="66"/>
      <c r="I251" s="70" t="s">
        <v>354</v>
      </c>
      <c r="J251" s="173" t="s">
        <v>355</v>
      </c>
      <c r="K251" s="173"/>
      <c r="L251" s="173"/>
      <c r="M251" s="173"/>
      <c r="N251" s="173"/>
      <c r="O251" s="173"/>
      <c r="P251" s="173"/>
      <c r="Q251" s="173"/>
      <c r="R251" s="173"/>
      <c r="S251" s="173"/>
      <c r="T251" s="173"/>
      <c r="U251" s="173"/>
    </row>
    <row r="252" spans="1:25" s="18" customFormat="1" ht="20.100000000000001" customHeight="1" x14ac:dyDescent="0.3">
      <c r="B252" s="7"/>
      <c r="C252" s="17"/>
      <c r="D252" s="17"/>
      <c r="E252" s="17"/>
      <c r="F252" s="17"/>
      <c r="G252" s="17"/>
      <c r="H252" s="127"/>
      <c r="I252" s="70" t="s">
        <v>356</v>
      </c>
      <c r="J252" s="173" t="s">
        <v>357</v>
      </c>
      <c r="K252" s="173"/>
      <c r="L252" s="173"/>
      <c r="M252" s="173"/>
      <c r="N252" s="173"/>
      <c r="O252" s="173"/>
      <c r="P252" s="173"/>
      <c r="Q252" s="173"/>
      <c r="R252" s="173"/>
      <c r="S252" s="173"/>
      <c r="T252" s="173"/>
      <c r="U252" s="173"/>
      <c r="Y252" s="18">
        <f>333.18*0.1</f>
        <v>33.318000000000005</v>
      </c>
    </row>
    <row r="253" spans="1:25" s="18" customFormat="1" ht="20.100000000000001" customHeight="1" x14ac:dyDescent="0.3">
      <c r="A253" s="8"/>
      <c r="B253" s="64"/>
      <c r="C253" s="125" t="s">
        <v>737</v>
      </c>
      <c r="D253" s="126"/>
      <c r="E253" s="64">
        <f>E251</f>
        <v>64</v>
      </c>
      <c r="F253" s="64">
        <f ca="1">SUM(F249:F257)</f>
        <v>0</v>
      </c>
      <c r="G253" s="64">
        <f ca="1">SUM(G249:G257)</f>
        <v>8996.7510000000002</v>
      </c>
      <c r="H253" s="66"/>
      <c r="I253" s="70"/>
      <c r="J253" s="173"/>
      <c r="K253" s="173"/>
      <c r="L253" s="173"/>
      <c r="M253" s="173"/>
      <c r="N253" s="173"/>
      <c r="O253" s="173"/>
      <c r="P253" s="173"/>
      <c r="Q253" s="173"/>
      <c r="R253" s="173"/>
      <c r="S253" s="173"/>
      <c r="T253" s="173"/>
      <c r="U253" s="173"/>
    </row>
    <row r="254" spans="1:25" s="18" customFormat="1" ht="20.100000000000001" customHeight="1" x14ac:dyDescent="0.3">
      <c r="A254" s="8"/>
      <c r="B254" s="64"/>
      <c r="C254" s="125"/>
      <c r="D254" s="126"/>
      <c r="E254" s="64" t="s">
        <v>738</v>
      </c>
      <c r="F254" s="64" t="s">
        <v>738</v>
      </c>
      <c r="G254" s="64" t="s">
        <v>738</v>
      </c>
      <c r="H254" s="66"/>
      <c r="I254" s="2"/>
      <c r="J254" s="2"/>
      <c r="K254" s="2"/>
      <c r="L254" s="19"/>
      <c r="M254" s="20"/>
      <c r="N254" s="20"/>
      <c r="O254" s="21"/>
      <c r="P254" s="19"/>
      <c r="Q254" s="22"/>
      <c r="R254" s="19"/>
      <c r="S254" s="17"/>
      <c r="T254" s="17"/>
      <c r="U254" s="10"/>
    </row>
    <row r="255" spans="1:25" s="18" customFormat="1" ht="20.100000000000001" customHeight="1" x14ac:dyDescent="0.3">
      <c r="A255" s="8"/>
      <c r="B255" s="64"/>
      <c r="C255" s="125"/>
      <c r="D255" s="126"/>
      <c r="E255" s="64">
        <v>45</v>
      </c>
      <c r="F255" s="64">
        <v>90</v>
      </c>
      <c r="G255" s="64">
        <f>75/1000</f>
        <v>7.4999999999999997E-2</v>
      </c>
      <c r="H255" s="66"/>
      <c r="I255" s="2"/>
      <c r="J255" s="2"/>
      <c r="K255" s="2"/>
      <c r="L255" s="19"/>
      <c r="M255" s="20"/>
      <c r="N255" s="20"/>
      <c r="O255" s="21"/>
      <c r="P255" s="19"/>
      <c r="Q255" s="22"/>
      <c r="R255" s="19"/>
      <c r="S255" s="17"/>
      <c r="T255" s="17"/>
      <c r="U255" s="10"/>
    </row>
    <row r="256" spans="1:25" s="18" customFormat="1" ht="20.100000000000001" customHeight="1" x14ac:dyDescent="0.3">
      <c r="A256" s="8"/>
      <c r="B256" s="64"/>
      <c r="C256" s="125"/>
      <c r="D256" s="126"/>
      <c r="E256" s="132">
        <f>E255*E253</f>
        <v>2880</v>
      </c>
      <c r="F256" s="64"/>
      <c r="G256" s="64">
        <f>8997*0.075</f>
        <v>674.77499999999998</v>
      </c>
      <c r="H256" s="66"/>
      <c r="I256" s="2"/>
      <c r="J256" s="2"/>
      <c r="K256" s="2"/>
      <c r="L256" s="19"/>
      <c r="M256" s="20"/>
      <c r="N256" s="20"/>
      <c r="O256" s="21"/>
      <c r="P256" s="19"/>
      <c r="Q256" s="22"/>
      <c r="R256" s="19"/>
      <c r="S256" s="17"/>
      <c r="T256" s="17"/>
      <c r="U256" s="10"/>
    </row>
    <row r="257" spans="1:21" s="18" customFormat="1" ht="20.100000000000001" customHeight="1" x14ac:dyDescent="0.3">
      <c r="A257" s="8"/>
      <c r="B257" s="64"/>
      <c r="C257" s="63"/>
      <c r="D257" s="131">
        <f>E256+G256</f>
        <v>3554.7750000000001</v>
      </c>
      <c r="F257" s="66"/>
      <c r="H257" s="66"/>
      <c r="I257" s="2"/>
      <c r="J257" s="2"/>
      <c r="K257" s="2"/>
      <c r="L257" s="19"/>
      <c r="M257" s="20"/>
      <c r="N257" s="20"/>
      <c r="O257" s="21"/>
      <c r="P257" s="19"/>
      <c r="Q257" s="22"/>
      <c r="R257" s="19"/>
      <c r="S257" s="17"/>
      <c r="T257" s="17"/>
      <c r="U257" s="10"/>
    </row>
    <row r="258" spans="1:21" s="18" customFormat="1" ht="20.100000000000001" customHeight="1" x14ac:dyDescent="0.3">
      <c r="A258" s="8"/>
      <c r="B258" s="64"/>
      <c r="C258" s="63"/>
      <c r="D258" s="66"/>
      <c r="E258" s="66"/>
      <c r="F258" s="63"/>
      <c r="G258" s="63"/>
      <c r="H258" s="66"/>
      <c r="I258" s="2"/>
      <c r="J258" s="2"/>
      <c r="K258" s="2"/>
      <c r="L258" s="19"/>
      <c r="M258" s="20"/>
      <c r="N258" s="20"/>
      <c r="O258" s="21"/>
      <c r="P258" s="19"/>
      <c r="Q258" s="22"/>
      <c r="R258" s="19"/>
      <c r="S258" s="17"/>
      <c r="T258" s="17"/>
      <c r="U258" s="10"/>
    </row>
    <row r="259" spans="1:21" s="18" customFormat="1" ht="20.100000000000001" customHeight="1" x14ac:dyDescent="0.3">
      <c r="A259" s="8"/>
      <c r="B259" s="64"/>
      <c r="C259" s="17"/>
      <c r="D259" s="17"/>
      <c r="E259" s="17"/>
      <c r="F259" s="17"/>
      <c r="G259" s="17"/>
      <c r="H259" s="64"/>
      <c r="I259" s="2"/>
      <c r="J259" s="2"/>
      <c r="K259" s="2"/>
      <c r="L259" s="19"/>
      <c r="M259" s="20"/>
      <c r="N259" s="20"/>
      <c r="O259" s="21"/>
      <c r="P259" s="19"/>
      <c r="Q259" s="22"/>
      <c r="R259" s="19"/>
      <c r="S259" s="17"/>
      <c r="T259" s="17"/>
      <c r="U259" s="10"/>
    </row>
    <row r="260" spans="1:21" s="18" customFormat="1" ht="20.100000000000001" customHeight="1" x14ac:dyDescent="0.3">
      <c r="A260" s="8"/>
      <c r="B260" s="64"/>
      <c r="C260" s="17"/>
      <c r="D260" s="17"/>
      <c r="E260" s="17"/>
      <c r="F260" s="17"/>
      <c r="G260" s="17"/>
      <c r="H260" s="64"/>
      <c r="I260" s="2"/>
      <c r="J260" s="2"/>
      <c r="K260" s="2"/>
      <c r="L260" s="19"/>
      <c r="M260" s="20"/>
      <c r="N260" s="20"/>
      <c r="O260" s="21"/>
      <c r="P260" s="19"/>
      <c r="Q260" s="22"/>
      <c r="R260" s="19"/>
      <c r="S260" s="17"/>
      <c r="T260" s="17"/>
      <c r="U260" s="90"/>
    </row>
    <row r="261" spans="1:21" s="18" customFormat="1" ht="20.100000000000001" customHeight="1" x14ac:dyDescent="0.3">
      <c r="A261" s="8"/>
      <c r="B261" s="64"/>
      <c r="C261" s="17"/>
      <c r="D261" s="17"/>
      <c r="E261" s="17"/>
      <c r="F261" s="17"/>
      <c r="G261" s="17"/>
      <c r="H261" s="64"/>
      <c r="I261" s="2"/>
      <c r="J261" s="2"/>
      <c r="K261" s="2"/>
      <c r="L261" s="19"/>
      <c r="M261" s="20"/>
      <c r="N261" s="20"/>
      <c r="O261" s="21"/>
      <c r="P261" s="19"/>
      <c r="Q261" s="22"/>
      <c r="R261" s="19"/>
      <c r="S261" s="17"/>
      <c r="T261" s="17"/>
      <c r="U261" s="90"/>
    </row>
    <row r="262" spans="1:21" s="18" customFormat="1" ht="20.100000000000001" customHeight="1" x14ac:dyDescent="0.3">
      <c r="A262" s="8"/>
      <c r="B262" s="64"/>
      <c r="C262" s="17"/>
      <c r="D262" s="17"/>
      <c r="E262" s="17"/>
      <c r="F262" s="17"/>
      <c r="G262" s="17"/>
      <c r="H262" s="64"/>
      <c r="I262" s="2"/>
      <c r="J262" s="2"/>
      <c r="K262" s="2"/>
      <c r="L262" s="19"/>
      <c r="M262" s="20"/>
      <c r="N262" s="20"/>
      <c r="O262" s="21"/>
      <c r="P262" s="19"/>
      <c r="Q262" s="22"/>
      <c r="R262" s="19"/>
      <c r="S262" s="17"/>
      <c r="T262" s="17"/>
      <c r="U262" s="90"/>
    </row>
    <row r="263" spans="1:21" s="18" customFormat="1" ht="20.100000000000001" customHeight="1" x14ac:dyDescent="0.3">
      <c r="A263" s="8"/>
      <c r="B263" s="12"/>
      <c r="C263" s="17"/>
      <c r="D263" s="17"/>
      <c r="E263" s="17"/>
      <c r="F263" s="17"/>
      <c r="G263" s="17"/>
      <c r="H263" s="8"/>
      <c r="I263" s="2"/>
      <c r="J263" s="2"/>
      <c r="K263" s="2"/>
      <c r="L263" s="19"/>
      <c r="M263" s="20"/>
      <c r="N263" s="20"/>
      <c r="O263" s="21"/>
      <c r="P263" s="19"/>
      <c r="Q263" s="22"/>
      <c r="R263" s="19"/>
      <c r="S263" s="17"/>
      <c r="T263" s="17"/>
      <c r="U263" s="90"/>
    </row>
    <row r="264" spans="1:21" s="18" customFormat="1" ht="20.100000000000001" customHeight="1" x14ac:dyDescent="0.3">
      <c r="A264" s="8"/>
      <c r="B264" s="12"/>
      <c r="C264" s="17"/>
      <c r="D264" s="17"/>
      <c r="E264" s="17"/>
      <c r="F264" s="17"/>
      <c r="G264" s="17"/>
      <c r="H264" s="8"/>
      <c r="I264" s="2"/>
      <c r="J264" s="2"/>
      <c r="K264" s="2"/>
      <c r="L264" s="19"/>
      <c r="M264" s="20"/>
      <c r="N264" s="20"/>
      <c r="O264" s="21"/>
      <c r="P264" s="19"/>
      <c r="Q264" s="22"/>
      <c r="R264" s="19"/>
      <c r="S264" s="17"/>
      <c r="T264" s="17"/>
      <c r="U264" s="90"/>
    </row>
    <row r="265" spans="1:21" s="18" customFormat="1" ht="20.100000000000001" customHeight="1" x14ac:dyDescent="0.3">
      <c r="A265" s="8"/>
      <c r="B265" s="12"/>
      <c r="C265" s="17"/>
      <c r="D265" s="17"/>
      <c r="E265" s="17"/>
      <c r="F265" s="17"/>
      <c r="G265" s="17"/>
      <c r="H265" s="8"/>
      <c r="I265" s="2"/>
      <c r="J265" s="2"/>
      <c r="K265" s="2"/>
      <c r="L265" s="19"/>
      <c r="M265" s="20"/>
      <c r="N265" s="20"/>
      <c r="O265" s="21"/>
      <c r="P265" s="19"/>
      <c r="Q265" s="22"/>
      <c r="R265" s="19"/>
      <c r="S265" s="17"/>
      <c r="T265" s="17"/>
      <c r="U265" s="90"/>
    </row>
    <row r="266" spans="1:21" s="18" customFormat="1" ht="20.100000000000001" customHeight="1" x14ac:dyDescent="0.3">
      <c r="A266" s="8"/>
      <c r="B266" s="12"/>
      <c r="C266" s="17"/>
      <c r="D266" s="17"/>
      <c r="E266" s="17"/>
      <c r="F266" s="17"/>
      <c r="G266" s="17"/>
      <c r="H266" s="8"/>
      <c r="I266" s="2"/>
      <c r="J266" s="2"/>
      <c r="K266" s="2"/>
      <c r="L266" s="19"/>
      <c r="M266" s="20"/>
      <c r="N266" s="20"/>
      <c r="O266" s="21"/>
      <c r="P266" s="19"/>
      <c r="Q266" s="22"/>
      <c r="R266" s="19"/>
      <c r="S266" s="17"/>
      <c r="T266" s="17"/>
      <c r="U266" s="90"/>
    </row>
    <row r="267" spans="1:21" s="18" customFormat="1" ht="20.100000000000001" customHeight="1" x14ac:dyDescent="0.3">
      <c r="A267" s="8"/>
      <c r="B267" s="12"/>
      <c r="C267" s="17"/>
      <c r="D267" s="17"/>
      <c r="E267" s="17"/>
      <c r="F267" s="17"/>
      <c r="G267" s="17"/>
      <c r="H267" s="8"/>
      <c r="I267" s="2"/>
      <c r="J267" s="2"/>
      <c r="K267" s="2"/>
      <c r="L267" s="19"/>
      <c r="M267" s="20"/>
      <c r="N267" s="20"/>
      <c r="O267" s="21"/>
      <c r="P267" s="19"/>
      <c r="Q267" s="22"/>
      <c r="R267" s="19"/>
      <c r="S267" s="17"/>
      <c r="T267" s="17"/>
      <c r="U267" s="90"/>
    </row>
    <row r="268" spans="1:21" s="18" customFormat="1" ht="20.100000000000001" customHeight="1" x14ac:dyDescent="0.3">
      <c r="A268" s="8"/>
      <c r="B268" s="12"/>
      <c r="C268" s="17"/>
      <c r="D268" s="17"/>
      <c r="E268" s="17"/>
      <c r="F268" s="17"/>
      <c r="G268" s="17"/>
      <c r="H268" s="8"/>
      <c r="I268" s="2"/>
      <c r="J268" s="2"/>
      <c r="K268" s="2"/>
      <c r="L268" s="19"/>
      <c r="M268" s="20"/>
      <c r="N268" s="20"/>
      <c r="O268" s="21"/>
      <c r="P268" s="19"/>
      <c r="Q268" s="22"/>
      <c r="R268" s="19"/>
      <c r="S268" s="17"/>
      <c r="T268" s="17"/>
      <c r="U268" s="90"/>
    </row>
    <row r="269" spans="1:21" s="18" customFormat="1" ht="20.100000000000001" customHeight="1" x14ac:dyDescent="0.3">
      <c r="A269" s="8"/>
      <c r="B269" s="12"/>
      <c r="C269" s="17"/>
      <c r="D269" s="17"/>
      <c r="E269" s="17"/>
      <c r="F269" s="17"/>
      <c r="G269" s="17"/>
      <c r="H269" s="8"/>
      <c r="I269" s="2"/>
      <c r="J269" s="2"/>
      <c r="K269" s="2"/>
      <c r="L269" s="19"/>
      <c r="M269" s="20"/>
      <c r="N269" s="20"/>
      <c r="O269" s="21"/>
      <c r="P269" s="19"/>
      <c r="Q269" s="22"/>
      <c r="R269" s="19"/>
      <c r="S269" s="17"/>
      <c r="T269" s="17"/>
      <c r="U269" s="90"/>
    </row>
    <row r="270" spans="1:21" s="18" customFormat="1" ht="20.100000000000001" customHeight="1" x14ac:dyDescent="0.3">
      <c r="A270" s="8"/>
      <c r="B270" s="12"/>
      <c r="C270" s="17"/>
      <c r="D270" s="17"/>
      <c r="E270" s="17"/>
      <c r="F270" s="17"/>
      <c r="G270" s="17"/>
      <c r="H270" s="8"/>
      <c r="I270" s="2"/>
      <c r="J270" s="2"/>
      <c r="K270" s="2"/>
      <c r="L270" s="19"/>
      <c r="M270" s="20"/>
      <c r="N270" s="20"/>
      <c r="O270" s="21"/>
      <c r="P270" s="19"/>
      <c r="Q270" s="22"/>
      <c r="R270" s="19"/>
      <c r="S270" s="17"/>
      <c r="T270" s="17"/>
      <c r="U270" s="90"/>
    </row>
    <row r="271" spans="1:21" s="18" customFormat="1" ht="20.100000000000001" customHeight="1" x14ac:dyDescent="0.3">
      <c r="A271" s="8"/>
      <c r="B271" s="12"/>
      <c r="C271" s="17"/>
      <c r="D271" s="17"/>
      <c r="E271" s="17"/>
      <c r="F271" s="17"/>
      <c r="G271" s="17"/>
      <c r="H271" s="8"/>
      <c r="I271" s="2"/>
      <c r="J271" s="2"/>
      <c r="K271" s="2"/>
      <c r="L271" s="19"/>
      <c r="M271" s="20"/>
      <c r="N271" s="20"/>
      <c r="O271" s="21"/>
      <c r="P271" s="19"/>
      <c r="Q271" s="22"/>
      <c r="R271" s="19"/>
      <c r="S271" s="17"/>
      <c r="T271" s="17"/>
      <c r="U271" s="90"/>
    </row>
    <row r="272" spans="1:21" s="18" customFormat="1" ht="20.100000000000001" customHeight="1" x14ac:dyDescent="0.3">
      <c r="A272" s="8"/>
      <c r="B272" s="12"/>
      <c r="C272" s="17"/>
      <c r="D272" s="17"/>
      <c r="E272" s="17"/>
      <c r="F272" s="17"/>
      <c r="G272" s="17"/>
      <c r="H272" s="8"/>
      <c r="I272" s="2"/>
      <c r="J272" s="2"/>
      <c r="K272" s="2"/>
      <c r="L272" s="19"/>
      <c r="M272" s="20"/>
      <c r="N272" s="20"/>
      <c r="O272" s="21"/>
      <c r="P272" s="19"/>
      <c r="Q272" s="22"/>
      <c r="R272" s="19"/>
      <c r="S272" s="17"/>
      <c r="T272" s="17"/>
      <c r="U272" s="90"/>
    </row>
    <row r="273" spans="1:21" s="18" customFormat="1" ht="20.100000000000001" customHeight="1" x14ac:dyDescent="0.3">
      <c r="A273" s="8"/>
      <c r="B273" s="12"/>
      <c r="C273" s="17"/>
      <c r="D273" s="17"/>
      <c r="E273" s="17"/>
      <c r="F273" s="17"/>
      <c r="G273" s="17"/>
      <c r="H273" s="8"/>
      <c r="I273" s="2"/>
      <c r="J273" s="2"/>
      <c r="K273" s="2"/>
      <c r="L273" s="19"/>
      <c r="M273" s="20"/>
      <c r="N273" s="20"/>
      <c r="O273" s="21"/>
      <c r="P273" s="19"/>
      <c r="Q273" s="22"/>
      <c r="R273" s="19"/>
      <c r="S273" s="17"/>
      <c r="T273" s="17"/>
      <c r="U273" s="90"/>
    </row>
    <row r="274" spans="1:21" s="18" customFormat="1" ht="20.100000000000001" customHeight="1" x14ac:dyDescent="0.3">
      <c r="A274" s="8"/>
      <c r="B274" s="12"/>
      <c r="C274" s="17"/>
      <c r="D274" s="17"/>
      <c r="E274" s="17"/>
      <c r="F274" s="17"/>
      <c r="G274" s="17"/>
      <c r="H274" s="8"/>
      <c r="I274" s="2"/>
      <c r="J274" s="2"/>
      <c r="K274" s="2"/>
      <c r="L274" s="19"/>
      <c r="M274" s="20"/>
      <c r="N274" s="20"/>
      <c r="O274" s="21"/>
      <c r="P274" s="19"/>
      <c r="Q274" s="22"/>
      <c r="R274" s="19"/>
      <c r="S274" s="17"/>
      <c r="T274" s="17"/>
      <c r="U274" s="10"/>
    </row>
    <row r="275" spans="1:21" s="18" customFormat="1" ht="20.100000000000001" customHeight="1" x14ac:dyDescent="0.3">
      <c r="A275" s="8"/>
      <c r="B275" s="12"/>
      <c r="C275" s="17"/>
      <c r="D275" s="17"/>
      <c r="E275" s="17"/>
      <c r="F275" s="17"/>
      <c r="G275" s="17"/>
      <c r="H275" s="8"/>
      <c r="I275" s="2"/>
      <c r="J275" s="2"/>
      <c r="K275" s="2"/>
      <c r="L275" s="19"/>
      <c r="M275" s="20"/>
      <c r="N275" s="20"/>
      <c r="O275" s="21"/>
      <c r="P275" s="19"/>
      <c r="Q275" s="22"/>
      <c r="R275" s="19"/>
      <c r="S275" s="17"/>
      <c r="T275" s="17"/>
      <c r="U275" s="10"/>
    </row>
    <row r="276" spans="1:21" s="18" customFormat="1" ht="20.100000000000001" customHeight="1" x14ac:dyDescent="0.3">
      <c r="A276" s="8"/>
      <c r="B276" s="12"/>
      <c r="C276" s="17"/>
      <c r="D276" s="17"/>
      <c r="E276" s="17"/>
      <c r="F276" s="17"/>
      <c r="G276" s="17"/>
      <c r="H276" s="8"/>
      <c r="I276" s="2"/>
      <c r="J276" s="2"/>
      <c r="K276" s="2"/>
      <c r="L276" s="19"/>
      <c r="M276" s="20"/>
      <c r="N276" s="20"/>
      <c r="O276" s="21"/>
      <c r="P276" s="19"/>
      <c r="Q276" s="22"/>
      <c r="R276" s="19"/>
      <c r="S276" s="17"/>
      <c r="T276" s="17"/>
      <c r="U276" s="10"/>
    </row>
    <row r="277" spans="1:21" s="18" customFormat="1" ht="20.100000000000001" customHeight="1" x14ac:dyDescent="0.3">
      <c r="A277" s="8"/>
      <c r="B277" s="12"/>
      <c r="C277" s="17"/>
      <c r="D277" s="17"/>
      <c r="E277" s="17"/>
      <c r="F277" s="17"/>
      <c r="G277" s="17"/>
      <c r="H277" s="8"/>
      <c r="I277" s="2"/>
      <c r="J277" s="2"/>
      <c r="K277" s="2"/>
      <c r="L277" s="19"/>
      <c r="M277" s="20"/>
      <c r="N277" s="20"/>
      <c r="O277" s="21"/>
      <c r="P277" s="19"/>
      <c r="Q277" s="22"/>
      <c r="R277" s="19"/>
      <c r="S277" s="17"/>
      <c r="T277" s="17"/>
      <c r="U277" s="10"/>
    </row>
    <row r="278" spans="1:21" s="18" customFormat="1" ht="20.100000000000001" customHeight="1" x14ac:dyDescent="0.3">
      <c r="A278" s="8"/>
      <c r="B278" s="12"/>
      <c r="C278" s="17"/>
      <c r="D278" s="17"/>
      <c r="E278" s="17"/>
      <c r="F278" s="17"/>
      <c r="G278" s="17"/>
      <c r="H278" s="8"/>
      <c r="I278" s="2"/>
      <c r="J278" s="2"/>
      <c r="K278" s="2"/>
      <c r="L278" s="19"/>
      <c r="M278" s="20"/>
      <c r="N278" s="20"/>
      <c r="O278" s="21"/>
      <c r="P278" s="19"/>
      <c r="Q278" s="22"/>
      <c r="R278" s="19"/>
      <c r="S278" s="17"/>
      <c r="T278" s="17"/>
      <c r="U278" s="10"/>
    </row>
    <row r="279" spans="1:21" s="18" customFormat="1" ht="20.100000000000001" customHeight="1" x14ac:dyDescent="0.3">
      <c r="A279" s="8"/>
      <c r="B279" s="12"/>
      <c r="C279" s="17"/>
      <c r="D279" s="17"/>
      <c r="E279" s="17"/>
      <c r="F279" s="17"/>
      <c r="G279" s="17"/>
      <c r="H279" s="8"/>
      <c r="I279" s="2"/>
      <c r="J279" s="2"/>
      <c r="K279" s="2"/>
      <c r="L279" s="19"/>
      <c r="M279" s="20"/>
      <c r="N279" s="20"/>
      <c r="O279" s="21"/>
      <c r="P279" s="19"/>
      <c r="Q279" s="22"/>
      <c r="R279" s="19"/>
      <c r="S279" s="17"/>
      <c r="T279" s="17"/>
      <c r="U279" s="10"/>
    </row>
    <row r="280" spans="1:21" s="18" customFormat="1" ht="20.100000000000001" customHeight="1" x14ac:dyDescent="0.3">
      <c r="A280" s="8"/>
      <c r="B280" s="12"/>
      <c r="C280" s="17"/>
      <c r="D280" s="17"/>
      <c r="E280" s="17"/>
      <c r="F280" s="17"/>
      <c r="G280" s="17"/>
      <c r="H280" s="8"/>
      <c r="I280" s="2"/>
      <c r="J280" s="2"/>
      <c r="K280" s="2"/>
      <c r="L280" s="19"/>
      <c r="M280" s="20"/>
      <c r="N280" s="20"/>
      <c r="O280" s="21"/>
      <c r="P280" s="19"/>
      <c r="Q280" s="22"/>
      <c r="R280" s="19"/>
      <c r="S280" s="17"/>
      <c r="T280" s="17"/>
      <c r="U280" s="10"/>
    </row>
    <row r="281" spans="1:21" s="18" customFormat="1" ht="20.100000000000001" customHeight="1" x14ac:dyDescent="0.3">
      <c r="A281" s="8"/>
      <c r="B281" s="12"/>
      <c r="C281" s="17"/>
      <c r="D281" s="17"/>
      <c r="E281" s="17"/>
      <c r="F281" s="17"/>
      <c r="G281" s="17"/>
      <c r="H281" s="8"/>
      <c r="I281" s="2"/>
      <c r="J281" s="2"/>
      <c r="K281" s="2"/>
      <c r="L281" s="19"/>
      <c r="M281" s="20"/>
      <c r="N281" s="20"/>
      <c r="O281" s="21"/>
      <c r="P281" s="19"/>
      <c r="Q281" s="22"/>
      <c r="R281" s="19"/>
      <c r="S281" s="17"/>
      <c r="T281" s="17"/>
      <c r="U281" s="10"/>
    </row>
    <row r="282" spans="1:21" s="18" customFormat="1" ht="20.100000000000001" customHeight="1" x14ac:dyDescent="0.3">
      <c r="A282" s="8"/>
      <c r="B282" s="12"/>
      <c r="C282" s="17"/>
      <c r="D282" s="17"/>
      <c r="E282" s="17"/>
      <c r="F282" s="17"/>
      <c r="G282" s="17"/>
      <c r="H282" s="8"/>
      <c r="I282" s="2"/>
      <c r="J282" s="2"/>
      <c r="K282" s="2"/>
      <c r="L282" s="19"/>
      <c r="M282" s="20"/>
      <c r="N282" s="20"/>
      <c r="O282" s="21"/>
      <c r="P282" s="19"/>
      <c r="Q282" s="22"/>
      <c r="R282" s="19"/>
      <c r="S282" s="17"/>
      <c r="T282" s="17"/>
      <c r="U282" s="10"/>
    </row>
    <row r="283" spans="1:21" s="18" customFormat="1" ht="20.100000000000001" customHeight="1" x14ac:dyDescent="0.3">
      <c r="A283" s="8"/>
      <c r="B283" s="12"/>
      <c r="C283" s="17"/>
      <c r="D283" s="17"/>
      <c r="E283" s="17"/>
      <c r="F283" s="17"/>
      <c r="G283" s="17"/>
      <c r="H283" s="8"/>
      <c r="I283" s="2"/>
      <c r="J283" s="2"/>
      <c r="K283" s="2"/>
      <c r="L283" s="19"/>
      <c r="M283" s="20"/>
      <c r="N283" s="20"/>
      <c r="O283" s="21"/>
      <c r="P283" s="19"/>
      <c r="Q283" s="22"/>
      <c r="R283" s="19"/>
      <c r="S283" s="17"/>
      <c r="T283" s="17"/>
      <c r="U283" s="10"/>
    </row>
    <row r="284" spans="1:21" s="18" customFormat="1" ht="20.100000000000001" customHeight="1" x14ac:dyDescent="0.3">
      <c r="A284" s="8"/>
      <c r="B284" s="12"/>
      <c r="C284" s="17"/>
      <c r="D284" s="17"/>
      <c r="E284" s="17"/>
      <c r="F284" s="17"/>
      <c r="G284" s="17"/>
      <c r="H284" s="8"/>
      <c r="I284" s="2"/>
      <c r="J284" s="2"/>
      <c r="K284" s="2"/>
      <c r="L284" s="19"/>
      <c r="M284" s="20"/>
      <c r="N284" s="20"/>
      <c r="O284" s="21"/>
      <c r="P284" s="19"/>
      <c r="Q284" s="22"/>
      <c r="R284" s="19"/>
      <c r="S284" s="17"/>
      <c r="T284" s="17"/>
      <c r="U284" s="10"/>
    </row>
    <row r="285" spans="1:21" s="18" customFormat="1" ht="20.100000000000001" customHeight="1" x14ac:dyDescent="0.3">
      <c r="A285" s="8"/>
      <c r="B285" s="12"/>
      <c r="C285" s="17"/>
      <c r="D285" s="17"/>
      <c r="E285" s="17"/>
      <c r="F285" s="17"/>
      <c r="G285" s="17"/>
      <c r="H285" s="8"/>
      <c r="I285" s="2"/>
      <c r="J285" s="2"/>
      <c r="K285" s="2"/>
      <c r="L285" s="19"/>
      <c r="M285" s="20"/>
      <c r="N285" s="20"/>
      <c r="O285" s="21"/>
      <c r="P285" s="19"/>
      <c r="Q285" s="22"/>
      <c r="R285" s="19"/>
      <c r="S285" s="17"/>
      <c r="T285" s="17"/>
      <c r="U285" s="10"/>
    </row>
    <row r="286" spans="1:21" s="18" customFormat="1" ht="20.100000000000001" customHeight="1" x14ac:dyDescent="0.3">
      <c r="A286" s="8"/>
      <c r="B286" s="12"/>
      <c r="C286" s="17"/>
      <c r="D286" s="17"/>
      <c r="E286" s="17"/>
      <c r="F286" s="17"/>
      <c r="G286" s="17"/>
      <c r="H286" s="8"/>
      <c r="I286" s="2"/>
      <c r="J286" s="2"/>
      <c r="K286" s="2"/>
      <c r="L286" s="19"/>
      <c r="M286" s="20"/>
      <c r="N286" s="20"/>
      <c r="O286" s="21"/>
      <c r="P286" s="19"/>
      <c r="Q286" s="22"/>
      <c r="R286" s="19"/>
      <c r="S286" s="17"/>
      <c r="T286" s="17"/>
      <c r="U286" s="10"/>
    </row>
    <row r="287" spans="1:21" s="18" customFormat="1" ht="20.100000000000001" customHeight="1" x14ac:dyDescent="0.3">
      <c r="A287" s="8"/>
      <c r="B287" s="12"/>
      <c r="C287" s="17"/>
      <c r="D287" s="17"/>
      <c r="E287" s="17"/>
      <c r="F287" s="17"/>
      <c r="G287" s="17"/>
      <c r="H287" s="8"/>
      <c r="I287" s="2"/>
      <c r="J287" s="2"/>
      <c r="K287" s="2"/>
      <c r="L287" s="19"/>
      <c r="M287" s="20"/>
      <c r="N287" s="20"/>
      <c r="O287" s="21"/>
      <c r="P287" s="19"/>
      <c r="Q287" s="22"/>
      <c r="R287" s="19"/>
      <c r="S287" s="17"/>
      <c r="T287" s="17"/>
      <c r="U287" s="10"/>
    </row>
    <row r="288" spans="1:21" s="18" customFormat="1" ht="20.100000000000001" customHeight="1" x14ac:dyDescent="0.3">
      <c r="A288" s="8"/>
      <c r="B288" s="12"/>
      <c r="C288" s="17"/>
      <c r="D288" s="17"/>
      <c r="E288" s="17"/>
      <c r="F288" s="17"/>
      <c r="G288" s="17"/>
      <c r="H288" s="8"/>
      <c r="I288" s="2"/>
      <c r="J288" s="2"/>
      <c r="K288" s="2"/>
      <c r="L288" s="19"/>
      <c r="M288" s="20"/>
      <c r="N288" s="20"/>
      <c r="O288" s="21"/>
      <c r="P288" s="19"/>
      <c r="Q288" s="22"/>
      <c r="R288" s="19"/>
      <c r="S288" s="17"/>
      <c r="T288" s="17"/>
      <c r="U288" s="10"/>
    </row>
    <row r="289" spans="1:21" s="18" customFormat="1" ht="20.100000000000001" customHeight="1" x14ac:dyDescent="0.3">
      <c r="A289" s="8"/>
      <c r="B289" s="12"/>
      <c r="C289" s="17"/>
      <c r="D289" s="17"/>
      <c r="E289" s="17"/>
      <c r="F289" s="17"/>
      <c r="G289" s="17"/>
      <c r="H289" s="8"/>
      <c r="I289" s="2"/>
      <c r="J289" s="2"/>
      <c r="K289" s="2"/>
      <c r="L289" s="19"/>
      <c r="M289" s="20"/>
      <c r="N289" s="20"/>
      <c r="O289" s="21"/>
      <c r="P289" s="19"/>
      <c r="Q289" s="22"/>
      <c r="R289" s="19"/>
      <c r="S289" s="17"/>
      <c r="T289" s="17"/>
      <c r="U289" s="10"/>
    </row>
    <row r="290" spans="1:21" s="18" customFormat="1" ht="20.100000000000001" customHeight="1" x14ac:dyDescent="0.3">
      <c r="A290" s="8"/>
      <c r="B290" s="12"/>
      <c r="C290" s="17"/>
      <c r="D290" s="17"/>
      <c r="E290" s="17"/>
      <c r="F290" s="17"/>
      <c r="G290" s="17"/>
      <c r="H290" s="8"/>
      <c r="I290" s="2"/>
      <c r="J290" s="2"/>
      <c r="K290" s="2"/>
      <c r="L290" s="19"/>
      <c r="M290" s="20"/>
      <c r="N290" s="20"/>
      <c r="O290" s="21"/>
      <c r="P290" s="19"/>
      <c r="Q290" s="22"/>
      <c r="R290" s="19"/>
      <c r="S290" s="17"/>
      <c r="T290" s="17"/>
      <c r="U290" s="10"/>
    </row>
    <row r="291" spans="1:21" s="18" customFormat="1" ht="20.100000000000001" customHeight="1" x14ac:dyDescent="0.3">
      <c r="A291" s="8"/>
      <c r="B291" s="12"/>
      <c r="C291" s="17"/>
      <c r="D291" s="17"/>
      <c r="E291" s="17"/>
      <c r="F291" s="17"/>
      <c r="G291" s="17"/>
      <c r="H291" s="8"/>
      <c r="I291" s="2"/>
      <c r="J291" s="2"/>
      <c r="K291" s="2"/>
      <c r="L291" s="19"/>
      <c r="M291" s="20"/>
      <c r="N291" s="20"/>
      <c r="O291" s="21"/>
      <c r="P291" s="19"/>
      <c r="Q291" s="22"/>
      <c r="R291" s="19"/>
      <c r="S291" s="17"/>
      <c r="T291" s="17"/>
      <c r="U291" s="10"/>
    </row>
    <row r="292" spans="1:21" s="18" customFormat="1" ht="20.100000000000001" customHeight="1" x14ac:dyDescent="0.3">
      <c r="A292" s="8"/>
      <c r="B292" s="12"/>
      <c r="C292" s="17"/>
      <c r="D292" s="17"/>
      <c r="E292" s="17"/>
      <c r="F292" s="17"/>
      <c r="G292" s="17"/>
      <c r="H292" s="8"/>
      <c r="I292" s="2"/>
      <c r="J292" s="2"/>
      <c r="K292" s="2"/>
      <c r="L292" s="19"/>
      <c r="M292" s="20"/>
      <c r="N292" s="20"/>
      <c r="O292" s="21"/>
      <c r="P292" s="19"/>
      <c r="Q292" s="22"/>
      <c r="R292" s="19"/>
      <c r="S292" s="17"/>
      <c r="T292" s="17"/>
      <c r="U292" s="10"/>
    </row>
    <row r="293" spans="1:21" s="18" customFormat="1" ht="20.100000000000001" customHeight="1" x14ac:dyDescent="0.3">
      <c r="A293" s="8"/>
      <c r="B293" s="12"/>
      <c r="C293" s="17"/>
      <c r="D293" s="17"/>
      <c r="E293" s="17"/>
      <c r="F293" s="17"/>
      <c r="G293" s="17"/>
      <c r="H293" s="8"/>
      <c r="I293" s="2"/>
      <c r="J293" s="2"/>
      <c r="K293" s="2"/>
      <c r="L293" s="19"/>
      <c r="M293" s="20"/>
      <c r="N293" s="20"/>
      <c r="O293" s="21"/>
      <c r="P293" s="19"/>
      <c r="Q293" s="22"/>
      <c r="R293" s="19"/>
      <c r="S293" s="17"/>
      <c r="T293" s="17"/>
      <c r="U293" s="10"/>
    </row>
    <row r="294" spans="1:21" s="18" customFormat="1" ht="20.100000000000001" customHeight="1" x14ac:dyDescent="0.3">
      <c r="A294" s="8"/>
      <c r="B294" s="12"/>
      <c r="C294" s="17"/>
      <c r="D294" s="17"/>
      <c r="E294" s="17"/>
      <c r="F294" s="17"/>
      <c r="G294" s="17"/>
      <c r="H294" s="8"/>
      <c r="I294" s="2"/>
      <c r="J294" s="2"/>
      <c r="K294" s="2"/>
      <c r="L294" s="19"/>
      <c r="M294" s="20"/>
      <c r="N294" s="20"/>
      <c r="O294" s="21"/>
      <c r="P294" s="19"/>
      <c r="Q294" s="22"/>
      <c r="R294" s="19"/>
      <c r="S294" s="17"/>
      <c r="T294" s="17"/>
      <c r="U294" s="10"/>
    </row>
    <row r="295" spans="1:21" s="18" customFormat="1" ht="20.100000000000001" customHeight="1" x14ac:dyDescent="0.3">
      <c r="A295" s="8"/>
      <c r="B295" s="12"/>
      <c r="C295" s="17"/>
      <c r="D295" s="17"/>
      <c r="E295" s="17"/>
      <c r="F295" s="17"/>
      <c r="G295" s="17"/>
      <c r="H295" s="8"/>
      <c r="I295" s="2"/>
      <c r="J295" s="2"/>
      <c r="K295" s="2"/>
      <c r="L295" s="19"/>
      <c r="M295" s="20"/>
      <c r="N295" s="20"/>
      <c r="O295" s="21"/>
      <c r="P295" s="19"/>
      <c r="Q295" s="22"/>
      <c r="R295" s="19"/>
      <c r="S295" s="17"/>
      <c r="T295" s="17"/>
      <c r="U295" s="10"/>
    </row>
    <row r="296" spans="1:21" s="18" customFormat="1" ht="20.100000000000001" customHeight="1" x14ac:dyDescent="0.3">
      <c r="A296" s="8"/>
      <c r="B296" s="12"/>
      <c r="C296" s="17"/>
      <c r="D296" s="17"/>
      <c r="E296" s="17"/>
      <c r="F296" s="17"/>
      <c r="G296" s="17"/>
      <c r="H296" s="8"/>
      <c r="I296" s="2"/>
      <c r="J296" s="2"/>
      <c r="K296" s="2"/>
      <c r="L296" s="19"/>
      <c r="M296" s="20"/>
      <c r="N296" s="20"/>
      <c r="O296" s="21"/>
      <c r="P296" s="19"/>
      <c r="Q296" s="22"/>
      <c r="R296" s="19"/>
      <c r="S296" s="17"/>
      <c r="T296" s="17"/>
      <c r="U296" s="10"/>
    </row>
    <row r="297" spans="1:21" s="18" customFormat="1" ht="20.100000000000001" customHeight="1" x14ac:dyDescent="0.3">
      <c r="A297" s="8"/>
      <c r="B297" s="12"/>
      <c r="C297" s="17"/>
      <c r="D297" s="17"/>
      <c r="E297" s="17"/>
      <c r="F297" s="17"/>
      <c r="G297" s="17"/>
      <c r="H297" s="8"/>
      <c r="I297" s="2"/>
      <c r="J297" s="2"/>
      <c r="K297" s="2"/>
      <c r="L297" s="19"/>
      <c r="M297" s="20"/>
      <c r="N297" s="20"/>
      <c r="O297" s="21"/>
      <c r="P297" s="19"/>
      <c r="Q297" s="22"/>
      <c r="R297" s="19"/>
      <c r="S297" s="17"/>
      <c r="T297" s="17"/>
      <c r="U297" s="10"/>
    </row>
    <row r="298" spans="1:21" s="18" customFormat="1" ht="20.100000000000001" customHeight="1" x14ac:dyDescent="0.3">
      <c r="A298" s="8"/>
      <c r="B298" s="12"/>
      <c r="C298" s="17"/>
      <c r="D298" s="17"/>
      <c r="E298" s="17"/>
      <c r="F298" s="17"/>
      <c r="G298" s="17"/>
      <c r="H298" s="8"/>
      <c r="I298" s="2"/>
      <c r="J298" s="2"/>
      <c r="K298" s="2"/>
      <c r="L298" s="19"/>
      <c r="M298" s="20"/>
      <c r="N298" s="20"/>
      <c r="O298" s="21"/>
      <c r="P298" s="19"/>
      <c r="Q298" s="22"/>
      <c r="R298" s="19"/>
      <c r="S298" s="17"/>
      <c r="T298" s="17"/>
      <c r="U298" s="10"/>
    </row>
    <row r="299" spans="1:21" s="18" customFormat="1" ht="20.100000000000001" customHeight="1" x14ac:dyDescent="0.3">
      <c r="A299" s="8"/>
      <c r="B299" s="12"/>
      <c r="C299" s="17"/>
      <c r="D299" s="17"/>
      <c r="E299" s="17"/>
      <c r="F299" s="17"/>
      <c r="G299" s="17"/>
      <c r="H299" s="8"/>
      <c r="I299" s="2"/>
      <c r="J299" s="2"/>
      <c r="K299" s="2"/>
      <c r="L299" s="19"/>
      <c r="M299" s="20"/>
      <c r="N299" s="20"/>
      <c r="O299" s="21"/>
      <c r="P299" s="19"/>
      <c r="Q299" s="22"/>
      <c r="R299" s="19"/>
      <c r="S299" s="17"/>
      <c r="T299" s="17"/>
      <c r="U299" s="10"/>
    </row>
    <row r="300" spans="1:21" s="18" customFormat="1" ht="20.100000000000001" customHeight="1" x14ac:dyDescent="0.3">
      <c r="A300" s="8"/>
      <c r="B300" s="12"/>
      <c r="C300" s="17"/>
      <c r="D300" s="17"/>
      <c r="E300" s="17"/>
      <c r="F300" s="17"/>
      <c r="G300" s="17"/>
      <c r="H300" s="8"/>
      <c r="I300" s="2"/>
      <c r="J300" s="2"/>
      <c r="K300" s="2"/>
      <c r="L300" s="19"/>
      <c r="M300" s="20"/>
      <c r="N300" s="20"/>
      <c r="O300" s="21"/>
      <c r="P300" s="19"/>
      <c r="Q300" s="22"/>
      <c r="R300" s="19"/>
      <c r="S300" s="17"/>
      <c r="T300" s="17"/>
      <c r="U300" s="10"/>
    </row>
    <row r="301" spans="1:21" s="18" customFormat="1" ht="20.100000000000001" customHeight="1" x14ac:dyDescent="0.3">
      <c r="A301" s="8"/>
      <c r="B301" s="12"/>
      <c r="C301" s="17"/>
      <c r="D301" s="17"/>
      <c r="E301" s="17"/>
      <c r="F301" s="17"/>
      <c r="G301" s="17"/>
      <c r="H301" s="8"/>
      <c r="I301" s="2"/>
      <c r="J301" s="2"/>
      <c r="K301" s="2"/>
      <c r="L301" s="19"/>
      <c r="M301" s="20"/>
      <c r="N301" s="20"/>
      <c r="O301" s="21"/>
      <c r="P301" s="19"/>
      <c r="Q301" s="22"/>
      <c r="R301" s="19"/>
      <c r="S301" s="17"/>
      <c r="T301" s="17"/>
      <c r="U301" s="10"/>
    </row>
    <row r="302" spans="1:21" s="18" customFormat="1" ht="20.100000000000001" customHeight="1" x14ac:dyDescent="0.3">
      <c r="A302" s="8"/>
      <c r="B302" s="12"/>
      <c r="C302" s="17"/>
      <c r="D302" s="17"/>
      <c r="E302" s="17"/>
      <c r="F302" s="17"/>
      <c r="G302" s="17"/>
      <c r="H302" s="8"/>
      <c r="I302" s="2"/>
      <c r="J302" s="2"/>
      <c r="K302" s="2"/>
      <c r="L302" s="19"/>
      <c r="M302" s="20"/>
      <c r="N302" s="20"/>
      <c r="O302" s="21"/>
      <c r="P302" s="19"/>
      <c r="Q302" s="22"/>
      <c r="R302" s="19"/>
      <c r="S302" s="17"/>
      <c r="T302" s="17"/>
      <c r="U302" s="10"/>
    </row>
    <row r="303" spans="1:21" s="18" customFormat="1" ht="20.100000000000001" customHeight="1" x14ac:dyDescent="0.3">
      <c r="A303" s="8"/>
      <c r="B303" s="12"/>
      <c r="C303" s="17"/>
      <c r="D303" s="17"/>
      <c r="E303" s="17"/>
      <c r="F303" s="17"/>
      <c r="G303" s="17"/>
      <c r="H303" s="8"/>
      <c r="I303" s="2"/>
      <c r="J303" s="2"/>
      <c r="K303" s="2"/>
      <c r="L303" s="19"/>
      <c r="M303" s="20"/>
      <c r="N303" s="20"/>
      <c r="O303" s="21"/>
      <c r="P303" s="19"/>
      <c r="Q303" s="22"/>
      <c r="R303" s="19"/>
      <c r="S303" s="17"/>
      <c r="T303" s="17"/>
      <c r="U303" s="10"/>
    </row>
    <row r="304" spans="1:21" s="18" customFormat="1" ht="20.100000000000001" customHeight="1" x14ac:dyDescent="0.3">
      <c r="A304" s="8"/>
      <c r="B304" s="12"/>
      <c r="C304" s="17"/>
      <c r="D304" s="17"/>
      <c r="E304" s="17"/>
      <c r="F304" s="17"/>
      <c r="G304" s="17"/>
      <c r="H304" s="8"/>
      <c r="I304" s="2"/>
      <c r="J304" s="2"/>
      <c r="K304" s="2"/>
      <c r="L304" s="19"/>
      <c r="M304" s="20"/>
      <c r="N304" s="20"/>
      <c r="O304" s="21"/>
      <c r="P304" s="19"/>
      <c r="Q304" s="22"/>
      <c r="R304" s="19"/>
      <c r="S304" s="17"/>
      <c r="T304" s="17"/>
      <c r="U304" s="10"/>
    </row>
    <row r="305" spans="1:21" s="18" customFormat="1" ht="20.100000000000001" customHeight="1" x14ac:dyDescent="0.3">
      <c r="A305" s="8"/>
      <c r="B305" s="12"/>
      <c r="C305" s="17"/>
      <c r="D305" s="17"/>
      <c r="E305" s="17"/>
      <c r="F305" s="17"/>
      <c r="G305" s="17"/>
      <c r="H305" s="8"/>
      <c r="I305" s="2"/>
      <c r="J305" s="2"/>
      <c r="K305" s="2"/>
      <c r="L305" s="19"/>
      <c r="M305" s="20"/>
      <c r="N305" s="20"/>
      <c r="O305" s="21"/>
      <c r="P305" s="19"/>
      <c r="Q305" s="22"/>
      <c r="R305" s="19"/>
      <c r="S305" s="17"/>
      <c r="T305" s="17"/>
      <c r="U305" s="10"/>
    </row>
    <row r="306" spans="1:21" s="18" customFormat="1" ht="20.100000000000001" customHeight="1" x14ac:dyDescent="0.3">
      <c r="A306" s="8"/>
      <c r="B306" s="12"/>
      <c r="C306" s="17"/>
      <c r="D306" s="17"/>
      <c r="E306" s="17"/>
      <c r="F306" s="17"/>
      <c r="G306" s="17"/>
      <c r="H306" s="8"/>
      <c r="I306" s="2"/>
      <c r="J306" s="2"/>
      <c r="K306" s="2"/>
      <c r="L306" s="19"/>
      <c r="M306" s="20"/>
      <c r="N306" s="20"/>
      <c r="O306" s="21"/>
      <c r="P306" s="19"/>
      <c r="Q306" s="22"/>
      <c r="R306" s="19"/>
      <c r="S306" s="17"/>
      <c r="T306" s="17"/>
      <c r="U306" s="10"/>
    </row>
    <row r="307" spans="1:21" s="18" customFormat="1" ht="20.100000000000001" customHeight="1" x14ac:dyDescent="0.3">
      <c r="A307" s="8"/>
      <c r="B307" s="12"/>
      <c r="C307" s="17"/>
      <c r="D307" s="17"/>
      <c r="E307" s="17"/>
      <c r="F307" s="17"/>
      <c r="G307" s="17"/>
      <c r="H307" s="8"/>
      <c r="I307" s="2"/>
      <c r="J307" s="2"/>
      <c r="K307" s="2"/>
      <c r="L307" s="19"/>
      <c r="M307" s="20"/>
      <c r="N307" s="20"/>
      <c r="O307" s="21"/>
      <c r="P307" s="19"/>
      <c r="Q307" s="22"/>
      <c r="R307" s="19"/>
      <c r="S307" s="17"/>
      <c r="T307" s="17"/>
      <c r="U307" s="10"/>
    </row>
    <row r="308" spans="1:21" s="18" customFormat="1" ht="20.100000000000001" customHeight="1" x14ac:dyDescent="0.3">
      <c r="A308" s="8"/>
      <c r="B308" s="12"/>
      <c r="C308" s="17"/>
      <c r="D308" s="17"/>
      <c r="E308" s="17"/>
      <c r="F308" s="17"/>
      <c r="G308" s="17"/>
      <c r="H308" s="8"/>
      <c r="I308" s="2"/>
      <c r="J308" s="2"/>
      <c r="K308" s="2"/>
      <c r="L308" s="19"/>
      <c r="M308" s="20"/>
      <c r="N308" s="20"/>
      <c r="O308" s="21"/>
      <c r="P308" s="19"/>
      <c r="Q308" s="22"/>
      <c r="R308" s="19"/>
      <c r="S308" s="17"/>
      <c r="T308" s="17"/>
      <c r="U308" s="10"/>
    </row>
    <row r="309" spans="1:21" s="18" customFormat="1" ht="20.100000000000001" customHeight="1" x14ac:dyDescent="0.3">
      <c r="A309" s="8"/>
      <c r="B309" s="12"/>
      <c r="C309" s="17"/>
      <c r="D309" s="17"/>
      <c r="E309" s="17"/>
      <c r="F309" s="17"/>
      <c r="G309" s="17"/>
      <c r="H309" s="8"/>
      <c r="I309" s="2"/>
      <c r="J309" s="2"/>
      <c r="K309" s="2"/>
      <c r="L309" s="19"/>
      <c r="M309" s="20"/>
      <c r="N309" s="20"/>
      <c r="O309" s="21"/>
      <c r="P309" s="19"/>
      <c r="Q309" s="22"/>
      <c r="R309" s="19"/>
      <c r="S309" s="17"/>
      <c r="T309" s="17"/>
      <c r="U309" s="10"/>
    </row>
    <row r="310" spans="1:21" s="18" customFormat="1" ht="20.100000000000001" customHeight="1" x14ac:dyDescent="0.3">
      <c r="A310" s="8"/>
      <c r="B310" s="12"/>
      <c r="C310" s="17"/>
      <c r="D310" s="17"/>
      <c r="E310" s="17"/>
      <c r="F310" s="17"/>
      <c r="G310" s="17"/>
      <c r="H310" s="8"/>
      <c r="I310" s="2"/>
      <c r="J310" s="2"/>
      <c r="K310" s="2"/>
      <c r="L310" s="19"/>
      <c r="M310" s="20"/>
      <c r="N310" s="20"/>
      <c r="O310" s="21"/>
      <c r="P310" s="19"/>
      <c r="Q310" s="22"/>
      <c r="R310" s="19"/>
      <c r="S310" s="17"/>
      <c r="T310" s="17"/>
      <c r="U310" s="10"/>
    </row>
    <row r="311" spans="1:21" s="18" customFormat="1" ht="20.100000000000001" customHeight="1" x14ac:dyDescent="0.3">
      <c r="A311" s="8"/>
      <c r="B311" s="12"/>
      <c r="C311" s="17"/>
      <c r="D311" s="17"/>
      <c r="E311" s="17"/>
      <c r="F311" s="17"/>
      <c r="G311" s="17"/>
      <c r="H311" s="8"/>
      <c r="I311" s="2"/>
      <c r="J311" s="2"/>
      <c r="K311" s="2"/>
      <c r="L311" s="19"/>
      <c r="M311" s="20"/>
      <c r="N311" s="20"/>
      <c r="O311" s="21"/>
      <c r="P311" s="19"/>
      <c r="Q311" s="22"/>
      <c r="R311" s="19"/>
      <c r="S311" s="17"/>
      <c r="T311" s="17"/>
      <c r="U311" s="10"/>
    </row>
    <row r="312" spans="1:21" s="18" customFormat="1" ht="20.100000000000001" customHeight="1" x14ac:dyDescent="0.3">
      <c r="A312" s="8"/>
      <c r="B312" s="12"/>
      <c r="C312" s="17"/>
      <c r="D312" s="17"/>
      <c r="E312" s="17"/>
      <c r="F312" s="17"/>
      <c r="G312" s="17"/>
      <c r="H312" s="8"/>
      <c r="I312" s="2"/>
      <c r="J312" s="2"/>
      <c r="K312" s="2"/>
      <c r="L312" s="19"/>
      <c r="M312" s="20"/>
      <c r="N312" s="20"/>
      <c r="O312" s="21"/>
      <c r="P312" s="19"/>
      <c r="Q312" s="22"/>
      <c r="R312" s="19"/>
      <c r="S312" s="17"/>
      <c r="T312" s="17"/>
      <c r="U312" s="10"/>
    </row>
    <row r="313" spans="1:21" s="18" customFormat="1" ht="20.100000000000001" customHeight="1" x14ac:dyDescent="0.3">
      <c r="A313" s="8"/>
      <c r="B313" s="12"/>
      <c r="C313" s="17"/>
      <c r="D313" s="17"/>
      <c r="E313" s="17"/>
      <c r="F313" s="17"/>
      <c r="G313" s="17"/>
      <c r="H313" s="8"/>
      <c r="I313" s="2"/>
      <c r="J313" s="2"/>
      <c r="K313" s="2"/>
      <c r="L313" s="19"/>
      <c r="M313" s="20"/>
      <c r="N313" s="20"/>
      <c r="O313" s="21"/>
      <c r="P313" s="19"/>
      <c r="Q313" s="22"/>
      <c r="R313" s="19"/>
      <c r="S313" s="17"/>
      <c r="T313" s="17"/>
      <c r="U313" s="10"/>
    </row>
    <row r="314" spans="1:21" s="18" customFormat="1" ht="20.100000000000001" customHeight="1" x14ac:dyDescent="0.3">
      <c r="A314" s="8"/>
      <c r="B314" s="12"/>
      <c r="C314" s="17"/>
      <c r="D314" s="17"/>
      <c r="E314" s="17"/>
      <c r="F314" s="17"/>
      <c r="G314" s="17"/>
      <c r="H314" s="8"/>
      <c r="I314" s="2"/>
      <c r="J314" s="2"/>
      <c r="K314" s="2"/>
      <c r="L314" s="19"/>
      <c r="M314" s="20"/>
      <c r="N314" s="20"/>
      <c r="O314" s="21"/>
      <c r="P314" s="19"/>
      <c r="Q314" s="22"/>
      <c r="R314" s="19"/>
      <c r="S314" s="17"/>
      <c r="T314" s="17"/>
      <c r="U314" s="10"/>
    </row>
    <row r="315" spans="1:21" s="18" customFormat="1" ht="20.100000000000001" customHeight="1" x14ac:dyDescent="0.3">
      <c r="A315" s="8"/>
      <c r="B315" s="12"/>
      <c r="C315" s="17"/>
      <c r="D315" s="17"/>
      <c r="E315" s="17"/>
      <c r="F315" s="17"/>
      <c r="G315" s="17"/>
      <c r="H315" s="8"/>
      <c r="I315" s="2"/>
      <c r="J315" s="2"/>
      <c r="K315" s="2"/>
      <c r="L315" s="19"/>
      <c r="M315" s="20"/>
      <c r="N315" s="20"/>
      <c r="O315" s="21"/>
      <c r="P315" s="19"/>
      <c r="Q315" s="22"/>
      <c r="R315" s="19"/>
      <c r="S315" s="17"/>
      <c r="T315" s="17"/>
      <c r="U315" s="10"/>
    </row>
    <row r="316" spans="1:21" s="18" customFormat="1" ht="20.100000000000001" customHeight="1" x14ac:dyDescent="0.3">
      <c r="A316" s="8"/>
      <c r="B316" s="12"/>
      <c r="C316" s="17"/>
      <c r="D316" s="17"/>
      <c r="E316" s="17"/>
      <c r="F316" s="17"/>
      <c r="G316" s="17"/>
      <c r="H316" s="8"/>
      <c r="I316" s="2"/>
      <c r="J316" s="2"/>
      <c r="K316" s="2"/>
      <c r="L316" s="19"/>
      <c r="M316" s="20"/>
      <c r="N316" s="20"/>
      <c r="O316" s="21"/>
      <c r="P316" s="19"/>
      <c r="Q316" s="22"/>
      <c r="R316" s="19"/>
      <c r="S316" s="17"/>
      <c r="T316" s="17"/>
      <c r="U316" s="10"/>
    </row>
    <row r="317" spans="1:21" s="18" customFormat="1" ht="20.100000000000001" customHeight="1" x14ac:dyDescent="0.3">
      <c r="A317" s="8"/>
      <c r="B317" s="12"/>
      <c r="C317" s="17"/>
      <c r="D317" s="17"/>
      <c r="E317" s="17"/>
      <c r="F317" s="17"/>
      <c r="G317" s="17"/>
      <c r="H317" s="8"/>
      <c r="I317" s="2"/>
      <c r="J317" s="2"/>
      <c r="K317" s="2"/>
      <c r="L317" s="19"/>
      <c r="M317" s="20"/>
      <c r="N317" s="20"/>
      <c r="O317" s="21"/>
      <c r="P317" s="19"/>
      <c r="Q317" s="22"/>
      <c r="R317" s="19"/>
      <c r="S317" s="17"/>
      <c r="T317" s="17"/>
      <c r="U317" s="10"/>
    </row>
    <row r="318" spans="1:21" s="18" customFormat="1" ht="20.100000000000001" customHeight="1" x14ac:dyDescent="0.3">
      <c r="A318" s="8"/>
      <c r="B318" s="12"/>
      <c r="C318" s="17"/>
      <c r="D318" s="17"/>
      <c r="E318" s="17"/>
      <c r="F318" s="17"/>
      <c r="G318" s="17"/>
      <c r="H318" s="8"/>
      <c r="I318" s="2"/>
      <c r="J318" s="2"/>
      <c r="K318" s="2"/>
      <c r="L318" s="19"/>
      <c r="M318" s="20"/>
      <c r="N318" s="20"/>
      <c r="O318" s="21"/>
      <c r="P318" s="19"/>
      <c r="Q318" s="22"/>
      <c r="R318" s="19"/>
      <c r="S318" s="17"/>
      <c r="T318" s="17"/>
      <c r="U318" s="10"/>
    </row>
    <row r="319" spans="1:21" s="18" customFormat="1" ht="20.100000000000001" customHeight="1" x14ac:dyDescent="0.3">
      <c r="A319" s="8"/>
      <c r="B319" s="12"/>
      <c r="C319" s="17"/>
      <c r="D319" s="17"/>
      <c r="E319" s="17"/>
      <c r="F319" s="17"/>
      <c r="G319" s="17"/>
      <c r="H319" s="8"/>
      <c r="I319" s="2"/>
      <c r="J319" s="2"/>
      <c r="K319" s="2"/>
      <c r="L319" s="19"/>
      <c r="M319" s="20"/>
      <c r="N319" s="20"/>
      <c r="O319" s="21"/>
      <c r="P319" s="19"/>
      <c r="Q319" s="22"/>
      <c r="R319" s="19"/>
      <c r="S319" s="17"/>
      <c r="T319" s="17"/>
      <c r="U319" s="10"/>
    </row>
    <row r="320" spans="1:21" s="18" customFormat="1" ht="20.100000000000001" customHeight="1" x14ac:dyDescent="0.3">
      <c r="A320" s="8"/>
      <c r="B320" s="12"/>
      <c r="C320" s="17"/>
      <c r="D320" s="17"/>
      <c r="E320" s="17"/>
      <c r="F320" s="17"/>
      <c r="G320" s="17"/>
      <c r="H320" s="8"/>
      <c r="I320" s="2"/>
      <c r="J320" s="2"/>
      <c r="K320" s="2"/>
      <c r="L320" s="19"/>
      <c r="M320" s="20"/>
      <c r="N320" s="20"/>
      <c r="O320" s="21"/>
      <c r="P320" s="19"/>
      <c r="Q320" s="22"/>
      <c r="R320" s="19"/>
      <c r="S320" s="17"/>
      <c r="T320" s="17"/>
      <c r="U320" s="10"/>
    </row>
    <row r="321" spans="1:21" s="18" customFormat="1" ht="20.100000000000001" customHeight="1" x14ac:dyDescent="0.3">
      <c r="A321" s="8"/>
      <c r="B321" s="12"/>
      <c r="C321" s="17"/>
      <c r="D321" s="17"/>
      <c r="E321" s="17"/>
      <c r="F321" s="17"/>
      <c r="G321" s="17"/>
      <c r="H321" s="8"/>
      <c r="I321" s="2"/>
      <c r="J321" s="2"/>
      <c r="K321" s="2"/>
      <c r="L321" s="19"/>
      <c r="M321" s="20"/>
      <c r="N321" s="20"/>
      <c r="O321" s="21"/>
      <c r="P321" s="19"/>
      <c r="Q321" s="22"/>
      <c r="R321" s="19"/>
      <c r="S321" s="17"/>
      <c r="T321" s="17"/>
      <c r="U321" s="10"/>
    </row>
    <row r="322" spans="1:21" s="18" customFormat="1" ht="20.100000000000001" customHeight="1" x14ac:dyDescent="0.3">
      <c r="A322" s="8"/>
      <c r="B322" s="12"/>
      <c r="C322" s="17"/>
      <c r="D322" s="17"/>
      <c r="E322" s="17"/>
      <c r="F322" s="17"/>
      <c r="G322" s="17"/>
      <c r="H322" s="8"/>
      <c r="I322" s="2"/>
      <c r="J322" s="2"/>
      <c r="K322" s="2"/>
      <c r="L322" s="19"/>
      <c r="M322" s="20"/>
      <c r="N322" s="20"/>
      <c r="O322" s="21"/>
      <c r="P322" s="19"/>
      <c r="Q322" s="22"/>
      <c r="R322" s="19"/>
      <c r="S322" s="17"/>
      <c r="T322" s="17"/>
      <c r="U322" s="10"/>
    </row>
    <row r="323" spans="1:21" s="18" customFormat="1" ht="20.100000000000001" customHeight="1" x14ac:dyDescent="0.3">
      <c r="A323" s="8"/>
      <c r="B323" s="12"/>
      <c r="C323" s="17"/>
      <c r="D323" s="17"/>
      <c r="E323" s="17"/>
      <c r="F323" s="17"/>
      <c r="G323" s="17"/>
      <c r="H323" s="8"/>
      <c r="I323" s="2"/>
      <c r="J323" s="2"/>
      <c r="K323" s="2"/>
      <c r="L323" s="19"/>
      <c r="M323" s="20"/>
      <c r="N323" s="20"/>
      <c r="O323" s="21"/>
      <c r="P323" s="19"/>
      <c r="Q323" s="22"/>
      <c r="R323" s="19"/>
      <c r="S323" s="17"/>
      <c r="T323" s="17"/>
      <c r="U323" s="10"/>
    </row>
    <row r="324" spans="1:21" s="18" customFormat="1" ht="20.100000000000001" customHeight="1" x14ac:dyDescent="0.3">
      <c r="A324" s="8"/>
      <c r="B324" s="12"/>
      <c r="C324" s="17"/>
      <c r="D324" s="17"/>
      <c r="E324" s="17"/>
      <c r="F324" s="17"/>
      <c r="G324" s="17"/>
      <c r="H324" s="8"/>
      <c r="I324" s="2"/>
      <c r="J324" s="2"/>
      <c r="K324" s="2"/>
      <c r="L324" s="19"/>
      <c r="M324" s="20"/>
      <c r="N324" s="20"/>
      <c r="O324" s="21"/>
      <c r="P324" s="19"/>
      <c r="Q324" s="22"/>
      <c r="R324" s="19"/>
      <c r="S324" s="17"/>
      <c r="T324" s="17"/>
      <c r="U324" s="10"/>
    </row>
    <row r="325" spans="1:21" s="18" customFormat="1" ht="20.100000000000001" customHeight="1" x14ac:dyDescent="0.3">
      <c r="A325" s="8"/>
      <c r="B325" s="12"/>
      <c r="C325" s="17"/>
      <c r="D325" s="17"/>
      <c r="E325" s="17"/>
      <c r="F325" s="17"/>
      <c r="G325" s="17"/>
      <c r="H325" s="8"/>
      <c r="I325" s="2"/>
      <c r="J325" s="2"/>
      <c r="K325" s="2"/>
      <c r="L325" s="19"/>
      <c r="M325" s="20"/>
      <c r="N325" s="20"/>
      <c r="O325" s="21"/>
      <c r="P325" s="19"/>
      <c r="Q325" s="22"/>
      <c r="R325" s="19"/>
      <c r="S325" s="17"/>
      <c r="T325" s="17"/>
      <c r="U325" s="10"/>
    </row>
    <row r="326" spans="1:21" s="18" customFormat="1" ht="20.100000000000001" customHeight="1" x14ac:dyDescent="0.3">
      <c r="A326" s="8"/>
      <c r="B326" s="12"/>
      <c r="C326" s="17"/>
      <c r="D326" s="17"/>
      <c r="E326" s="17"/>
      <c r="F326" s="17"/>
      <c r="G326" s="17"/>
      <c r="H326" s="8"/>
      <c r="I326" s="2"/>
      <c r="J326" s="2"/>
      <c r="K326" s="2"/>
      <c r="L326" s="19"/>
      <c r="M326" s="20"/>
      <c r="N326" s="20"/>
      <c r="O326" s="21"/>
      <c r="P326" s="19"/>
      <c r="Q326" s="22"/>
      <c r="R326" s="19"/>
      <c r="S326" s="17"/>
      <c r="T326" s="17"/>
      <c r="U326" s="10"/>
    </row>
    <row r="327" spans="1:21" s="18" customFormat="1" ht="20.100000000000001" customHeight="1" x14ac:dyDescent="0.3">
      <c r="A327" s="8"/>
      <c r="B327" s="12"/>
      <c r="C327" s="17"/>
      <c r="D327" s="17"/>
      <c r="E327" s="17"/>
      <c r="F327" s="17"/>
      <c r="G327" s="17"/>
      <c r="H327" s="8"/>
      <c r="I327" s="2"/>
      <c r="J327" s="2"/>
      <c r="K327" s="2"/>
      <c r="L327" s="19"/>
      <c r="M327" s="20"/>
      <c r="N327" s="20"/>
      <c r="O327" s="21"/>
      <c r="P327" s="19"/>
      <c r="Q327" s="22"/>
      <c r="R327" s="19"/>
      <c r="S327" s="17"/>
      <c r="T327" s="17"/>
      <c r="U327" s="10"/>
    </row>
    <row r="328" spans="1:21" s="18" customFormat="1" ht="20.100000000000001" customHeight="1" x14ac:dyDescent="0.3">
      <c r="A328" s="8"/>
      <c r="B328" s="12"/>
      <c r="C328" s="17"/>
      <c r="D328" s="17"/>
      <c r="E328" s="17"/>
      <c r="F328" s="17"/>
      <c r="G328" s="17"/>
      <c r="H328" s="8"/>
      <c r="I328" s="2"/>
      <c r="J328" s="2"/>
      <c r="K328" s="2"/>
      <c r="L328" s="19"/>
      <c r="M328" s="20"/>
      <c r="N328" s="20"/>
      <c r="O328" s="21"/>
      <c r="P328" s="19"/>
      <c r="Q328" s="22"/>
      <c r="R328" s="19"/>
      <c r="S328" s="17"/>
      <c r="T328" s="17"/>
      <c r="U328" s="10"/>
    </row>
    <row r="329" spans="1:21" s="18" customFormat="1" ht="20.100000000000001" customHeight="1" x14ac:dyDescent="0.3">
      <c r="A329" s="8"/>
      <c r="B329" s="12"/>
      <c r="C329" s="17"/>
      <c r="D329" s="17"/>
      <c r="E329" s="17"/>
      <c r="F329" s="17"/>
      <c r="G329" s="17"/>
      <c r="H329" s="8"/>
      <c r="I329" s="2"/>
      <c r="J329" s="2"/>
      <c r="K329" s="2"/>
      <c r="L329" s="19"/>
      <c r="M329" s="20"/>
      <c r="N329" s="20"/>
      <c r="O329" s="21"/>
      <c r="P329" s="19"/>
      <c r="Q329" s="22"/>
      <c r="R329" s="19"/>
      <c r="S329" s="17"/>
      <c r="T329" s="17"/>
      <c r="U329" s="10"/>
    </row>
    <row r="330" spans="1:21" s="18" customFormat="1" ht="20.100000000000001" customHeight="1" x14ac:dyDescent="0.3">
      <c r="A330" s="8"/>
      <c r="B330" s="12"/>
      <c r="C330" s="17"/>
      <c r="D330" s="17"/>
      <c r="E330" s="17"/>
      <c r="F330" s="17"/>
      <c r="G330" s="17"/>
      <c r="H330" s="8"/>
      <c r="I330" s="2"/>
      <c r="J330" s="2"/>
      <c r="K330" s="2"/>
      <c r="L330" s="19"/>
      <c r="M330" s="20"/>
      <c r="N330" s="20"/>
      <c r="O330" s="21"/>
      <c r="P330" s="19"/>
      <c r="Q330" s="22"/>
      <c r="R330" s="19"/>
      <c r="S330" s="17"/>
      <c r="T330" s="17"/>
      <c r="U330" s="10"/>
    </row>
    <row r="331" spans="1:21" s="18" customFormat="1" ht="20.100000000000001" customHeight="1" x14ac:dyDescent="0.3">
      <c r="A331" s="8"/>
      <c r="B331" s="12"/>
      <c r="C331" s="17"/>
      <c r="D331" s="17"/>
      <c r="E331" s="17"/>
      <c r="F331" s="17"/>
      <c r="G331" s="17"/>
      <c r="H331" s="8"/>
      <c r="I331" s="2"/>
      <c r="J331" s="2"/>
      <c r="K331" s="2"/>
      <c r="L331" s="19"/>
      <c r="M331" s="20"/>
      <c r="N331" s="20"/>
      <c r="O331" s="21"/>
      <c r="P331" s="19"/>
      <c r="Q331" s="22"/>
      <c r="R331" s="19"/>
      <c r="S331" s="17"/>
      <c r="T331" s="17"/>
      <c r="U331" s="10"/>
    </row>
    <row r="332" spans="1:21" s="18" customFormat="1" ht="20.100000000000001" customHeight="1" x14ac:dyDescent="0.3">
      <c r="A332" s="8"/>
      <c r="B332" s="12"/>
      <c r="C332" s="17"/>
      <c r="D332" s="17"/>
      <c r="E332" s="17"/>
      <c r="F332" s="17"/>
      <c r="G332" s="17"/>
      <c r="H332" s="8"/>
      <c r="I332" s="2"/>
      <c r="J332" s="2"/>
      <c r="K332" s="2"/>
      <c r="L332" s="19"/>
      <c r="M332" s="20"/>
      <c r="N332" s="20"/>
      <c r="O332" s="21"/>
      <c r="P332" s="19"/>
      <c r="Q332" s="22"/>
      <c r="R332" s="19"/>
      <c r="S332" s="17"/>
      <c r="T332" s="17"/>
      <c r="U332" s="10"/>
    </row>
    <row r="333" spans="1:21" s="18" customFormat="1" ht="20.100000000000001" customHeight="1" x14ac:dyDescent="0.3">
      <c r="A333" s="8"/>
      <c r="B333" s="12"/>
      <c r="C333" s="17"/>
      <c r="D333" s="17"/>
      <c r="E333" s="17"/>
      <c r="F333" s="17"/>
      <c r="G333" s="17"/>
      <c r="H333" s="8"/>
      <c r="I333" s="2"/>
      <c r="J333" s="2"/>
      <c r="K333" s="2"/>
      <c r="L333" s="19"/>
      <c r="M333" s="20"/>
      <c r="N333" s="20"/>
      <c r="O333" s="21"/>
      <c r="P333" s="19"/>
      <c r="Q333" s="22"/>
      <c r="R333" s="19"/>
      <c r="S333" s="17"/>
      <c r="T333" s="17"/>
      <c r="U333" s="10"/>
    </row>
    <row r="334" spans="1:21" s="18" customFormat="1" ht="20.100000000000001" customHeight="1" x14ac:dyDescent="0.3">
      <c r="A334" s="8"/>
      <c r="B334" s="12"/>
      <c r="C334" s="17"/>
      <c r="D334" s="17"/>
      <c r="E334" s="17"/>
      <c r="F334" s="17"/>
      <c r="G334" s="17"/>
      <c r="H334" s="8"/>
      <c r="I334" s="2"/>
      <c r="J334" s="2"/>
      <c r="K334" s="2"/>
      <c r="L334" s="19"/>
      <c r="M334" s="20"/>
      <c r="N334" s="20"/>
      <c r="O334" s="21"/>
      <c r="P334" s="19"/>
      <c r="Q334" s="22"/>
      <c r="R334" s="19"/>
      <c r="S334" s="17"/>
      <c r="T334" s="17"/>
      <c r="U334" s="10"/>
    </row>
    <row r="335" spans="1:21" s="18" customFormat="1" ht="20.100000000000001" customHeight="1" x14ac:dyDescent="0.3">
      <c r="A335" s="8"/>
      <c r="B335" s="12"/>
      <c r="C335" s="17"/>
      <c r="D335" s="17"/>
      <c r="E335" s="17"/>
      <c r="F335" s="17"/>
      <c r="G335" s="17"/>
      <c r="H335" s="8"/>
      <c r="I335" s="2"/>
      <c r="J335" s="2"/>
      <c r="K335" s="2"/>
      <c r="L335" s="19"/>
      <c r="M335" s="20"/>
      <c r="N335" s="20"/>
      <c r="O335" s="21"/>
      <c r="P335" s="19"/>
      <c r="Q335" s="22"/>
      <c r="R335" s="19"/>
      <c r="S335" s="17"/>
      <c r="T335" s="17"/>
      <c r="U335" s="10"/>
    </row>
    <row r="336" spans="1:21" s="18" customFormat="1" ht="20.100000000000001" customHeight="1" x14ac:dyDescent="0.3">
      <c r="A336" s="8"/>
      <c r="B336" s="12"/>
      <c r="C336" s="17"/>
      <c r="D336" s="17"/>
      <c r="E336" s="17"/>
      <c r="F336" s="17"/>
      <c r="G336" s="17"/>
      <c r="H336" s="8"/>
      <c r="I336" s="2"/>
      <c r="J336" s="2"/>
      <c r="K336" s="2"/>
      <c r="L336" s="19"/>
      <c r="M336" s="20"/>
      <c r="N336" s="20"/>
      <c r="O336" s="21"/>
      <c r="P336" s="19"/>
      <c r="Q336" s="22"/>
      <c r="R336" s="19"/>
      <c r="S336" s="17"/>
      <c r="T336" s="17"/>
      <c r="U336" s="10"/>
    </row>
    <row r="337" spans="1:21" s="18" customFormat="1" ht="20.100000000000001" customHeight="1" x14ac:dyDescent="0.3">
      <c r="A337" s="8"/>
      <c r="B337" s="12"/>
      <c r="C337" s="17"/>
      <c r="D337" s="17"/>
      <c r="E337" s="17"/>
      <c r="F337" s="17"/>
      <c r="G337" s="17"/>
      <c r="H337" s="8"/>
      <c r="I337" s="2"/>
      <c r="J337" s="2"/>
      <c r="K337" s="2"/>
      <c r="L337" s="19"/>
      <c r="M337" s="20"/>
      <c r="N337" s="20"/>
      <c r="O337" s="21"/>
      <c r="P337" s="19"/>
      <c r="Q337" s="22"/>
      <c r="R337" s="19"/>
      <c r="S337" s="17"/>
      <c r="T337" s="17"/>
      <c r="U337" s="10"/>
    </row>
    <row r="338" spans="1:21" s="18" customFormat="1" ht="20.100000000000001" customHeight="1" x14ac:dyDescent="0.3">
      <c r="A338" s="8"/>
      <c r="B338" s="12"/>
      <c r="C338" s="17"/>
      <c r="D338" s="17"/>
      <c r="E338" s="17"/>
      <c r="F338" s="17"/>
      <c r="G338" s="17"/>
      <c r="H338" s="8"/>
      <c r="I338" s="2"/>
      <c r="J338" s="2"/>
      <c r="K338" s="2"/>
      <c r="L338" s="19"/>
      <c r="M338" s="20"/>
      <c r="N338" s="20"/>
      <c r="O338" s="21"/>
      <c r="P338" s="19"/>
      <c r="Q338" s="22"/>
      <c r="R338" s="19"/>
      <c r="S338" s="17"/>
      <c r="T338" s="17"/>
      <c r="U338" s="10"/>
    </row>
    <row r="339" spans="1:21" s="18" customFormat="1" ht="20.100000000000001" customHeight="1" x14ac:dyDescent="0.3">
      <c r="A339" s="8"/>
      <c r="B339" s="12"/>
      <c r="C339" s="17"/>
      <c r="D339" s="17"/>
      <c r="E339" s="17"/>
      <c r="F339" s="17"/>
      <c r="G339" s="17"/>
      <c r="H339" s="8"/>
      <c r="I339" s="2"/>
      <c r="J339" s="2"/>
      <c r="K339" s="2"/>
      <c r="L339" s="19"/>
      <c r="M339" s="20"/>
      <c r="N339" s="20"/>
      <c r="O339" s="21"/>
      <c r="P339" s="19"/>
      <c r="Q339" s="22"/>
      <c r="R339" s="19"/>
      <c r="S339" s="17"/>
      <c r="T339" s="17"/>
      <c r="U339" s="10"/>
    </row>
    <row r="340" spans="1:21" s="18" customFormat="1" ht="20.100000000000001" customHeight="1" x14ac:dyDescent="0.3">
      <c r="A340" s="8"/>
      <c r="B340" s="12"/>
      <c r="C340" s="17"/>
      <c r="D340" s="17"/>
      <c r="E340" s="17"/>
      <c r="F340" s="17"/>
      <c r="G340" s="17"/>
      <c r="H340" s="8"/>
      <c r="I340" s="2"/>
      <c r="J340" s="2"/>
      <c r="K340" s="2"/>
      <c r="L340" s="19"/>
      <c r="M340" s="20"/>
      <c r="N340" s="20"/>
      <c r="O340" s="21"/>
      <c r="P340" s="19"/>
      <c r="Q340" s="22"/>
      <c r="R340" s="19"/>
      <c r="S340" s="17"/>
      <c r="T340" s="17"/>
      <c r="U340" s="10"/>
    </row>
    <row r="341" spans="1:21" s="18" customFormat="1" ht="20.100000000000001" customHeight="1" x14ac:dyDescent="0.3">
      <c r="A341" s="8"/>
      <c r="B341" s="12"/>
      <c r="C341" s="17"/>
      <c r="D341" s="17"/>
      <c r="E341" s="17"/>
      <c r="F341" s="17"/>
      <c r="G341" s="17"/>
      <c r="H341" s="8"/>
      <c r="I341" s="2"/>
      <c r="J341" s="2"/>
      <c r="K341" s="2"/>
      <c r="L341" s="19"/>
      <c r="M341" s="20"/>
      <c r="N341" s="20"/>
      <c r="O341" s="21"/>
      <c r="P341" s="19"/>
      <c r="Q341" s="22"/>
      <c r="R341" s="19"/>
      <c r="S341" s="17"/>
      <c r="T341" s="17"/>
      <c r="U341" s="10"/>
    </row>
    <row r="342" spans="1:21" s="18" customFormat="1" ht="20.100000000000001" customHeight="1" x14ac:dyDescent="0.3">
      <c r="A342" s="8"/>
      <c r="B342" s="12"/>
      <c r="C342" s="17"/>
      <c r="D342" s="17"/>
      <c r="E342" s="17"/>
      <c r="F342" s="17"/>
      <c r="G342" s="17"/>
      <c r="H342" s="8"/>
      <c r="I342" s="2"/>
      <c r="J342" s="2"/>
      <c r="K342" s="2"/>
      <c r="L342" s="19"/>
      <c r="M342" s="20"/>
      <c r="N342" s="20"/>
      <c r="O342" s="21"/>
      <c r="P342" s="19"/>
      <c r="Q342" s="22"/>
      <c r="R342" s="19"/>
      <c r="S342" s="17"/>
      <c r="T342" s="17"/>
      <c r="U342" s="10"/>
    </row>
    <row r="343" spans="1:21" s="18" customFormat="1" ht="20.100000000000001" customHeight="1" x14ac:dyDescent="0.3">
      <c r="A343" s="8"/>
      <c r="B343" s="12"/>
      <c r="C343" s="17"/>
      <c r="D343" s="17"/>
      <c r="E343" s="17"/>
      <c r="F343" s="17"/>
      <c r="G343" s="17"/>
      <c r="H343" s="8"/>
      <c r="I343" s="2"/>
      <c r="J343" s="2"/>
      <c r="K343" s="2"/>
      <c r="L343" s="19"/>
      <c r="M343" s="20"/>
      <c r="N343" s="20"/>
      <c r="O343" s="21"/>
      <c r="P343" s="19"/>
      <c r="Q343" s="22"/>
      <c r="R343" s="19"/>
      <c r="S343" s="17"/>
      <c r="T343" s="17"/>
      <c r="U343" s="10"/>
    </row>
    <row r="344" spans="1:21" s="18" customFormat="1" ht="20.100000000000001" customHeight="1" x14ac:dyDescent="0.3">
      <c r="A344" s="8"/>
      <c r="B344" s="12"/>
      <c r="C344" s="17"/>
      <c r="D344" s="17"/>
      <c r="E344" s="17"/>
      <c r="F344" s="17"/>
      <c r="G344" s="17"/>
      <c r="H344" s="8"/>
      <c r="I344" s="2"/>
      <c r="J344" s="2"/>
      <c r="K344" s="2"/>
      <c r="L344" s="19"/>
      <c r="M344" s="20"/>
      <c r="N344" s="20"/>
      <c r="O344" s="21"/>
      <c r="P344" s="19"/>
      <c r="Q344" s="22"/>
      <c r="R344" s="19"/>
      <c r="S344" s="17"/>
      <c r="T344" s="17"/>
      <c r="U344" s="10"/>
    </row>
    <row r="345" spans="1:21" s="18" customFormat="1" ht="20.100000000000001" customHeight="1" x14ac:dyDescent="0.3">
      <c r="A345" s="8"/>
      <c r="B345" s="12"/>
      <c r="C345" s="17"/>
      <c r="D345" s="17"/>
      <c r="E345" s="17"/>
      <c r="F345" s="17"/>
      <c r="G345" s="17"/>
      <c r="H345" s="8"/>
      <c r="I345" s="2"/>
      <c r="J345" s="2"/>
      <c r="K345" s="2"/>
      <c r="L345" s="19"/>
      <c r="M345" s="20"/>
      <c r="N345" s="20"/>
      <c r="O345" s="21"/>
      <c r="P345" s="19"/>
      <c r="Q345" s="22"/>
      <c r="R345" s="19"/>
      <c r="S345" s="17"/>
      <c r="T345" s="17"/>
      <c r="U345" s="10"/>
    </row>
    <row r="346" spans="1:21" s="18" customFormat="1" ht="20.100000000000001" customHeight="1" x14ac:dyDescent="0.3">
      <c r="A346" s="8"/>
      <c r="B346" s="12"/>
      <c r="C346" s="17"/>
      <c r="D346" s="17"/>
      <c r="E346" s="17"/>
      <c r="F346" s="17"/>
      <c r="G346" s="17"/>
      <c r="H346" s="8"/>
      <c r="I346" s="2"/>
      <c r="J346" s="2"/>
      <c r="K346" s="2"/>
      <c r="L346" s="19"/>
      <c r="M346" s="20"/>
      <c r="N346" s="20"/>
      <c r="O346" s="21"/>
      <c r="P346" s="19"/>
      <c r="Q346" s="22"/>
      <c r="R346" s="19"/>
      <c r="S346" s="17"/>
      <c r="T346" s="17"/>
      <c r="U346" s="10"/>
    </row>
    <row r="347" spans="1:21" s="18" customFormat="1" ht="20.100000000000001" customHeight="1" x14ac:dyDescent="0.3">
      <c r="A347" s="8"/>
      <c r="B347" s="12"/>
      <c r="C347" s="17"/>
      <c r="D347" s="17"/>
      <c r="E347" s="17"/>
      <c r="F347" s="17"/>
      <c r="G347" s="17"/>
      <c r="H347" s="8"/>
      <c r="I347" s="2"/>
      <c r="J347" s="2"/>
      <c r="K347" s="2"/>
      <c r="L347" s="19"/>
      <c r="M347" s="20"/>
      <c r="N347" s="20"/>
      <c r="O347" s="21"/>
      <c r="P347" s="19"/>
      <c r="Q347" s="22"/>
      <c r="R347" s="19"/>
      <c r="S347" s="17"/>
      <c r="T347" s="17"/>
      <c r="U347" s="10"/>
    </row>
    <row r="348" spans="1:21" s="18" customFormat="1" ht="20.100000000000001" customHeight="1" x14ac:dyDescent="0.3">
      <c r="A348" s="8"/>
      <c r="B348" s="12"/>
      <c r="C348" s="17"/>
      <c r="D348" s="17"/>
      <c r="E348" s="17"/>
      <c r="F348" s="17"/>
      <c r="G348" s="17"/>
      <c r="H348" s="8"/>
      <c r="I348" s="2"/>
      <c r="J348" s="2"/>
      <c r="K348" s="2"/>
      <c r="L348" s="19"/>
      <c r="M348" s="20"/>
      <c r="N348" s="20"/>
      <c r="O348" s="21"/>
      <c r="P348" s="19"/>
      <c r="Q348" s="22"/>
      <c r="R348" s="19"/>
      <c r="S348" s="17"/>
      <c r="T348" s="17"/>
      <c r="U348" s="10"/>
    </row>
    <row r="349" spans="1:21" s="18" customFormat="1" ht="20.100000000000001" customHeight="1" x14ac:dyDescent="0.3">
      <c r="A349" s="8"/>
      <c r="B349" s="12"/>
      <c r="C349" s="17"/>
      <c r="D349" s="17"/>
      <c r="E349" s="17"/>
      <c r="F349" s="17"/>
      <c r="G349" s="17"/>
      <c r="H349" s="8"/>
      <c r="I349" s="2"/>
      <c r="J349" s="2"/>
      <c r="K349" s="2"/>
      <c r="L349" s="19"/>
      <c r="M349" s="20"/>
      <c r="N349" s="20"/>
      <c r="O349" s="21"/>
      <c r="P349" s="19"/>
      <c r="Q349" s="22"/>
      <c r="R349" s="19"/>
      <c r="S349" s="17"/>
      <c r="T349" s="17"/>
      <c r="U349" s="10"/>
    </row>
    <row r="350" spans="1:21" s="18" customFormat="1" ht="20.100000000000001" customHeight="1" x14ac:dyDescent="0.3">
      <c r="A350" s="8"/>
      <c r="B350" s="12"/>
      <c r="C350" s="17"/>
      <c r="D350" s="17"/>
      <c r="E350" s="17"/>
      <c r="F350" s="17"/>
      <c r="G350" s="17"/>
      <c r="H350" s="8"/>
      <c r="I350" s="2"/>
      <c r="J350" s="2"/>
      <c r="K350" s="2"/>
      <c r="L350" s="19"/>
      <c r="M350" s="20"/>
      <c r="N350" s="20"/>
      <c r="O350" s="21"/>
      <c r="P350" s="19"/>
      <c r="Q350" s="22"/>
      <c r="R350" s="19"/>
      <c r="S350" s="17"/>
      <c r="T350" s="17"/>
      <c r="U350" s="10"/>
    </row>
    <row r="351" spans="1:21" s="18" customFormat="1" ht="20.100000000000001" customHeight="1" x14ac:dyDescent="0.3">
      <c r="A351" s="8"/>
      <c r="B351" s="12"/>
      <c r="C351" s="17"/>
      <c r="D351" s="17"/>
      <c r="E351" s="17"/>
      <c r="F351" s="17"/>
      <c r="G351" s="17"/>
      <c r="H351" s="8"/>
      <c r="I351" s="2"/>
      <c r="J351" s="2"/>
      <c r="K351" s="2"/>
      <c r="L351" s="19"/>
      <c r="M351" s="20"/>
      <c r="N351" s="20"/>
      <c r="O351" s="21"/>
      <c r="P351" s="19"/>
      <c r="Q351" s="22"/>
      <c r="R351" s="19"/>
      <c r="S351" s="17"/>
      <c r="T351" s="17"/>
      <c r="U351" s="10"/>
    </row>
    <row r="352" spans="1:21" s="18" customFormat="1" ht="20.100000000000001" customHeight="1" x14ac:dyDescent="0.3">
      <c r="A352" s="8"/>
      <c r="B352" s="12"/>
      <c r="C352" s="17"/>
      <c r="D352" s="17"/>
      <c r="E352" s="17"/>
      <c r="F352" s="17"/>
      <c r="G352" s="17"/>
      <c r="H352" s="8"/>
      <c r="I352" s="2"/>
      <c r="J352" s="2"/>
      <c r="K352" s="2"/>
      <c r="L352" s="19"/>
      <c r="M352" s="20"/>
      <c r="N352" s="20"/>
      <c r="O352" s="21"/>
      <c r="P352" s="19"/>
      <c r="Q352" s="22"/>
      <c r="R352" s="19"/>
      <c r="S352" s="17"/>
      <c r="T352" s="17"/>
      <c r="U352" s="10"/>
    </row>
    <row r="353" spans="1:21" s="18" customFormat="1" ht="20.100000000000001" customHeight="1" x14ac:dyDescent="0.3">
      <c r="A353" s="8"/>
      <c r="B353" s="12"/>
      <c r="C353" s="17"/>
      <c r="D353" s="17"/>
      <c r="E353" s="17"/>
      <c r="F353" s="17"/>
      <c r="G353" s="17"/>
      <c r="H353" s="8"/>
      <c r="I353" s="2"/>
      <c r="J353" s="2"/>
      <c r="K353" s="2"/>
      <c r="L353" s="19"/>
      <c r="M353" s="20"/>
      <c r="N353" s="20"/>
      <c r="O353" s="21"/>
      <c r="P353" s="19"/>
      <c r="Q353" s="22"/>
      <c r="R353" s="19"/>
      <c r="S353" s="17"/>
      <c r="T353" s="17"/>
      <c r="U353" s="10"/>
    </row>
    <row r="354" spans="1:21" s="18" customFormat="1" ht="20.100000000000001" customHeight="1" x14ac:dyDescent="0.3">
      <c r="A354" s="8"/>
      <c r="B354" s="12"/>
      <c r="C354" s="17"/>
      <c r="D354" s="17"/>
      <c r="E354" s="17"/>
      <c r="F354" s="17"/>
      <c r="G354" s="17"/>
      <c r="H354" s="8"/>
      <c r="I354" s="2"/>
      <c r="J354" s="2"/>
      <c r="K354" s="2"/>
      <c r="L354" s="19"/>
      <c r="M354" s="20"/>
      <c r="N354" s="20"/>
      <c r="O354" s="21"/>
      <c r="P354" s="19"/>
      <c r="Q354" s="22"/>
      <c r="R354" s="19"/>
      <c r="S354" s="17"/>
      <c r="T354" s="17"/>
      <c r="U354" s="10"/>
    </row>
    <row r="355" spans="1:21" s="18" customFormat="1" ht="20.100000000000001" customHeight="1" x14ac:dyDescent="0.3">
      <c r="A355" s="8"/>
      <c r="B355" s="12"/>
      <c r="C355" s="17"/>
      <c r="D355" s="17"/>
      <c r="E355" s="17"/>
      <c r="F355" s="17"/>
      <c r="G355" s="17"/>
      <c r="H355" s="8"/>
      <c r="I355" s="2"/>
      <c r="J355" s="2"/>
      <c r="K355" s="2"/>
      <c r="L355" s="19"/>
      <c r="M355" s="20"/>
      <c r="N355" s="20"/>
      <c r="O355" s="21"/>
      <c r="P355" s="19"/>
      <c r="Q355" s="22"/>
      <c r="R355" s="19"/>
      <c r="S355" s="17"/>
      <c r="T355" s="17"/>
      <c r="U355" s="10"/>
    </row>
    <row r="356" spans="1:21" s="18" customFormat="1" ht="20.100000000000001" customHeight="1" x14ac:dyDescent="0.3">
      <c r="A356" s="8"/>
      <c r="B356" s="12"/>
      <c r="C356" s="17"/>
      <c r="D356" s="17"/>
      <c r="E356" s="17"/>
      <c r="F356" s="17"/>
      <c r="G356" s="17"/>
      <c r="H356" s="8"/>
      <c r="I356" s="2"/>
      <c r="J356" s="2"/>
      <c r="K356" s="2"/>
      <c r="L356" s="19"/>
      <c r="M356" s="20"/>
      <c r="N356" s="20"/>
      <c r="O356" s="21"/>
      <c r="P356" s="19"/>
      <c r="Q356" s="22"/>
      <c r="R356" s="19"/>
      <c r="S356" s="17"/>
      <c r="T356" s="17"/>
      <c r="U356" s="10"/>
    </row>
    <row r="357" spans="1:21" s="18" customFormat="1" ht="20.100000000000001" customHeight="1" x14ac:dyDescent="0.3">
      <c r="A357" s="8"/>
      <c r="B357" s="12"/>
      <c r="C357" s="17"/>
      <c r="D357" s="17"/>
      <c r="E357" s="17"/>
      <c r="F357" s="17"/>
      <c r="G357" s="17"/>
      <c r="H357" s="8"/>
      <c r="I357" s="2"/>
      <c r="J357" s="2"/>
      <c r="K357" s="2"/>
      <c r="L357" s="19"/>
      <c r="M357" s="20"/>
      <c r="N357" s="20"/>
      <c r="O357" s="21"/>
      <c r="P357" s="19"/>
      <c r="Q357" s="22"/>
      <c r="R357" s="19"/>
      <c r="S357" s="17"/>
      <c r="T357" s="17"/>
      <c r="U357" s="10"/>
    </row>
    <row r="358" spans="1:21" s="18" customFormat="1" ht="20.100000000000001" customHeight="1" x14ac:dyDescent="0.3">
      <c r="A358" s="8"/>
      <c r="B358" s="12"/>
      <c r="C358" s="17"/>
      <c r="D358" s="17"/>
      <c r="E358" s="17"/>
      <c r="F358" s="17"/>
      <c r="G358" s="17"/>
      <c r="H358" s="8"/>
      <c r="I358" s="2"/>
      <c r="J358" s="2"/>
      <c r="K358" s="2"/>
      <c r="L358" s="19"/>
      <c r="M358" s="20"/>
      <c r="N358" s="20"/>
      <c r="O358" s="21"/>
      <c r="P358" s="19"/>
      <c r="Q358" s="22"/>
      <c r="R358" s="19"/>
      <c r="S358" s="17"/>
      <c r="T358" s="17"/>
      <c r="U358" s="10"/>
    </row>
    <row r="359" spans="1:21" s="18" customFormat="1" ht="20.100000000000001" customHeight="1" x14ac:dyDescent="0.3">
      <c r="A359" s="8"/>
      <c r="B359" s="12"/>
      <c r="C359" s="17"/>
      <c r="D359" s="17"/>
      <c r="E359" s="17"/>
      <c r="F359" s="17"/>
      <c r="G359" s="17"/>
      <c r="H359" s="8"/>
      <c r="I359" s="2"/>
      <c r="J359" s="2"/>
      <c r="K359" s="2"/>
      <c r="L359" s="19"/>
      <c r="M359" s="20"/>
      <c r="N359" s="20"/>
      <c r="O359" s="21"/>
      <c r="P359" s="19"/>
      <c r="Q359" s="22"/>
      <c r="R359" s="19"/>
      <c r="S359" s="17"/>
      <c r="T359" s="17"/>
      <c r="U359" s="10"/>
    </row>
    <row r="360" spans="1:21" s="18" customFormat="1" ht="20.100000000000001" customHeight="1" x14ac:dyDescent="0.3">
      <c r="A360" s="8"/>
      <c r="B360" s="12"/>
      <c r="C360" s="17"/>
      <c r="D360" s="17"/>
      <c r="E360" s="17"/>
      <c r="F360" s="17"/>
      <c r="G360" s="17"/>
      <c r="H360" s="8"/>
      <c r="I360" s="2"/>
      <c r="J360" s="2"/>
      <c r="K360" s="2"/>
      <c r="L360" s="19"/>
      <c r="M360" s="20"/>
      <c r="N360" s="20"/>
      <c r="O360" s="21"/>
      <c r="P360" s="19"/>
      <c r="Q360" s="22"/>
      <c r="R360" s="19"/>
      <c r="S360" s="17"/>
      <c r="T360" s="17"/>
      <c r="U360" s="10"/>
    </row>
    <row r="361" spans="1:21" s="18" customFormat="1" ht="20.100000000000001" customHeight="1" x14ac:dyDescent="0.3">
      <c r="A361" s="8"/>
      <c r="B361" s="12"/>
      <c r="C361" s="17"/>
      <c r="D361" s="17"/>
      <c r="E361" s="17"/>
      <c r="F361" s="17"/>
      <c r="G361" s="17"/>
      <c r="H361" s="8"/>
      <c r="I361" s="2"/>
      <c r="J361" s="2"/>
      <c r="K361" s="2"/>
      <c r="L361" s="19"/>
      <c r="M361" s="20"/>
      <c r="N361" s="20"/>
      <c r="O361" s="21"/>
      <c r="P361" s="19"/>
      <c r="Q361" s="22"/>
      <c r="R361" s="19"/>
      <c r="S361" s="17"/>
      <c r="T361" s="17"/>
      <c r="U361" s="10"/>
    </row>
    <row r="362" spans="1:21" s="18" customFormat="1" ht="20.100000000000001" customHeight="1" x14ac:dyDescent="0.3">
      <c r="A362" s="8"/>
      <c r="B362" s="12"/>
      <c r="C362" s="17"/>
      <c r="D362" s="17"/>
      <c r="E362" s="17"/>
      <c r="F362" s="17"/>
      <c r="G362" s="17"/>
      <c r="H362" s="8"/>
      <c r="I362" s="2"/>
      <c r="J362" s="2"/>
      <c r="K362" s="2"/>
      <c r="L362" s="19"/>
      <c r="M362" s="20"/>
      <c r="N362" s="20"/>
      <c r="O362" s="21"/>
      <c r="P362" s="19"/>
      <c r="Q362" s="22"/>
      <c r="R362" s="19"/>
      <c r="S362" s="17"/>
      <c r="T362" s="17"/>
      <c r="U362" s="10"/>
    </row>
    <row r="363" spans="1:21" ht="19.95" customHeight="1" x14ac:dyDescent="0.3">
      <c r="A363" s="8"/>
      <c r="B363" s="12"/>
      <c r="C363" s="5"/>
      <c r="D363" s="5"/>
      <c r="E363" s="5"/>
      <c r="F363" s="5"/>
      <c r="G363" s="5"/>
      <c r="H363" s="8"/>
      <c r="I363" s="12"/>
      <c r="J363" s="12"/>
      <c r="K363" s="8"/>
      <c r="L363" s="12"/>
      <c r="M363" s="5"/>
      <c r="N363" s="5"/>
      <c r="O363" s="5"/>
      <c r="P363" s="5"/>
      <c r="Q363" s="12"/>
      <c r="R363" s="5"/>
      <c r="S363" s="5"/>
      <c r="T363" s="5"/>
      <c r="U363" s="36"/>
    </row>
    <row r="364" spans="1:21" ht="19.95" customHeight="1" x14ac:dyDescent="0.3">
      <c r="A364" s="8"/>
      <c r="B364" s="12"/>
      <c r="C364" s="5"/>
      <c r="D364" s="5"/>
      <c r="E364" s="5"/>
      <c r="F364" s="5"/>
      <c r="G364" s="5"/>
      <c r="H364" s="8"/>
      <c r="I364" s="12"/>
      <c r="J364" s="12"/>
      <c r="K364" s="8"/>
      <c r="L364" s="12"/>
      <c r="M364" s="5"/>
      <c r="N364" s="5"/>
      <c r="O364" s="5"/>
      <c r="P364" s="5"/>
      <c r="Q364" s="12"/>
      <c r="R364" s="5"/>
      <c r="S364" s="5"/>
      <c r="T364" s="5"/>
      <c r="U364" s="36"/>
    </row>
    <row r="365" spans="1:21" ht="19.95" customHeight="1" x14ac:dyDescent="0.3">
      <c r="A365" s="8"/>
      <c r="B365" s="12"/>
      <c r="C365" s="5"/>
      <c r="D365" s="5"/>
      <c r="E365" s="5"/>
      <c r="F365" s="5"/>
      <c r="G365" s="5"/>
      <c r="H365" s="8"/>
      <c r="I365" s="12"/>
      <c r="J365" s="12"/>
      <c r="K365" s="8"/>
      <c r="L365" s="12"/>
      <c r="M365" s="5"/>
      <c r="N365" s="5"/>
      <c r="O365" s="5"/>
      <c r="P365" s="5"/>
      <c r="Q365" s="12"/>
      <c r="R365" s="5"/>
      <c r="S365" s="5"/>
      <c r="T365" s="5"/>
      <c r="U365" s="36"/>
    </row>
    <row r="366" spans="1:21" ht="19.95" customHeight="1" x14ac:dyDescent="0.3">
      <c r="A366" s="8"/>
      <c r="B366" s="12"/>
      <c r="C366" s="5"/>
      <c r="D366" s="5"/>
      <c r="E366" s="5"/>
      <c r="F366" s="5"/>
      <c r="G366" s="5"/>
      <c r="H366" s="8"/>
      <c r="I366" s="12"/>
      <c r="J366" s="12"/>
      <c r="K366" s="8"/>
      <c r="L366" s="12"/>
      <c r="M366" s="5"/>
      <c r="N366" s="5"/>
      <c r="O366" s="5"/>
      <c r="P366" s="5"/>
      <c r="Q366" s="12"/>
      <c r="R366" s="5"/>
      <c r="S366" s="5"/>
      <c r="T366" s="5"/>
      <c r="U366" s="36"/>
    </row>
    <row r="367" spans="1:21" ht="19.95" customHeight="1" x14ac:dyDescent="0.3">
      <c r="A367" s="8"/>
      <c r="B367" s="12"/>
      <c r="C367" s="5"/>
      <c r="D367" s="5"/>
      <c r="E367" s="5"/>
      <c r="F367" s="5"/>
      <c r="G367" s="5"/>
      <c r="H367" s="8"/>
      <c r="I367" s="12"/>
      <c r="J367" s="12"/>
      <c r="K367" s="8"/>
      <c r="L367" s="12"/>
      <c r="M367" s="5"/>
      <c r="N367" s="5"/>
      <c r="O367" s="5"/>
      <c r="P367" s="5"/>
      <c r="Q367" s="12"/>
      <c r="R367" s="5"/>
      <c r="S367" s="5"/>
      <c r="T367" s="5"/>
      <c r="U367" s="36"/>
    </row>
    <row r="368" spans="1:21" ht="19.95" customHeight="1" x14ac:dyDescent="0.3">
      <c r="A368" s="8"/>
      <c r="B368" s="12"/>
      <c r="C368" s="5"/>
      <c r="D368" s="5"/>
      <c r="E368" s="5"/>
      <c r="F368" s="5"/>
      <c r="G368" s="5"/>
      <c r="H368" s="8"/>
      <c r="I368" s="12"/>
      <c r="J368" s="12"/>
      <c r="K368" s="8"/>
      <c r="L368" s="12"/>
      <c r="M368" s="5"/>
      <c r="N368" s="5"/>
      <c r="O368" s="5"/>
      <c r="P368" s="5"/>
      <c r="Q368" s="12"/>
      <c r="R368" s="5"/>
      <c r="S368" s="5"/>
      <c r="T368" s="5"/>
      <c r="U368" s="36"/>
    </row>
    <row r="369" spans="1:21" ht="19.95" customHeight="1" x14ac:dyDescent="0.3">
      <c r="A369" s="8"/>
      <c r="B369" s="12"/>
      <c r="C369" s="5"/>
      <c r="D369" s="5"/>
      <c r="E369" s="5"/>
      <c r="F369" s="5"/>
      <c r="G369" s="5"/>
      <c r="H369" s="8"/>
      <c r="I369" s="12"/>
      <c r="J369" s="12"/>
      <c r="K369" s="8"/>
      <c r="L369" s="12"/>
      <c r="M369" s="5"/>
      <c r="N369" s="5"/>
      <c r="O369" s="5"/>
      <c r="P369" s="5"/>
      <c r="Q369" s="12"/>
      <c r="R369" s="5"/>
      <c r="S369" s="5"/>
      <c r="T369" s="5"/>
      <c r="U369" s="36"/>
    </row>
    <row r="370" spans="1:21" ht="19.95" customHeight="1" x14ac:dyDescent="0.3">
      <c r="A370" s="8"/>
      <c r="B370" s="12"/>
      <c r="C370" s="5"/>
      <c r="D370" s="5"/>
      <c r="E370" s="5"/>
      <c r="F370" s="5"/>
      <c r="G370" s="5"/>
      <c r="H370" s="8"/>
      <c r="I370" s="12"/>
      <c r="J370" s="12"/>
      <c r="K370" s="8"/>
      <c r="L370" s="12"/>
      <c r="M370" s="5"/>
      <c r="N370" s="5"/>
      <c r="O370" s="5"/>
      <c r="P370" s="5"/>
      <c r="Q370" s="12"/>
      <c r="R370" s="5"/>
      <c r="S370" s="5"/>
      <c r="T370" s="5"/>
      <c r="U370" s="36"/>
    </row>
    <row r="371" spans="1:21" ht="19.95" customHeight="1" x14ac:dyDescent="0.3">
      <c r="A371" s="8"/>
      <c r="B371" s="12"/>
      <c r="C371" s="5"/>
      <c r="D371" s="5"/>
      <c r="E371" s="5"/>
      <c r="F371" s="5"/>
      <c r="G371" s="5"/>
      <c r="H371" s="8"/>
      <c r="I371" s="12"/>
      <c r="J371" s="12"/>
      <c r="K371" s="8"/>
      <c r="L371" s="12"/>
      <c r="M371" s="5"/>
      <c r="N371" s="5"/>
      <c r="O371" s="5"/>
      <c r="P371" s="5"/>
      <c r="Q371" s="12"/>
      <c r="R371" s="5"/>
      <c r="S371" s="5"/>
      <c r="T371" s="5"/>
      <c r="U371" s="36"/>
    </row>
    <row r="372" spans="1:21" ht="19.95" customHeight="1" x14ac:dyDescent="0.3">
      <c r="A372" s="8"/>
      <c r="B372" s="12"/>
      <c r="C372" s="5"/>
      <c r="D372" s="5"/>
      <c r="E372" s="5"/>
      <c r="F372" s="5"/>
      <c r="G372" s="5"/>
      <c r="H372" s="8"/>
      <c r="I372" s="12"/>
      <c r="J372" s="12"/>
      <c r="K372" s="8"/>
      <c r="L372" s="12"/>
      <c r="M372" s="5"/>
      <c r="N372" s="5"/>
      <c r="O372" s="5"/>
      <c r="P372" s="5"/>
      <c r="Q372" s="12"/>
      <c r="R372" s="5"/>
      <c r="S372" s="5"/>
      <c r="T372" s="5"/>
      <c r="U372" s="36"/>
    </row>
    <row r="373" spans="1:21" ht="19.95" customHeight="1" x14ac:dyDescent="0.3">
      <c r="A373" s="8"/>
      <c r="B373" s="12"/>
      <c r="C373" s="5"/>
      <c r="D373" s="5"/>
      <c r="E373" s="5"/>
      <c r="F373" s="5"/>
      <c r="G373" s="5"/>
      <c r="H373" s="8"/>
      <c r="I373" s="12"/>
      <c r="J373" s="12"/>
      <c r="K373" s="8"/>
      <c r="L373" s="12"/>
      <c r="M373" s="5"/>
      <c r="N373" s="5"/>
      <c r="O373" s="5"/>
      <c r="P373" s="5"/>
      <c r="Q373" s="12"/>
      <c r="R373" s="5"/>
      <c r="S373" s="5"/>
      <c r="T373" s="5"/>
      <c r="U373" s="36"/>
    </row>
    <row r="374" spans="1:21" ht="19.95" customHeight="1" x14ac:dyDescent="0.3">
      <c r="A374" s="8"/>
      <c r="B374" s="12"/>
      <c r="C374" s="5"/>
      <c r="D374" s="5"/>
      <c r="E374" s="5"/>
      <c r="F374" s="5"/>
      <c r="G374" s="5"/>
      <c r="H374" s="8"/>
      <c r="I374" s="12"/>
      <c r="J374" s="12"/>
      <c r="K374" s="8"/>
      <c r="L374" s="12"/>
      <c r="M374" s="5"/>
      <c r="N374" s="5"/>
      <c r="O374" s="5"/>
      <c r="P374" s="5"/>
      <c r="Q374" s="12"/>
      <c r="R374" s="5"/>
      <c r="S374" s="5"/>
      <c r="T374" s="5"/>
      <c r="U374" s="36"/>
    </row>
    <row r="375" spans="1:21" ht="19.95" customHeight="1" x14ac:dyDescent="0.3">
      <c r="A375" s="8"/>
      <c r="B375" s="12"/>
      <c r="C375" s="5"/>
      <c r="D375" s="5"/>
      <c r="E375" s="5"/>
      <c r="F375" s="5"/>
      <c r="G375" s="5"/>
      <c r="H375" s="8"/>
      <c r="I375" s="12"/>
      <c r="J375" s="12"/>
      <c r="K375" s="8"/>
      <c r="L375" s="12"/>
      <c r="M375" s="5"/>
      <c r="N375" s="5"/>
      <c r="O375" s="5"/>
      <c r="P375" s="5"/>
      <c r="Q375" s="12"/>
      <c r="R375" s="5"/>
      <c r="S375" s="5"/>
      <c r="T375" s="5"/>
      <c r="U375" s="36"/>
    </row>
    <row r="376" spans="1:21" ht="19.95" customHeight="1" x14ac:dyDescent="0.3">
      <c r="A376" s="8"/>
      <c r="B376" s="12"/>
      <c r="C376" s="5"/>
      <c r="D376" s="5"/>
      <c r="E376" s="5"/>
      <c r="F376" s="5"/>
      <c r="G376" s="5"/>
      <c r="H376" s="8"/>
      <c r="I376" s="12"/>
      <c r="J376" s="12"/>
      <c r="K376" s="8"/>
      <c r="L376" s="12"/>
      <c r="M376" s="5"/>
      <c r="N376" s="5"/>
      <c r="O376" s="5"/>
      <c r="P376" s="5"/>
      <c r="Q376" s="12"/>
      <c r="R376" s="5"/>
      <c r="S376" s="5"/>
      <c r="T376" s="5"/>
      <c r="U376" s="36"/>
    </row>
    <row r="377" spans="1:21" ht="19.95" customHeight="1" x14ac:dyDescent="0.3">
      <c r="A377" s="8"/>
      <c r="B377" s="12"/>
      <c r="C377" s="5"/>
      <c r="D377" s="5"/>
      <c r="E377" s="5"/>
      <c r="F377" s="5"/>
      <c r="G377" s="5"/>
      <c r="H377" s="8"/>
      <c r="I377" s="12"/>
      <c r="J377" s="12"/>
      <c r="K377" s="8"/>
      <c r="L377" s="12"/>
      <c r="M377" s="5"/>
      <c r="N377" s="5"/>
      <c r="O377" s="5"/>
      <c r="P377" s="5"/>
      <c r="Q377" s="12"/>
      <c r="R377" s="5"/>
      <c r="S377" s="5"/>
      <c r="T377" s="5"/>
      <c r="U377" s="36"/>
    </row>
    <row r="378" spans="1:21" ht="19.95" customHeight="1" x14ac:dyDescent="0.3">
      <c r="A378" s="8"/>
      <c r="B378" s="12"/>
      <c r="C378" s="5"/>
      <c r="D378" s="5"/>
      <c r="E378" s="5"/>
      <c r="F378" s="5"/>
      <c r="G378" s="5"/>
      <c r="H378" s="8"/>
      <c r="I378" s="12"/>
      <c r="J378" s="12"/>
      <c r="K378" s="8"/>
      <c r="L378" s="12"/>
      <c r="M378" s="5"/>
      <c r="N378" s="5"/>
      <c r="O378" s="5"/>
      <c r="P378" s="5"/>
      <c r="Q378" s="12"/>
      <c r="R378" s="5"/>
      <c r="S378" s="5"/>
      <c r="T378" s="5"/>
      <c r="U378" s="36"/>
    </row>
  </sheetData>
  <mergeCells count="161">
    <mergeCell ref="C140:G140"/>
    <mergeCell ref="C160:H160"/>
    <mergeCell ref="C238:H238"/>
    <mergeCell ref="C241:H241"/>
    <mergeCell ref="C155:G155"/>
    <mergeCell ref="C142:H142"/>
    <mergeCell ref="C143:G143"/>
    <mergeCell ref="C169:H169"/>
    <mergeCell ref="C170:G170"/>
    <mergeCell ref="C157:H157"/>
    <mergeCell ref="C158:G158"/>
    <mergeCell ref="C139:H139"/>
    <mergeCell ref="C152:G152"/>
    <mergeCell ref="C148:H148"/>
    <mergeCell ref="C149:G149"/>
    <mergeCell ref="C163:H163"/>
    <mergeCell ref="C164:G164"/>
    <mergeCell ref="C166:H166"/>
    <mergeCell ref="J253:U253"/>
    <mergeCell ref="I246:K246"/>
    <mergeCell ref="J248:U248"/>
    <mergeCell ref="J249:U249"/>
    <mergeCell ref="J250:U250"/>
    <mergeCell ref="J251:U251"/>
    <mergeCell ref="J252:U252"/>
    <mergeCell ref="C214:H214"/>
    <mergeCell ref="C217:H217"/>
    <mergeCell ref="C220:H220"/>
    <mergeCell ref="C223:H223"/>
    <mergeCell ref="C226:H226"/>
    <mergeCell ref="C229:H229"/>
    <mergeCell ref="C232:H232"/>
    <mergeCell ref="C235:H235"/>
    <mergeCell ref="C167:G167"/>
    <mergeCell ref="C154:H154"/>
    <mergeCell ref="C103:H103"/>
    <mergeCell ref="C104:G104"/>
    <mergeCell ref="C106:H106"/>
    <mergeCell ref="C107:G107"/>
    <mergeCell ref="I244:K244"/>
    <mergeCell ref="I245:K245"/>
    <mergeCell ref="C161:G161"/>
    <mergeCell ref="C145:H145"/>
    <mergeCell ref="C146:G146"/>
    <mergeCell ref="C151:H151"/>
    <mergeCell ref="C172:H172"/>
    <mergeCell ref="C175:H175"/>
    <mergeCell ref="C178:H178"/>
    <mergeCell ref="C181:H181"/>
    <mergeCell ref="C184:H184"/>
    <mergeCell ref="C187:H187"/>
    <mergeCell ref="C190:H190"/>
    <mergeCell ref="C193:H193"/>
    <mergeCell ref="C196:H196"/>
    <mergeCell ref="C199:H199"/>
    <mergeCell ref="C202:H202"/>
    <mergeCell ref="C205:H205"/>
    <mergeCell ref="C208:H208"/>
    <mergeCell ref="C211:H211"/>
    <mergeCell ref="C94:H94"/>
    <mergeCell ref="C95:G95"/>
    <mergeCell ref="C97:H97"/>
    <mergeCell ref="C98:G98"/>
    <mergeCell ref="C100:H100"/>
    <mergeCell ref="C101:G101"/>
    <mergeCell ref="C85:H85"/>
    <mergeCell ref="C86:G86"/>
    <mergeCell ref="C88:H88"/>
    <mergeCell ref="C89:G89"/>
    <mergeCell ref="C91:H91"/>
    <mergeCell ref="C92:G92"/>
    <mergeCell ref="C76:H76"/>
    <mergeCell ref="C77:G77"/>
    <mergeCell ref="C79:H79"/>
    <mergeCell ref="C80:G80"/>
    <mergeCell ref="C82:H82"/>
    <mergeCell ref="C83:G83"/>
    <mergeCell ref="C67:H67"/>
    <mergeCell ref="C68:G68"/>
    <mergeCell ref="C70:H70"/>
    <mergeCell ref="C71:G71"/>
    <mergeCell ref="C73:H73"/>
    <mergeCell ref="C74:G74"/>
    <mergeCell ref="C58:H58"/>
    <mergeCell ref="C59:G59"/>
    <mergeCell ref="C61:H61"/>
    <mergeCell ref="C62:G62"/>
    <mergeCell ref="C64:H64"/>
    <mergeCell ref="C65:G65"/>
    <mergeCell ref="C49:H49"/>
    <mergeCell ref="C50:G50"/>
    <mergeCell ref="C52:H52"/>
    <mergeCell ref="C53:G53"/>
    <mergeCell ref="C55:H55"/>
    <mergeCell ref="C56:G56"/>
    <mergeCell ref="C40:H40"/>
    <mergeCell ref="C41:G41"/>
    <mergeCell ref="C43:H43"/>
    <mergeCell ref="C44:G44"/>
    <mergeCell ref="C46:H46"/>
    <mergeCell ref="C47:G47"/>
    <mergeCell ref="C31:H31"/>
    <mergeCell ref="C32:G32"/>
    <mergeCell ref="C34:H34"/>
    <mergeCell ref="C35:G35"/>
    <mergeCell ref="C37:H37"/>
    <mergeCell ref="C38:G38"/>
    <mergeCell ref="C22:H22"/>
    <mergeCell ref="C23:G23"/>
    <mergeCell ref="C25:H25"/>
    <mergeCell ref="C26:G26"/>
    <mergeCell ref="C28:H28"/>
    <mergeCell ref="C29:G29"/>
    <mergeCell ref="C13:H13"/>
    <mergeCell ref="C14:G14"/>
    <mergeCell ref="C16:H16"/>
    <mergeCell ref="C17:G17"/>
    <mergeCell ref="C19:H19"/>
    <mergeCell ref="C20:G20"/>
    <mergeCell ref="C11:G11"/>
    <mergeCell ref="J5:J6"/>
    <mergeCell ref="K5:K6"/>
    <mergeCell ref="M5:M6"/>
    <mergeCell ref="N5:N6"/>
    <mergeCell ref="O5:O6"/>
    <mergeCell ref="L4:L6"/>
    <mergeCell ref="M4:N4"/>
    <mergeCell ref="O4:P4"/>
    <mergeCell ref="C136:H136"/>
    <mergeCell ref="T4:U6"/>
    <mergeCell ref="D5:E6"/>
    <mergeCell ref="F5:F6"/>
    <mergeCell ref="G5:G6"/>
    <mergeCell ref="H5:H6"/>
    <mergeCell ref="I5:I6"/>
    <mergeCell ref="A1:U1"/>
    <mergeCell ref="A2:I3"/>
    <mergeCell ref="J2:J3"/>
    <mergeCell ref="K2:P3"/>
    <mergeCell ref="Q2:U3"/>
    <mergeCell ref="A4:A6"/>
    <mergeCell ref="B4:B6"/>
    <mergeCell ref="C4:C6"/>
    <mergeCell ref="D4:I4"/>
    <mergeCell ref="J4:K4"/>
    <mergeCell ref="Q5:Q6"/>
    <mergeCell ref="R5:S5"/>
    <mergeCell ref="P5:P6"/>
    <mergeCell ref="Q4:S4"/>
    <mergeCell ref="C7:H7"/>
    <mergeCell ref="C8:G8"/>
    <mergeCell ref="C10:H10"/>
    <mergeCell ref="C109:H109"/>
    <mergeCell ref="C112:H112"/>
    <mergeCell ref="C115:H115"/>
    <mergeCell ref="C118:H118"/>
    <mergeCell ref="C121:H121"/>
    <mergeCell ref="C124:H124"/>
    <mergeCell ref="C127:H127"/>
    <mergeCell ref="C130:H130"/>
    <mergeCell ref="C133:H133"/>
  </mergeCells>
  <pageMargins left="0.70866141732283472" right="0.31496062992125984" top="0.35433070866141736" bottom="0.74803149606299213" header="0.31496062992125984" footer="0.31496062992125984"/>
  <pageSetup paperSize="9" scale="7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
  <sheetViews>
    <sheetView tabSelected="1" workbookViewId="0"/>
  </sheetViews>
  <sheetFormatPr defaultRowHeight="14.4" x14ac:dyDescent="0.3"/>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U303"/>
  <sheetViews>
    <sheetView view="pageBreakPreview" topLeftCell="A110" zoomScale="98" zoomScaleNormal="100" zoomScaleSheetLayoutView="98" workbookViewId="0">
      <selection activeCell="H122" sqref="H122"/>
    </sheetView>
  </sheetViews>
  <sheetFormatPr defaultRowHeight="14.4" x14ac:dyDescent="0.3"/>
  <cols>
    <col min="1" max="1" width="4.6640625" style="3" customWidth="1"/>
    <col min="2" max="2" width="5.88671875" style="3" customWidth="1"/>
    <col min="3" max="3" width="28" customWidth="1"/>
    <col min="4" max="4" width="3" customWidth="1"/>
    <col min="5" max="5" width="2.33203125" customWidth="1"/>
    <col min="6" max="6" width="3.6640625" customWidth="1"/>
    <col min="7" max="7" width="3.44140625" customWidth="1"/>
    <col min="8" max="8" width="9.21875" bestFit="1" customWidth="1"/>
    <col min="9" max="9" width="7.33203125" style="3" customWidth="1"/>
    <col min="10" max="10" width="9" style="3" customWidth="1"/>
    <col min="11" max="11" width="4.5546875" style="3" customWidth="1"/>
    <col min="12" max="12" width="6.88671875" style="3" customWidth="1"/>
    <col min="13" max="13" width="11.21875" bestFit="1" customWidth="1"/>
    <col min="14" max="14" width="3.33203125" customWidth="1"/>
    <col min="15" max="15" width="5" customWidth="1"/>
    <col min="16" max="16" width="12.77734375" bestFit="1" customWidth="1"/>
    <col min="17" max="17" width="8.77734375" style="3" bestFit="1" customWidth="1"/>
    <col min="18" max="18" width="10" customWidth="1"/>
    <col min="19" max="19" width="3.109375" customWidth="1"/>
    <col min="20" max="20" width="4.44140625" customWidth="1"/>
    <col min="21" max="21" width="9.5546875" style="50" customWidth="1"/>
  </cols>
  <sheetData>
    <row r="1" spans="1:21" ht="19.8" customHeight="1" x14ac:dyDescent="0.3">
      <c r="A1" s="147" t="s">
        <v>303</v>
      </c>
      <c r="B1" s="147"/>
      <c r="C1" s="147"/>
      <c r="D1" s="147"/>
      <c r="E1" s="147"/>
      <c r="F1" s="147"/>
      <c r="G1" s="147"/>
      <c r="H1" s="147"/>
      <c r="I1" s="147"/>
      <c r="J1" s="147"/>
      <c r="K1" s="147"/>
      <c r="L1" s="147"/>
      <c r="M1" s="147"/>
      <c r="N1" s="147"/>
      <c r="O1" s="147"/>
      <c r="P1" s="147"/>
      <c r="Q1" s="147"/>
      <c r="R1" s="147"/>
      <c r="S1" s="147"/>
      <c r="T1" s="147"/>
      <c r="U1" s="147"/>
    </row>
    <row r="2" spans="1:21" x14ac:dyDescent="0.3">
      <c r="A2" s="148" t="s">
        <v>25</v>
      </c>
      <c r="B2" s="148"/>
      <c r="C2" s="148"/>
      <c r="D2" s="148"/>
      <c r="E2" s="148"/>
      <c r="F2" s="148"/>
      <c r="G2" s="148"/>
      <c r="H2" s="148"/>
      <c r="I2" s="148"/>
      <c r="J2" s="157"/>
      <c r="K2" s="151" t="s">
        <v>1</v>
      </c>
      <c r="L2" s="151"/>
      <c r="M2" s="151"/>
      <c r="N2" s="151"/>
      <c r="O2" s="151"/>
      <c r="P2" s="151"/>
      <c r="Q2" s="151" t="s">
        <v>2</v>
      </c>
      <c r="R2" s="151"/>
      <c r="S2" s="151"/>
      <c r="T2" s="151"/>
      <c r="U2" s="151"/>
    </row>
    <row r="3" spans="1:21" ht="36.75" customHeight="1" x14ac:dyDescent="0.3">
      <c r="A3" s="148"/>
      <c r="B3" s="148"/>
      <c r="C3" s="148"/>
      <c r="D3" s="148"/>
      <c r="E3" s="148"/>
      <c r="F3" s="148"/>
      <c r="G3" s="148"/>
      <c r="H3" s="148"/>
      <c r="I3" s="148"/>
      <c r="J3" s="157"/>
      <c r="K3" s="151"/>
      <c r="L3" s="151"/>
      <c r="M3" s="151"/>
      <c r="N3" s="151"/>
      <c r="O3" s="151"/>
      <c r="P3" s="151"/>
      <c r="Q3" s="151"/>
      <c r="R3" s="151"/>
      <c r="S3" s="151"/>
      <c r="T3" s="151"/>
      <c r="U3" s="151"/>
    </row>
    <row r="4" spans="1:21" ht="51.75" customHeight="1" x14ac:dyDescent="0.3">
      <c r="A4" s="157" t="s">
        <v>27</v>
      </c>
      <c r="B4" s="158" t="s">
        <v>26</v>
      </c>
      <c r="C4" s="147" t="s">
        <v>3</v>
      </c>
      <c r="D4" s="147" t="s">
        <v>4</v>
      </c>
      <c r="E4" s="147"/>
      <c r="F4" s="147"/>
      <c r="G4" s="147"/>
      <c r="H4" s="147"/>
      <c r="I4" s="147"/>
      <c r="J4" s="147"/>
      <c r="K4" s="147"/>
      <c r="L4" s="147" t="s">
        <v>6</v>
      </c>
      <c r="M4" s="151" t="s">
        <v>7</v>
      </c>
      <c r="N4" s="151"/>
      <c r="O4" s="151" t="s">
        <v>8</v>
      </c>
      <c r="P4" s="151"/>
      <c r="Q4" s="151" t="s">
        <v>9</v>
      </c>
      <c r="R4" s="151"/>
      <c r="S4" s="151"/>
      <c r="T4" s="151" t="s">
        <v>10</v>
      </c>
      <c r="U4" s="151"/>
    </row>
    <row r="5" spans="1:21" x14ac:dyDescent="0.3">
      <c r="A5" s="157"/>
      <c r="B5" s="158"/>
      <c r="C5" s="147"/>
      <c r="D5" s="147" t="s">
        <v>11</v>
      </c>
      <c r="E5" s="147"/>
      <c r="F5" s="152" t="s">
        <v>12</v>
      </c>
      <c r="G5" s="147" t="s">
        <v>13</v>
      </c>
      <c r="H5" s="147" t="s">
        <v>14</v>
      </c>
      <c r="I5" s="152" t="s">
        <v>15</v>
      </c>
      <c r="J5" s="151" t="s">
        <v>17</v>
      </c>
      <c r="K5" s="147" t="s">
        <v>18</v>
      </c>
      <c r="L5" s="147"/>
      <c r="M5" s="147" t="s">
        <v>19</v>
      </c>
      <c r="N5" s="147" t="s">
        <v>20</v>
      </c>
      <c r="O5" s="147" t="s">
        <v>21</v>
      </c>
      <c r="P5" s="147" t="s">
        <v>22</v>
      </c>
      <c r="Q5" s="147" t="s">
        <v>23</v>
      </c>
      <c r="R5" s="147" t="s">
        <v>24</v>
      </c>
      <c r="S5" s="147"/>
      <c r="T5" s="151"/>
      <c r="U5" s="151"/>
    </row>
    <row r="6" spans="1:21" ht="9.75" customHeight="1" x14ac:dyDescent="0.3">
      <c r="A6" s="157"/>
      <c r="B6" s="158"/>
      <c r="C6" s="147"/>
      <c r="D6" s="147"/>
      <c r="E6" s="147"/>
      <c r="F6" s="152"/>
      <c r="G6" s="147"/>
      <c r="H6" s="147"/>
      <c r="I6" s="152"/>
      <c r="J6" s="151"/>
      <c r="K6" s="147"/>
      <c r="L6" s="147"/>
      <c r="M6" s="147"/>
      <c r="N6" s="147"/>
      <c r="O6" s="147"/>
      <c r="P6" s="147"/>
      <c r="Q6" s="147"/>
      <c r="R6" s="2" t="s">
        <v>19</v>
      </c>
      <c r="S6" s="2" t="s">
        <v>18</v>
      </c>
      <c r="T6" s="151"/>
      <c r="U6" s="151"/>
    </row>
    <row r="7" spans="1:21" ht="29.25" customHeight="1" x14ac:dyDescent="0.3">
      <c r="A7" s="12">
        <v>1</v>
      </c>
      <c r="B7" s="46">
        <v>397</v>
      </c>
      <c r="C7" s="146" t="s">
        <v>31</v>
      </c>
      <c r="D7" s="146"/>
      <c r="E7" s="146"/>
      <c r="F7" s="146"/>
      <c r="G7" s="146"/>
      <c r="H7" s="146"/>
      <c r="I7" s="12"/>
      <c r="J7" s="12"/>
      <c r="K7" s="12"/>
      <c r="L7" s="12"/>
      <c r="M7" s="5"/>
      <c r="N7" s="5"/>
      <c r="O7" s="5"/>
      <c r="P7" s="5"/>
      <c r="Q7" s="12"/>
      <c r="R7" s="5"/>
      <c r="S7" s="5"/>
      <c r="T7" s="5"/>
      <c r="U7" s="6" t="s">
        <v>62</v>
      </c>
    </row>
    <row r="8" spans="1:21" ht="20.100000000000001" customHeight="1" x14ac:dyDescent="0.3">
      <c r="A8" s="12"/>
      <c r="B8" s="12"/>
      <c r="C8" s="153"/>
      <c r="D8" s="153"/>
      <c r="E8" s="153"/>
      <c r="F8" s="153"/>
      <c r="G8" s="153"/>
      <c r="H8" s="5">
        <v>2</v>
      </c>
      <c r="I8" s="12">
        <f>'Bill -1-MB-1'!I9</f>
        <v>2</v>
      </c>
      <c r="J8" s="13">
        <f>ROUND(49500*70%,0)</f>
        <v>34650</v>
      </c>
      <c r="K8" s="12" t="s">
        <v>43</v>
      </c>
      <c r="L8" s="12"/>
      <c r="M8" s="15">
        <f>I8*J8</f>
        <v>69300</v>
      </c>
      <c r="N8" s="5"/>
      <c r="O8" s="5">
        <f>I8</f>
        <v>2</v>
      </c>
      <c r="P8" s="14">
        <f>M8</f>
        <v>69300</v>
      </c>
      <c r="Q8" s="12">
        <v>0</v>
      </c>
      <c r="R8" s="40">
        <v>0</v>
      </c>
      <c r="S8" s="5"/>
      <c r="T8" s="16">
        <v>0.7</v>
      </c>
      <c r="U8" s="49">
        <v>49500</v>
      </c>
    </row>
    <row r="9" spans="1:21" ht="20.100000000000001" customHeight="1" x14ac:dyDescent="0.3">
      <c r="A9" s="12"/>
      <c r="B9" s="12"/>
      <c r="C9" s="5"/>
      <c r="D9" s="5"/>
      <c r="E9" s="5"/>
      <c r="F9" s="5"/>
      <c r="G9" s="5"/>
      <c r="H9" s="5"/>
      <c r="I9" s="12"/>
      <c r="J9" s="12"/>
      <c r="K9" s="12"/>
      <c r="L9" s="12"/>
      <c r="M9" s="12"/>
      <c r="N9" s="5"/>
      <c r="O9" s="5"/>
      <c r="P9" s="5"/>
      <c r="Q9" s="12"/>
      <c r="R9" s="5"/>
      <c r="S9" s="5"/>
      <c r="T9" s="5"/>
      <c r="U9" s="36"/>
    </row>
    <row r="10" spans="1:21" ht="50.25" customHeight="1" x14ac:dyDescent="0.3">
      <c r="A10" s="12">
        <v>2</v>
      </c>
      <c r="B10" s="12">
        <v>398</v>
      </c>
      <c r="C10" s="149" t="s">
        <v>234</v>
      </c>
      <c r="D10" s="149"/>
      <c r="E10" s="149"/>
      <c r="F10" s="149"/>
      <c r="G10" s="149"/>
      <c r="H10" s="149"/>
      <c r="I10" s="12"/>
      <c r="J10" s="12"/>
      <c r="K10" s="12"/>
      <c r="L10" s="12"/>
      <c r="M10" s="12"/>
      <c r="N10" s="5"/>
      <c r="O10" s="5"/>
      <c r="P10" s="5"/>
      <c r="Q10" s="12"/>
      <c r="R10" s="5"/>
      <c r="S10" s="5"/>
      <c r="T10" s="5"/>
      <c r="U10" s="36"/>
    </row>
    <row r="11" spans="1:21" ht="20.100000000000001" customHeight="1" x14ac:dyDescent="0.3">
      <c r="A11" s="12"/>
      <c r="B11" s="12"/>
      <c r="C11" s="153"/>
      <c r="D11" s="153"/>
      <c r="E11" s="153"/>
      <c r="F11" s="153"/>
      <c r="G11" s="153"/>
      <c r="H11" s="5">
        <v>2</v>
      </c>
      <c r="I11" s="12">
        <f>'Bill -1-MB-1'!I12</f>
        <v>2</v>
      </c>
      <c r="J11" s="13">
        <f>ROUND(1365000*70%,0)</f>
        <v>955500</v>
      </c>
      <c r="K11" s="12"/>
      <c r="L11" s="12"/>
      <c r="M11" s="15">
        <f>I11*J11</f>
        <v>1911000</v>
      </c>
      <c r="N11" s="5"/>
      <c r="O11" s="5">
        <f>I11</f>
        <v>2</v>
      </c>
      <c r="P11" s="14">
        <f>M11</f>
        <v>1911000</v>
      </c>
      <c r="Q11" s="12">
        <v>0</v>
      </c>
      <c r="R11" s="40">
        <v>0</v>
      </c>
      <c r="S11" s="5"/>
      <c r="T11" s="16">
        <v>0.7</v>
      </c>
      <c r="U11" s="36">
        <v>1365000</v>
      </c>
    </row>
    <row r="12" spans="1:21" ht="20.100000000000001" customHeight="1" x14ac:dyDescent="0.3">
      <c r="A12" s="12"/>
      <c r="B12" s="12"/>
      <c r="C12" s="5"/>
      <c r="D12" s="5"/>
      <c r="E12" s="5"/>
      <c r="F12" s="5"/>
      <c r="G12" s="5"/>
      <c r="H12" s="5"/>
      <c r="I12" s="12"/>
      <c r="J12" s="12"/>
      <c r="K12" s="12"/>
      <c r="L12" s="12"/>
      <c r="M12" s="12"/>
      <c r="N12" s="5"/>
      <c r="O12" s="5"/>
      <c r="P12" s="5"/>
      <c r="Q12" s="12"/>
      <c r="R12" s="5"/>
      <c r="S12" s="5"/>
      <c r="T12" s="5"/>
      <c r="U12" s="36"/>
    </row>
    <row r="13" spans="1:21" ht="57.75" customHeight="1" x14ac:dyDescent="0.3">
      <c r="A13" s="12">
        <v>3</v>
      </c>
      <c r="B13" s="46">
        <v>399</v>
      </c>
      <c r="C13" s="150" t="s">
        <v>37</v>
      </c>
      <c r="D13" s="150"/>
      <c r="E13" s="150"/>
      <c r="F13" s="150"/>
      <c r="G13" s="150"/>
      <c r="H13" s="150"/>
      <c r="I13" s="12"/>
      <c r="J13" s="12"/>
      <c r="K13" s="12"/>
      <c r="L13" s="12"/>
      <c r="M13" s="12"/>
      <c r="N13" s="5"/>
      <c r="O13" s="5"/>
      <c r="P13" s="5"/>
      <c r="Q13" s="12"/>
      <c r="R13" s="5"/>
      <c r="S13" s="5"/>
      <c r="T13" s="5"/>
      <c r="U13" s="36"/>
    </row>
    <row r="14" spans="1:21" ht="20.100000000000001" customHeight="1" x14ac:dyDescent="0.3">
      <c r="A14" s="12"/>
      <c r="B14" s="12"/>
      <c r="C14" s="153"/>
      <c r="D14" s="153"/>
      <c r="E14" s="153"/>
      <c r="F14" s="153"/>
      <c r="G14" s="153"/>
      <c r="H14" s="5">
        <v>1</v>
      </c>
      <c r="I14" s="12">
        <f>'Bill -1-MB-1'!I15</f>
        <v>1</v>
      </c>
      <c r="J14" s="13">
        <f>ROUND(563750*70%,0)</f>
        <v>394625</v>
      </c>
      <c r="K14" s="12" t="s">
        <v>43</v>
      </c>
      <c r="L14" s="12"/>
      <c r="M14" s="15">
        <f>I14*J14</f>
        <v>394625</v>
      </c>
      <c r="N14" s="5"/>
      <c r="O14" s="5">
        <f>I14</f>
        <v>1</v>
      </c>
      <c r="P14" s="14">
        <f>M14</f>
        <v>394625</v>
      </c>
      <c r="Q14" s="12">
        <v>0</v>
      </c>
      <c r="R14" s="40">
        <v>0</v>
      </c>
      <c r="S14" s="5"/>
      <c r="T14" s="16">
        <v>0.7</v>
      </c>
      <c r="U14" s="49">
        <v>563750</v>
      </c>
    </row>
    <row r="15" spans="1:21" ht="20.100000000000001" customHeight="1" x14ac:dyDescent="0.3">
      <c r="A15" s="12"/>
      <c r="B15" s="12"/>
      <c r="C15" s="5"/>
      <c r="D15" s="5"/>
      <c r="E15" s="5"/>
      <c r="F15" s="5"/>
      <c r="G15" s="5"/>
      <c r="H15" s="5"/>
      <c r="I15" s="12"/>
      <c r="J15" s="12"/>
      <c r="K15" s="12"/>
      <c r="L15" s="12"/>
      <c r="M15" s="12"/>
      <c r="N15" s="5"/>
      <c r="O15" s="5"/>
      <c r="P15" s="5"/>
      <c r="Q15" s="12"/>
      <c r="R15" s="5"/>
      <c r="S15" s="5"/>
      <c r="T15" s="5"/>
      <c r="U15" s="36"/>
    </row>
    <row r="16" spans="1:21" ht="15.6" x14ac:dyDescent="0.3">
      <c r="A16" s="1">
        <v>4</v>
      </c>
      <c r="B16" s="46">
        <v>400</v>
      </c>
      <c r="C16" s="146" t="s">
        <v>29</v>
      </c>
      <c r="D16" s="146"/>
      <c r="E16" s="146"/>
      <c r="F16" s="146"/>
      <c r="G16" s="146"/>
      <c r="H16" s="146"/>
      <c r="I16" s="12"/>
      <c r="J16" s="12"/>
      <c r="K16" s="12"/>
      <c r="L16" s="12"/>
      <c r="M16" s="12"/>
      <c r="N16" s="5"/>
      <c r="O16" s="5"/>
      <c r="P16" s="5"/>
      <c r="Q16" s="12"/>
      <c r="R16" s="5"/>
      <c r="S16" s="5"/>
      <c r="T16" s="5"/>
      <c r="U16" s="36"/>
    </row>
    <row r="17" spans="1:21" ht="20.100000000000001" customHeight="1" x14ac:dyDescent="0.3">
      <c r="A17" s="12"/>
      <c r="B17" s="12"/>
      <c r="C17" s="153"/>
      <c r="D17" s="153"/>
      <c r="E17" s="153"/>
      <c r="F17" s="153"/>
      <c r="G17" s="153"/>
      <c r="H17" s="5">
        <v>1</v>
      </c>
      <c r="I17" s="12">
        <f>'Bill -1-MB-1'!I18</f>
        <v>1</v>
      </c>
      <c r="J17" s="13">
        <f>ROUND(312500*70%,0)</f>
        <v>218750</v>
      </c>
      <c r="K17" s="12" t="s">
        <v>43</v>
      </c>
      <c r="L17" s="12"/>
      <c r="M17" s="15">
        <f>I17*J17</f>
        <v>218750</v>
      </c>
      <c r="N17" s="5"/>
      <c r="O17" s="5">
        <f>I17</f>
        <v>1</v>
      </c>
      <c r="P17" s="14">
        <f>M17</f>
        <v>218750</v>
      </c>
      <c r="Q17" s="12">
        <v>0</v>
      </c>
      <c r="R17" s="40">
        <v>0</v>
      </c>
      <c r="S17" s="5"/>
      <c r="T17" s="16">
        <v>0.7</v>
      </c>
      <c r="U17" s="49">
        <v>312500</v>
      </c>
    </row>
    <row r="18" spans="1:21" ht="20.100000000000001" customHeight="1" x14ac:dyDescent="0.3">
      <c r="A18" s="12"/>
      <c r="B18" s="12"/>
      <c r="C18" s="5"/>
      <c r="D18" s="5"/>
      <c r="E18" s="5"/>
      <c r="F18" s="5"/>
      <c r="G18" s="5"/>
      <c r="H18" s="5"/>
      <c r="I18" s="12"/>
      <c r="J18" s="12"/>
      <c r="K18" s="12"/>
      <c r="L18" s="12"/>
      <c r="M18" s="12"/>
      <c r="N18" s="5"/>
      <c r="O18" s="5"/>
      <c r="P18" s="5"/>
      <c r="Q18" s="12"/>
      <c r="R18" s="5"/>
      <c r="S18" s="5"/>
      <c r="T18" s="5"/>
      <c r="U18" s="36"/>
    </row>
    <row r="19" spans="1:21" ht="24" customHeight="1" x14ac:dyDescent="0.3">
      <c r="A19" s="12">
        <v>5</v>
      </c>
      <c r="B19" s="46">
        <v>401</v>
      </c>
      <c r="C19" s="146" t="s">
        <v>28</v>
      </c>
      <c r="D19" s="146"/>
      <c r="E19" s="146"/>
      <c r="F19" s="146"/>
      <c r="G19" s="146"/>
      <c r="H19" s="146"/>
      <c r="I19" s="12"/>
      <c r="J19" s="12"/>
      <c r="K19" s="12"/>
      <c r="L19" s="12"/>
      <c r="M19" s="12"/>
      <c r="N19" s="5"/>
      <c r="O19" s="5"/>
      <c r="P19" s="5"/>
      <c r="Q19" s="12"/>
      <c r="R19" s="5"/>
      <c r="S19" s="5"/>
      <c r="T19" s="5"/>
      <c r="U19" s="36"/>
    </row>
    <row r="20" spans="1:21" ht="20.100000000000001" customHeight="1" x14ac:dyDescent="0.3">
      <c r="A20" s="12"/>
      <c r="B20" s="12"/>
      <c r="C20" s="153"/>
      <c r="D20" s="153"/>
      <c r="E20" s="153"/>
      <c r="F20" s="153"/>
      <c r="G20" s="153"/>
      <c r="H20" s="5">
        <v>1</v>
      </c>
      <c r="I20" s="12">
        <f>'Bill -1-MB-1'!I21</f>
        <v>1</v>
      </c>
      <c r="J20" s="13">
        <f>ROUND(187500*70%,0)</f>
        <v>131250</v>
      </c>
      <c r="K20" s="12" t="s">
        <v>43</v>
      </c>
      <c r="L20" s="12"/>
      <c r="M20" s="15">
        <f>I20*J20</f>
        <v>131250</v>
      </c>
      <c r="N20" s="5"/>
      <c r="O20" s="5">
        <f>I20</f>
        <v>1</v>
      </c>
      <c r="P20" s="14">
        <f>M20</f>
        <v>131250</v>
      </c>
      <c r="Q20" s="12">
        <v>0</v>
      </c>
      <c r="R20" s="40">
        <v>0</v>
      </c>
      <c r="S20" s="5"/>
      <c r="T20" s="16">
        <v>0.7</v>
      </c>
      <c r="U20" s="49">
        <v>187500</v>
      </c>
    </row>
    <row r="21" spans="1:21" ht="20.100000000000001" customHeight="1" x14ac:dyDescent="0.3">
      <c r="A21" s="12"/>
      <c r="B21" s="12"/>
      <c r="C21" s="5"/>
      <c r="D21" s="5"/>
      <c r="E21" s="5"/>
      <c r="F21" s="5"/>
      <c r="G21" s="5"/>
      <c r="H21" s="5"/>
      <c r="I21" s="12"/>
      <c r="J21" s="12"/>
      <c r="K21" s="12"/>
      <c r="L21" s="12"/>
      <c r="M21" s="12"/>
      <c r="N21" s="5"/>
      <c r="O21" s="5"/>
      <c r="P21" s="5"/>
      <c r="Q21" s="12"/>
      <c r="R21" s="5"/>
      <c r="S21" s="5"/>
      <c r="T21" s="5"/>
      <c r="U21" s="36"/>
    </row>
    <row r="22" spans="1:21" ht="20.100000000000001" customHeight="1" x14ac:dyDescent="0.3">
      <c r="A22" s="12">
        <v>6</v>
      </c>
      <c r="B22" s="12">
        <v>402</v>
      </c>
      <c r="C22" s="146" t="s">
        <v>240</v>
      </c>
      <c r="D22" s="146"/>
      <c r="E22" s="146"/>
      <c r="F22" s="146"/>
      <c r="G22" s="146"/>
      <c r="H22" s="146"/>
      <c r="I22" s="12"/>
      <c r="J22" s="12"/>
      <c r="K22" s="12"/>
      <c r="L22" s="12"/>
      <c r="M22" s="12"/>
      <c r="N22" s="5"/>
      <c r="O22" s="5"/>
      <c r="P22" s="5"/>
      <c r="Q22" s="12"/>
      <c r="R22" s="5"/>
      <c r="S22" s="5"/>
      <c r="T22" s="5"/>
      <c r="U22" s="36"/>
    </row>
    <row r="23" spans="1:21" ht="20.100000000000001" customHeight="1" x14ac:dyDescent="0.3">
      <c r="A23" s="12"/>
      <c r="B23" s="12"/>
      <c r="C23" s="153"/>
      <c r="D23" s="153"/>
      <c r="E23" s="153"/>
      <c r="F23" s="153"/>
      <c r="G23" s="153"/>
      <c r="H23" s="5">
        <v>1</v>
      </c>
      <c r="I23" s="12">
        <f>'Bill -1-MB-1'!I24</f>
        <v>1</v>
      </c>
      <c r="J23" s="12">
        <f>ROUND(U23*70%,0)</f>
        <v>481250</v>
      </c>
      <c r="K23" s="12"/>
      <c r="L23" s="12"/>
      <c r="M23" s="15">
        <f>I23*J23</f>
        <v>481250</v>
      </c>
      <c r="N23" s="5"/>
      <c r="O23" s="5">
        <f>I23</f>
        <v>1</v>
      </c>
      <c r="P23" s="14">
        <f>M23</f>
        <v>481250</v>
      </c>
      <c r="Q23" s="12">
        <v>0</v>
      </c>
      <c r="R23" s="40">
        <v>0</v>
      </c>
      <c r="S23" s="5"/>
      <c r="T23" s="16">
        <v>0.7</v>
      </c>
      <c r="U23" s="36">
        <v>687500</v>
      </c>
    </row>
    <row r="24" spans="1:21" ht="20.100000000000001" customHeight="1" x14ac:dyDescent="0.3">
      <c r="A24" s="12"/>
      <c r="B24" s="12"/>
      <c r="C24" s="5"/>
      <c r="D24" s="5"/>
      <c r="E24" s="5"/>
      <c r="F24" s="5"/>
      <c r="G24" s="5"/>
      <c r="H24" s="5"/>
      <c r="I24" s="12"/>
      <c r="J24" s="12"/>
      <c r="K24" s="12"/>
      <c r="L24" s="12"/>
      <c r="M24" s="12"/>
      <c r="N24" s="5"/>
      <c r="O24" s="5"/>
      <c r="P24" s="5"/>
      <c r="Q24" s="12"/>
      <c r="R24" s="5"/>
      <c r="S24" s="5"/>
      <c r="T24" s="5"/>
      <c r="U24" s="36"/>
    </row>
    <row r="25" spans="1:21" ht="30" customHeight="1" x14ac:dyDescent="0.3">
      <c r="A25" s="12">
        <v>7</v>
      </c>
      <c r="B25" s="12">
        <v>403</v>
      </c>
      <c r="C25" s="146" t="s">
        <v>241</v>
      </c>
      <c r="D25" s="146"/>
      <c r="E25" s="146"/>
      <c r="F25" s="146"/>
      <c r="G25" s="146"/>
      <c r="H25" s="146"/>
      <c r="I25" s="12"/>
      <c r="J25" s="12"/>
      <c r="K25" s="12"/>
      <c r="L25" s="12"/>
      <c r="M25" s="12"/>
      <c r="N25" s="5"/>
      <c r="O25" s="5"/>
      <c r="P25" s="5"/>
      <c r="Q25" s="12"/>
      <c r="R25" s="5"/>
      <c r="S25" s="5"/>
      <c r="T25" s="5"/>
      <c r="U25" s="36"/>
    </row>
    <row r="26" spans="1:21" ht="20.100000000000001" customHeight="1" x14ac:dyDescent="0.3">
      <c r="A26" s="12"/>
      <c r="B26" s="12"/>
      <c r="C26" s="153"/>
      <c r="D26" s="153"/>
      <c r="E26" s="153"/>
      <c r="F26" s="153"/>
      <c r="G26" s="153"/>
      <c r="H26" s="5">
        <v>1</v>
      </c>
      <c r="I26" s="12">
        <f>'Bill -1-MB-1'!I27</f>
        <v>1</v>
      </c>
      <c r="J26" s="12">
        <f>ROUND(U26*70%,0)</f>
        <v>67375</v>
      </c>
      <c r="K26" s="12"/>
      <c r="L26" s="12"/>
      <c r="M26" s="15">
        <f>I26*J26</f>
        <v>67375</v>
      </c>
      <c r="N26" s="5"/>
      <c r="O26" s="5">
        <f>I26</f>
        <v>1</v>
      </c>
      <c r="P26" s="14">
        <f>M26</f>
        <v>67375</v>
      </c>
      <c r="Q26" s="12">
        <v>0</v>
      </c>
      <c r="R26" s="40">
        <v>0</v>
      </c>
      <c r="S26" s="5"/>
      <c r="T26" s="16">
        <v>0.7</v>
      </c>
      <c r="U26" s="36">
        <v>96250</v>
      </c>
    </row>
    <row r="27" spans="1:21" ht="20.100000000000001" customHeight="1" x14ac:dyDescent="0.3">
      <c r="A27" s="12"/>
      <c r="B27" s="12"/>
      <c r="C27" s="5"/>
      <c r="D27" s="5"/>
      <c r="E27" s="5"/>
      <c r="F27" s="5"/>
      <c r="G27" s="5"/>
      <c r="H27" s="5"/>
      <c r="I27" s="12"/>
      <c r="J27" s="12"/>
      <c r="K27" s="12"/>
      <c r="L27" s="12"/>
      <c r="M27" s="12"/>
      <c r="N27" s="5"/>
      <c r="O27" s="5"/>
      <c r="P27" s="5"/>
      <c r="Q27" s="12"/>
      <c r="R27" s="5"/>
      <c r="S27" s="5"/>
      <c r="T27" s="5"/>
      <c r="U27" s="36"/>
    </row>
    <row r="28" spans="1:21" ht="20.100000000000001" customHeight="1" x14ac:dyDescent="0.3">
      <c r="A28" s="12">
        <v>8</v>
      </c>
      <c r="B28" s="46">
        <v>404</v>
      </c>
      <c r="C28" s="146" t="s">
        <v>67</v>
      </c>
      <c r="D28" s="146"/>
      <c r="E28" s="146"/>
      <c r="F28" s="146"/>
      <c r="G28" s="146"/>
      <c r="H28" s="146"/>
      <c r="I28" s="12"/>
      <c r="J28" s="12"/>
      <c r="K28" s="12"/>
      <c r="L28" s="12"/>
      <c r="M28" s="12"/>
      <c r="N28" s="5"/>
      <c r="O28" s="5"/>
      <c r="P28" s="5"/>
      <c r="Q28" s="12"/>
      <c r="R28" s="5"/>
      <c r="S28" s="5"/>
      <c r="T28" s="5"/>
      <c r="U28" s="36"/>
    </row>
    <row r="29" spans="1:21" ht="20.100000000000001" customHeight="1" x14ac:dyDescent="0.3">
      <c r="A29" s="12"/>
      <c r="B29" s="12"/>
      <c r="C29" s="153"/>
      <c r="D29" s="153"/>
      <c r="E29" s="153"/>
      <c r="F29" s="153"/>
      <c r="G29" s="153"/>
      <c r="H29" s="5">
        <v>2</v>
      </c>
      <c r="I29" s="12">
        <f>'Bill -1-MB-1'!I30</f>
        <v>2</v>
      </c>
      <c r="J29" s="13">
        <f>ROUND(825000*70%,0)</f>
        <v>577500</v>
      </c>
      <c r="K29" s="12"/>
      <c r="L29" s="12"/>
      <c r="M29" s="15">
        <f>I29*J29</f>
        <v>1155000</v>
      </c>
      <c r="N29" s="5"/>
      <c r="O29" s="5">
        <f>I29</f>
        <v>2</v>
      </c>
      <c r="P29" s="14">
        <f>M29</f>
        <v>1155000</v>
      </c>
      <c r="Q29" s="12">
        <v>0</v>
      </c>
      <c r="R29" s="40">
        <v>0</v>
      </c>
      <c r="S29" s="5"/>
      <c r="T29" s="16">
        <v>0.7</v>
      </c>
      <c r="U29" s="49">
        <v>825000</v>
      </c>
    </row>
    <row r="30" spans="1:21" ht="20.100000000000001" customHeight="1" x14ac:dyDescent="0.3">
      <c r="A30" s="12"/>
      <c r="B30" s="12"/>
      <c r="C30" s="5"/>
      <c r="D30" s="5"/>
      <c r="E30" s="5"/>
      <c r="F30" s="5"/>
      <c r="G30" s="5"/>
      <c r="H30" s="5"/>
      <c r="I30" s="12"/>
      <c r="J30" s="12"/>
      <c r="K30" s="12"/>
      <c r="L30" s="12"/>
      <c r="M30" s="12"/>
      <c r="N30" s="5"/>
      <c r="O30" s="5"/>
      <c r="P30" s="5"/>
      <c r="Q30" s="12"/>
      <c r="R30" s="5"/>
      <c r="S30" s="5"/>
      <c r="T30" s="5"/>
      <c r="U30" s="36"/>
    </row>
    <row r="31" spans="1:21" ht="24.75" customHeight="1" x14ac:dyDescent="0.3">
      <c r="A31" s="12">
        <v>9</v>
      </c>
      <c r="B31" s="12">
        <v>406</v>
      </c>
      <c r="C31" s="146" t="s">
        <v>244</v>
      </c>
      <c r="D31" s="146"/>
      <c r="E31" s="146"/>
      <c r="F31" s="146"/>
      <c r="G31" s="146"/>
      <c r="H31" s="146"/>
      <c r="I31" s="12"/>
      <c r="J31" s="12"/>
      <c r="K31" s="12"/>
      <c r="L31" s="12"/>
      <c r="M31" s="12"/>
      <c r="N31" s="5"/>
      <c r="O31" s="5"/>
      <c r="P31" s="5"/>
      <c r="Q31" s="12"/>
      <c r="R31" s="5"/>
      <c r="S31" s="5"/>
      <c r="T31" s="5"/>
      <c r="U31" s="36"/>
    </row>
    <row r="32" spans="1:21" ht="20.100000000000001" customHeight="1" x14ac:dyDescent="0.3">
      <c r="A32" s="12"/>
      <c r="B32" s="12"/>
      <c r="C32" s="153"/>
      <c r="D32" s="153"/>
      <c r="E32" s="153"/>
      <c r="F32" s="153"/>
      <c r="G32" s="153"/>
      <c r="H32" s="5">
        <v>1</v>
      </c>
      <c r="I32" s="12">
        <f>'Bill -1-MB-1'!I33</f>
        <v>1</v>
      </c>
      <c r="J32" s="12">
        <f>ROUND(U32*70%,0)</f>
        <v>216300</v>
      </c>
      <c r="K32" s="12"/>
      <c r="L32" s="12"/>
      <c r="M32" s="15">
        <f>I32*J32</f>
        <v>216300</v>
      </c>
      <c r="N32" s="5"/>
      <c r="O32" s="5">
        <f>I32</f>
        <v>1</v>
      </c>
      <c r="P32" s="14">
        <f>M32</f>
        <v>216300</v>
      </c>
      <c r="Q32" s="12">
        <v>0</v>
      </c>
      <c r="R32" s="40">
        <v>0</v>
      </c>
      <c r="S32" s="5"/>
      <c r="T32" s="16">
        <v>0.7</v>
      </c>
      <c r="U32" s="36">
        <v>309000</v>
      </c>
    </row>
    <row r="33" spans="1:21" ht="20.100000000000001" customHeight="1" x14ac:dyDescent="0.3">
      <c r="A33" s="12"/>
      <c r="B33" s="12"/>
      <c r="C33" s="5"/>
      <c r="D33" s="5"/>
      <c r="E33" s="5"/>
      <c r="F33" s="5"/>
      <c r="G33" s="5"/>
      <c r="H33" s="5"/>
      <c r="I33" s="12"/>
      <c r="J33" s="12"/>
      <c r="K33" s="12"/>
      <c r="L33" s="12"/>
      <c r="M33" s="12"/>
      <c r="N33" s="5"/>
      <c r="O33" s="5"/>
      <c r="P33" s="5"/>
      <c r="Q33" s="12"/>
      <c r="R33" s="5"/>
      <c r="S33" s="5"/>
      <c r="T33" s="5"/>
      <c r="U33" s="36"/>
    </row>
    <row r="34" spans="1:21" ht="30" customHeight="1" x14ac:dyDescent="0.3">
      <c r="A34" s="12">
        <v>10</v>
      </c>
      <c r="B34" s="46">
        <v>409</v>
      </c>
      <c r="C34" s="146" t="s">
        <v>33</v>
      </c>
      <c r="D34" s="146"/>
      <c r="E34" s="146"/>
      <c r="F34" s="146"/>
      <c r="G34" s="146"/>
      <c r="H34" s="146"/>
      <c r="I34" s="12"/>
      <c r="J34" s="12"/>
      <c r="K34" s="12"/>
      <c r="L34" s="12"/>
      <c r="M34" s="12"/>
      <c r="N34" s="5"/>
      <c r="O34" s="5"/>
      <c r="P34" s="5"/>
      <c r="Q34" s="12"/>
      <c r="R34" s="5"/>
      <c r="S34" s="5"/>
      <c r="T34" s="5"/>
      <c r="U34" s="36"/>
    </row>
    <row r="35" spans="1:21" ht="20.100000000000001" customHeight="1" x14ac:dyDescent="0.3">
      <c r="A35" s="12"/>
      <c r="B35" s="12"/>
      <c r="C35" s="153"/>
      <c r="D35" s="153"/>
      <c r="E35" s="153"/>
      <c r="F35" s="153"/>
      <c r="G35" s="153"/>
      <c r="H35" s="5">
        <v>1</v>
      </c>
      <c r="I35" s="12">
        <f>'Bill -1-MB-1'!I36</f>
        <v>1</v>
      </c>
      <c r="J35" s="13">
        <f>ROUND(61875*70%,0)</f>
        <v>43313</v>
      </c>
      <c r="K35" s="12" t="s">
        <v>43</v>
      </c>
      <c r="L35" s="12"/>
      <c r="M35" s="15">
        <f>I35*J35</f>
        <v>43313</v>
      </c>
      <c r="N35" s="5"/>
      <c r="O35" s="5">
        <f>I35</f>
        <v>1</v>
      </c>
      <c r="P35" s="14">
        <f>M35</f>
        <v>43313</v>
      </c>
      <c r="Q35" s="12">
        <v>0</v>
      </c>
      <c r="R35" s="40">
        <v>0</v>
      </c>
      <c r="S35" s="5"/>
      <c r="T35" s="16">
        <v>0.7</v>
      </c>
      <c r="U35" s="49">
        <v>61875</v>
      </c>
    </row>
    <row r="36" spans="1:21" ht="20.100000000000001" customHeight="1" x14ac:dyDescent="0.3">
      <c r="A36" s="12"/>
      <c r="B36" s="12"/>
      <c r="C36" s="5"/>
      <c r="D36" s="5"/>
      <c r="E36" s="5"/>
      <c r="F36" s="5"/>
      <c r="G36" s="5"/>
      <c r="H36" s="5"/>
      <c r="I36" s="12"/>
      <c r="J36" s="12"/>
      <c r="K36" s="12"/>
      <c r="L36" s="12"/>
      <c r="M36" s="12"/>
      <c r="N36" s="5"/>
      <c r="O36" s="5"/>
      <c r="P36" s="5"/>
      <c r="Q36" s="12"/>
      <c r="R36" s="5"/>
      <c r="S36" s="5"/>
      <c r="T36" s="5"/>
      <c r="U36" s="36"/>
    </row>
    <row r="37" spans="1:21" ht="25.5" customHeight="1" x14ac:dyDescent="0.3">
      <c r="A37" s="12">
        <v>11</v>
      </c>
      <c r="B37" s="46">
        <v>411</v>
      </c>
      <c r="C37" s="146" t="s">
        <v>35</v>
      </c>
      <c r="D37" s="146"/>
      <c r="E37" s="146"/>
      <c r="F37" s="146"/>
      <c r="G37" s="146"/>
      <c r="H37" s="146"/>
      <c r="I37" s="12"/>
      <c r="J37" s="12"/>
      <c r="K37" s="12"/>
      <c r="L37" s="12"/>
      <c r="M37" s="12"/>
      <c r="N37" s="5"/>
      <c r="O37" s="5"/>
      <c r="P37" s="5"/>
      <c r="Q37" s="12"/>
      <c r="R37" s="5"/>
      <c r="S37" s="5"/>
      <c r="T37" s="5"/>
      <c r="U37" s="36"/>
    </row>
    <row r="38" spans="1:21" ht="20.100000000000001" customHeight="1" x14ac:dyDescent="0.3">
      <c r="A38" s="12"/>
      <c r="B38" s="12"/>
      <c r="C38" s="153"/>
      <c r="D38" s="153"/>
      <c r="E38" s="153"/>
      <c r="F38" s="153"/>
      <c r="G38" s="153"/>
      <c r="H38" s="5">
        <v>1</v>
      </c>
      <c r="I38" s="12">
        <f>'Bill -1-MB-1'!I39</f>
        <v>1</v>
      </c>
      <c r="J38" s="13">
        <f>ROUND(378000*70%,0)</f>
        <v>264600</v>
      </c>
      <c r="K38" s="12" t="s">
        <v>43</v>
      </c>
      <c r="L38" s="12"/>
      <c r="M38" s="15">
        <f>I38*J38</f>
        <v>264600</v>
      </c>
      <c r="N38" s="5"/>
      <c r="O38" s="5">
        <f>I38</f>
        <v>1</v>
      </c>
      <c r="P38" s="14">
        <f>M38</f>
        <v>264600</v>
      </c>
      <c r="Q38" s="12">
        <v>0</v>
      </c>
      <c r="R38" s="40">
        <v>0</v>
      </c>
      <c r="S38" s="5"/>
      <c r="T38" s="16">
        <v>0.7</v>
      </c>
      <c r="U38" s="49">
        <v>378000</v>
      </c>
    </row>
    <row r="39" spans="1:21" ht="20.100000000000001" customHeight="1" x14ac:dyDescent="0.3">
      <c r="A39" s="12"/>
      <c r="B39" s="12"/>
      <c r="C39" s="5"/>
      <c r="D39" s="5"/>
      <c r="E39" s="5"/>
      <c r="F39" s="5"/>
      <c r="G39" s="5"/>
      <c r="H39" s="5"/>
      <c r="I39" s="12"/>
      <c r="J39" s="12"/>
      <c r="K39" s="12"/>
      <c r="L39" s="12"/>
      <c r="M39" s="12"/>
      <c r="N39" s="5"/>
      <c r="O39" s="5"/>
      <c r="P39" s="5"/>
      <c r="Q39" s="12"/>
      <c r="R39" s="5"/>
      <c r="S39" s="5"/>
      <c r="T39" s="5"/>
      <c r="U39" s="36"/>
    </row>
    <row r="40" spans="1:21" ht="26.25" customHeight="1" x14ac:dyDescent="0.3">
      <c r="A40" s="12">
        <v>12</v>
      </c>
      <c r="B40" s="46">
        <v>412</v>
      </c>
      <c r="C40" s="146" t="s">
        <v>32</v>
      </c>
      <c r="D40" s="146"/>
      <c r="E40" s="146"/>
      <c r="F40" s="146"/>
      <c r="G40" s="146"/>
      <c r="H40" s="146"/>
      <c r="I40" s="12"/>
      <c r="J40" s="12"/>
      <c r="K40" s="12"/>
      <c r="L40" s="12"/>
      <c r="M40" s="12"/>
      <c r="N40" s="5"/>
      <c r="O40" s="5"/>
      <c r="P40" s="5"/>
      <c r="Q40" s="12"/>
      <c r="R40" s="5"/>
      <c r="S40" s="5"/>
      <c r="T40" s="5"/>
      <c r="U40" s="36"/>
    </row>
    <row r="41" spans="1:21" ht="20.100000000000001" customHeight="1" x14ac:dyDescent="0.3">
      <c r="A41" s="12"/>
      <c r="B41" s="12"/>
      <c r="C41" s="153"/>
      <c r="D41" s="153"/>
      <c r="E41" s="153"/>
      <c r="F41" s="153"/>
      <c r="G41" s="153"/>
      <c r="H41" s="5">
        <v>1</v>
      </c>
      <c r="I41" s="12">
        <f>'Bill -1-MB-1'!I42</f>
        <v>1</v>
      </c>
      <c r="J41" s="13">
        <f>ROUND(93750*70%,0)</f>
        <v>65625</v>
      </c>
      <c r="K41" s="12" t="s">
        <v>43</v>
      </c>
      <c r="L41" s="12"/>
      <c r="M41" s="15">
        <f>I41*J41</f>
        <v>65625</v>
      </c>
      <c r="N41" s="5"/>
      <c r="O41" s="5">
        <f>I41</f>
        <v>1</v>
      </c>
      <c r="P41" s="14">
        <f>M41</f>
        <v>65625</v>
      </c>
      <c r="Q41" s="12">
        <v>0</v>
      </c>
      <c r="R41" s="40">
        <v>0</v>
      </c>
      <c r="S41" s="5"/>
      <c r="T41" s="16">
        <v>0.7</v>
      </c>
      <c r="U41" s="49">
        <v>93750</v>
      </c>
    </row>
    <row r="42" spans="1:21" ht="20.100000000000001" customHeight="1" x14ac:dyDescent="0.3">
      <c r="A42" s="12"/>
      <c r="B42" s="12"/>
      <c r="C42" s="5"/>
      <c r="D42" s="5"/>
      <c r="E42" s="5"/>
      <c r="F42" s="5"/>
      <c r="G42" s="5"/>
      <c r="H42" s="5"/>
      <c r="I42" s="12"/>
      <c r="J42" s="12"/>
      <c r="K42" s="12"/>
      <c r="L42" s="12"/>
      <c r="M42" s="12"/>
      <c r="N42" s="5"/>
      <c r="O42" s="5"/>
      <c r="P42" s="5"/>
      <c r="Q42" s="12"/>
      <c r="R42" s="5"/>
      <c r="S42" s="5"/>
      <c r="T42" s="5"/>
      <c r="U42" s="36"/>
    </row>
    <row r="43" spans="1:21" ht="24.75" customHeight="1" x14ac:dyDescent="0.3">
      <c r="A43" s="12">
        <v>13</v>
      </c>
      <c r="B43" s="46">
        <v>414</v>
      </c>
      <c r="C43" s="146" t="s">
        <v>34</v>
      </c>
      <c r="D43" s="146"/>
      <c r="E43" s="146"/>
      <c r="F43" s="146"/>
      <c r="G43" s="146"/>
      <c r="H43" s="146"/>
      <c r="I43" s="12"/>
      <c r="J43" s="12"/>
      <c r="K43" s="12"/>
      <c r="L43" s="12"/>
      <c r="M43" s="12"/>
      <c r="N43" s="5"/>
      <c r="O43" s="5"/>
      <c r="P43" s="5"/>
      <c r="Q43" s="12"/>
      <c r="R43" s="5"/>
      <c r="S43" s="5"/>
      <c r="T43" s="5"/>
      <c r="U43" s="36"/>
    </row>
    <row r="44" spans="1:21" ht="20.100000000000001" customHeight="1" x14ac:dyDescent="0.3">
      <c r="A44" s="12"/>
      <c r="B44" s="12"/>
      <c r="C44" s="153"/>
      <c r="D44" s="153"/>
      <c r="E44" s="153"/>
      <c r="F44" s="153"/>
      <c r="G44" s="153"/>
      <c r="H44" s="5">
        <v>1</v>
      </c>
      <c r="I44" s="12">
        <f>'Bill -1-MB-1'!I45</f>
        <v>1</v>
      </c>
      <c r="J44" s="13">
        <f>ROUND(75625*70%,0)</f>
        <v>52938</v>
      </c>
      <c r="K44" s="12" t="s">
        <v>43</v>
      </c>
      <c r="L44" s="12"/>
      <c r="M44" s="15">
        <f>I44*J44</f>
        <v>52938</v>
      </c>
      <c r="N44" s="5"/>
      <c r="O44" s="5">
        <f>I44</f>
        <v>1</v>
      </c>
      <c r="P44" s="14">
        <f>M44</f>
        <v>52938</v>
      </c>
      <c r="Q44" s="12">
        <v>0</v>
      </c>
      <c r="R44" s="40">
        <v>0</v>
      </c>
      <c r="S44" s="5"/>
      <c r="T44" s="16">
        <v>0.7</v>
      </c>
      <c r="U44" s="49">
        <v>75625</v>
      </c>
    </row>
    <row r="45" spans="1:21" ht="20.100000000000001" customHeight="1" x14ac:dyDescent="0.3">
      <c r="A45" s="12"/>
      <c r="B45" s="12"/>
      <c r="C45" s="5"/>
      <c r="D45" s="5"/>
      <c r="E45" s="5"/>
      <c r="F45" s="5"/>
      <c r="G45" s="5"/>
      <c r="H45" s="5"/>
      <c r="I45" s="12"/>
      <c r="J45" s="12"/>
      <c r="K45" s="12"/>
      <c r="L45" s="12"/>
      <c r="M45" s="12"/>
      <c r="N45" s="5"/>
      <c r="O45" s="5"/>
      <c r="P45" s="5"/>
      <c r="Q45" s="12"/>
      <c r="R45" s="5"/>
      <c r="S45" s="5"/>
      <c r="T45" s="5"/>
      <c r="U45" s="36"/>
    </row>
    <row r="46" spans="1:21" ht="27" customHeight="1" x14ac:dyDescent="0.3">
      <c r="A46" s="12">
        <v>14</v>
      </c>
      <c r="B46" s="12">
        <v>415</v>
      </c>
      <c r="C46" s="146" t="s">
        <v>246</v>
      </c>
      <c r="D46" s="146"/>
      <c r="E46" s="146"/>
      <c r="F46" s="146"/>
      <c r="G46" s="146"/>
      <c r="H46" s="146"/>
      <c r="I46" s="12"/>
      <c r="J46" s="12"/>
      <c r="K46" s="12"/>
      <c r="L46" s="12"/>
      <c r="M46" s="12"/>
      <c r="N46" s="5"/>
      <c r="O46" s="5"/>
      <c r="P46" s="5"/>
      <c r="Q46" s="12"/>
      <c r="R46" s="5"/>
      <c r="S46" s="5"/>
      <c r="T46" s="5"/>
      <c r="U46" s="36"/>
    </row>
    <row r="47" spans="1:21" ht="20.100000000000001" customHeight="1" x14ac:dyDescent="0.3">
      <c r="A47" s="12"/>
      <c r="B47" s="12"/>
      <c r="C47" s="153"/>
      <c r="D47" s="153"/>
      <c r="E47" s="153"/>
      <c r="F47" s="153"/>
      <c r="G47" s="153"/>
      <c r="H47" s="5">
        <v>1</v>
      </c>
      <c r="I47" s="12">
        <f>'Bill -1-MB-1'!I48</f>
        <v>1</v>
      </c>
      <c r="J47" s="12">
        <f>ROUND(U47*70%,0)</f>
        <v>28875</v>
      </c>
      <c r="K47" s="12" t="s">
        <v>43</v>
      </c>
      <c r="L47" s="12"/>
      <c r="M47" s="15">
        <f>I47*J47</f>
        <v>28875</v>
      </c>
      <c r="N47" s="5"/>
      <c r="O47" s="5">
        <f>I47</f>
        <v>1</v>
      </c>
      <c r="P47" s="14">
        <f>M47</f>
        <v>28875</v>
      </c>
      <c r="Q47" s="12">
        <v>0</v>
      </c>
      <c r="R47" s="40">
        <v>0</v>
      </c>
      <c r="S47" s="5"/>
      <c r="T47" s="16">
        <v>0.7</v>
      </c>
      <c r="U47" s="36">
        <v>41250</v>
      </c>
    </row>
    <row r="48" spans="1:21" ht="20.100000000000001" customHeight="1" x14ac:dyDescent="0.3">
      <c r="A48" s="12"/>
      <c r="B48" s="12"/>
      <c r="C48" s="5"/>
      <c r="D48" s="5"/>
      <c r="E48" s="5"/>
      <c r="F48" s="5"/>
      <c r="G48" s="5"/>
      <c r="H48" s="5"/>
      <c r="I48" s="12"/>
      <c r="J48" s="12"/>
      <c r="K48" s="12"/>
      <c r="L48" s="12"/>
      <c r="M48" s="12"/>
      <c r="N48" s="5"/>
      <c r="O48" s="5"/>
      <c r="P48" s="5"/>
      <c r="Q48" s="12"/>
      <c r="R48" s="5"/>
      <c r="S48" s="5"/>
      <c r="T48" s="5"/>
      <c r="U48" s="36"/>
    </row>
    <row r="49" spans="1:21" ht="28.5" customHeight="1" x14ac:dyDescent="0.3">
      <c r="A49" s="12">
        <v>15</v>
      </c>
      <c r="B49" s="12">
        <v>416</v>
      </c>
      <c r="C49" s="149" t="s">
        <v>248</v>
      </c>
      <c r="D49" s="149"/>
      <c r="E49" s="149"/>
      <c r="F49" s="149"/>
      <c r="G49" s="149"/>
      <c r="H49" s="149"/>
      <c r="I49" s="12"/>
      <c r="J49" s="12"/>
      <c r="K49" s="12"/>
      <c r="L49" s="12"/>
      <c r="M49" s="12"/>
      <c r="N49" s="5"/>
      <c r="O49" s="5"/>
      <c r="P49" s="5"/>
      <c r="Q49" s="12"/>
      <c r="R49" s="5"/>
      <c r="S49" s="5"/>
      <c r="T49" s="5"/>
      <c r="U49" s="36"/>
    </row>
    <row r="50" spans="1:21" ht="20.100000000000001" customHeight="1" x14ac:dyDescent="0.3">
      <c r="A50" s="12"/>
      <c r="B50" s="12"/>
      <c r="C50" s="153"/>
      <c r="D50" s="153"/>
      <c r="E50" s="153"/>
      <c r="F50" s="153"/>
      <c r="G50" s="153"/>
      <c r="H50" s="5">
        <v>1</v>
      </c>
      <c r="I50" s="12">
        <f>'Bill -1-MB-1'!I51</f>
        <v>1</v>
      </c>
      <c r="J50" s="12">
        <f>ROUND(U50*70%,0)</f>
        <v>175000</v>
      </c>
      <c r="K50" s="12" t="s">
        <v>43</v>
      </c>
      <c r="L50" s="12"/>
      <c r="M50" s="15">
        <f>I50*J50</f>
        <v>175000</v>
      </c>
      <c r="N50" s="5"/>
      <c r="O50" s="5">
        <f>I50</f>
        <v>1</v>
      </c>
      <c r="P50" s="14">
        <f>M50</f>
        <v>175000</v>
      </c>
      <c r="Q50" s="12">
        <v>0</v>
      </c>
      <c r="R50" s="40">
        <v>0</v>
      </c>
      <c r="S50" s="5"/>
      <c r="T50" s="16">
        <v>0.7</v>
      </c>
      <c r="U50" s="36">
        <v>250000</v>
      </c>
    </row>
    <row r="51" spans="1:21" ht="20.100000000000001" customHeight="1" x14ac:dyDescent="0.3">
      <c r="A51" s="12"/>
      <c r="B51" s="12"/>
      <c r="C51" s="5"/>
      <c r="D51" s="5"/>
      <c r="E51" s="5"/>
      <c r="F51" s="5"/>
      <c r="G51" s="5"/>
      <c r="H51" s="5"/>
      <c r="I51" s="12"/>
      <c r="J51" s="12"/>
      <c r="K51" s="12"/>
      <c r="L51" s="12"/>
      <c r="M51" s="12"/>
      <c r="N51" s="5"/>
      <c r="O51" s="5"/>
      <c r="P51" s="5"/>
      <c r="Q51" s="12"/>
      <c r="R51" s="5"/>
      <c r="S51" s="5"/>
      <c r="T51" s="5"/>
      <c r="U51" s="36"/>
    </row>
    <row r="52" spans="1:21" ht="26.25" customHeight="1" x14ac:dyDescent="0.3">
      <c r="A52" s="12">
        <v>16</v>
      </c>
      <c r="B52" s="46">
        <v>417</v>
      </c>
      <c r="C52" s="146" t="s">
        <v>30</v>
      </c>
      <c r="D52" s="146"/>
      <c r="E52" s="146"/>
      <c r="F52" s="146"/>
      <c r="G52" s="146"/>
      <c r="H52" s="146"/>
      <c r="I52" s="12"/>
      <c r="J52" s="12"/>
      <c r="K52" s="12"/>
      <c r="L52" s="12"/>
      <c r="M52" s="12"/>
      <c r="N52" s="5"/>
      <c r="O52" s="5"/>
      <c r="P52" s="5"/>
      <c r="Q52" s="12"/>
      <c r="R52" s="5"/>
      <c r="S52" s="5"/>
      <c r="T52" s="5"/>
      <c r="U52" s="36"/>
    </row>
    <row r="53" spans="1:21" ht="20.100000000000001" customHeight="1" x14ac:dyDescent="0.3">
      <c r="A53" s="12"/>
      <c r="B53" s="12"/>
      <c r="C53" s="153"/>
      <c r="D53" s="153"/>
      <c r="E53" s="153"/>
      <c r="F53" s="153"/>
      <c r="G53" s="153"/>
      <c r="H53" s="5">
        <v>1</v>
      </c>
      <c r="I53" s="12">
        <f>'Bill -1-MB-1'!I54</f>
        <v>1</v>
      </c>
      <c r="J53" s="13">
        <f>ROUND(34500*70%,0)</f>
        <v>24150</v>
      </c>
      <c r="K53" s="12" t="s">
        <v>43</v>
      </c>
      <c r="L53" s="12"/>
      <c r="M53" s="15">
        <f>I53*J53</f>
        <v>24150</v>
      </c>
      <c r="N53" s="5"/>
      <c r="O53" s="5">
        <f>I53</f>
        <v>1</v>
      </c>
      <c r="P53" s="14">
        <f>M53</f>
        <v>24150</v>
      </c>
      <c r="Q53" s="12">
        <v>0</v>
      </c>
      <c r="R53" s="40">
        <v>0</v>
      </c>
      <c r="S53" s="5"/>
      <c r="T53" s="16">
        <v>0.7</v>
      </c>
      <c r="U53" s="49">
        <v>34500</v>
      </c>
    </row>
    <row r="54" spans="1:21" ht="20.100000000000001" customHeight="1" x14ac:dyDescent="0.3">
      <c r="A54" s="12"/>
      <c r="B54" s="12"/>
      <c r="C54" s="5"/>
      <c r="D54" s="5"/>
      <c r="E54" s="5"/>
      <c r="F54" s="5"/>
      <c r="G54" s="5"/>
      <c r="H54" s="5"/>
      <c r="I54" s="12"/>
      <c r="J54" s="12"/>
      <c r="K54" s="12"/>
      <c r="L54" s="12"/>
      <c r="M54" s="12"/>
      <c r="N54" s="5"/>
      <c r="O54" s="5"/>
      <c r="P54" s="5"/>
      <c r="Q54" s="12"/>
      <c r="R54" s="5"/>
      <c r="S54" s="5"/>
      <c r="T54" s="5"/>
      <c r="U54" s="36"/>
    </row>
    <row r="55" spans="1:21" ht="20.100000000000001" customHeight="1" x14ac:dyDescent="0.3">
      <c r="A55" s="12">
        <v>17</v>
      </c>
      <c r="B55" s="46">
        <v>418</v>
      </c>
      <c r="C55" s="156" t="s">
        <v>69</v>
      </c>
      <c r="D55" s="156"/>
      <c r="E55" s="156"/>
      <c r="F55" s="156"/>
      <c r="G55" s="156"/>
      <c r="H55" s="156"/>
      <c r="I55" s="12"/>
      <c r="J55" s="12"/>
      <c r="K55" s="12"/>
      <c r="L55" s="12"/>
      <c r="M55" s="12"/>
      <c r="N55" s="5"/>
      <c r="O55" s="5"/>
      <c r="P55" s="5"/>
      <c r="Q55" s="12"/>
      <c r="R55" s="5"/>
      <c r="S55" s="5"/>
      <c r="T55" s="5"/>
      <c r="U55" s="36"/>
    </row>
    <row r="56" spans="1:21" ht="20.100000000000001" customHeight="1" x14ac:dyDescent="0.3">
      <c r="A56" s="12"/>
      <c r="B56" s="12"/>
      <c r="C56" s="153"/>
      <c r="D56" s="153"/>
      <c r="E56" s="153"/>
      <c r="F56" s="153"/>
      <c r="G56" s="153"/>
      <c r="H56" s="5">
        <v>1</v>
      </c>
      <c r="I56" s="12">
        <f>'Bill -1-MB-1'!I57</f>
        <v>1</v>
      </c>
      <c r="J56" s="13">
        <f>ROUND(563750*70%,0)</f>
        <v>394625</v>
      </c>
      <c r="K56" s="12"/>
      <c r="L56" s="12"/>
      <c r="M56" s="15">
        <f>I56*J56</f>
        <v>394625</v>
      </c>
      <c r="N56" s="5"/>
      <c r="O56" s="5">
        <f>I56</f>
        <v>1</v>
      </c>
      <c r="P56" s="14">
        <f>M56</f>
        <v>394625</v>
      </c>
      <c r="Q56" s="12">
        <v>0</v>
      </c>
      <c r="R56" s="40">
        <v>0</v>
      </c>
      <c r="S56" s="5"/>
      <c r="T56" s="16">
        <v>0.7</v>
      </c>
      <c r="U56" s="49">
        <v>563750</v>
      </c>
    </row>
    <row r="57" spans="1:21" ht="20.100000000000001" customHeight="1" x14ac:dyDescent="0.3">
      <c r="A57" s="12"/>
      <c r="B57" s="12"/>
      <c r="C57" s="5"/>
      <c r="D57" s="5"/>
      <c r="E57" s="5"/>
      <c r="F57" s="5"/>
      <c r="G57" s="5"/>
      <c r="H57" s="5"/>
      <c r="I57" s="12"/>
      <c r="J57" s="12"/>
      <c r="K57" s="12"/>
      <c r="L57" s="12"/>
      <c r="M57" s="12"/>
      <c r="N57" s="5"/>
      <c r="O57" s="5"/>
      <c r="P57" s="5"/>
      <c r="Q57" s="12"/>
      <c r="R57" s="5"/>
      <c r="S57" s="5"/>
      <c r="T57" s="5"/>
      <c r="U57" s="36"/>
    </row>
    <row r="58" spans="1:21" ht="25.5" customHeight="1" x14ac:dyDescent="0.3">
      <c r="A58" s="12">
        <v>18</v>
      </c>
      <c r="B58" s="46">
        <v>420</v>
      </c>
      <c r="C58" s="146" t="s">
        <v>39</v>
      </c>
      <c r="D58" s="146"/>
      <c r="E58" s="146"/>
      <c r="F58" s="146"/>
      <c r="G58" s="146"/>
      <c r="H58" s="146"/>
      <c r="I58" s="12"/>
      <c r="J58" s="12"/>
      <c r="K58" s="12"/>
      <c r="L58" s="12"/>
      <c r="M58" s="12"/>
      <c r="N58" s="5"/>
      <c r="O58" s="5"/>
      <c r="P58" s="5"/>
      <c r="Q58" s="12"/>
      <c r="R58" s="5"/>
      <c r="S58" s="5"/>
      <c r="T58" s="5"/>
      <c r="U58" s="36"/>
    </row>
    <row r="59" spans="1:21" ht="20.100000000000001" customHeight="1" x14ac:dyDescent="0.3">
      <c r="A59" s="12"/>
      <c r="B59" s="12"/>
      <c r="C59" s="153"/>
      <c r="D59" s="153"/>
      <c r="E59" s="153"/>
      <c r="F59" s="153"/>
      <c r="G59" s="153"/>
      <c r="H59" s="5">
        <v>1</v>
      </c>
      <c r="I59" s="12">
        <f>'Bill -1-MB-1'!I60</f>
        <v>1</v>
      </c>
      <c r="J59" s="13">
        <f>ROUND(225000*70%,0)</f>
        <v>157500</v>
      </c>
      <c r="K59" s="12" t="s">
        <v>43</v>
      </c>
      <c r="L59" s="12"/>
      <c r="M59" s="15">
        <f>I59*J59</f>
        <v>157500</v>
      </c>
      <c r="N59" s="5"/>
      <c r="O59" s="5">
        <f>I59</f>
        <v>1</v>
      </c>
      <c r="P59" s="14">
        <f>M59</f>
        <v>157500</v>
      </c>
      <c r="Q59" s="12">
        <v>0</v>
      </c>
      <c r="R59" s="40">
        <v>0</v>
      </c>
      <c r="S59" s="5"/>
      <c r="T59" s="16">
        <v>0.7</v>
      </c>
      <c r="U59" s="49">
        <v>225000</v>
      </c>
    </row>
    <row r="60" spans="1:21" ht="20.100000000000001" customHeight="1" x14ac:dyDescent="0.3">
      <c r="A60" s="12"/>
      <c r="B60" s="12"/>
      <c r="C60" s="5"/>
      <c r="D60" s="5"/>
      <c r="E60" s="5"/>
      <c r="F60" s="5"/>
      <c r="G60" s="5"/>
      <c r="H60" s="5"/>
      <c r="I60" s="12"/>
      <c r="J60" s="12"/>
      <c r="K60" s="12"/>
      <c r="L60" s="12"/>
      <c r="M60" s="12"/>
      <c r="N60" s="5"/>
      <c r="O60" s="5"/>
      <c r="P60" s="5"/>
      <c r="Q60" s="12"/>
      <c r="R60" s="5"/>
      <c r="S60" s="5"/>
      <c r="T60" s="5"/>
      <c r="U60" s="36"/>
    </row>
    <row r="61" spans="1:21" ht="27" customHeight="1" x14ac:dyDescent="0.3">
      <c r="A61" s="12">
        <v>19</v>
      </c>
      <c r="B61" s="46">
        <v>421</v>
      </c>
      <c r="C61" s="146" t="s">
        <v>56</v>
      </c>
      <c r="D61" s="146"/>
      <c r="E61" s="146"/>
      <c r="F61" s="146"/>
      <c r="G61" s="146"/>
      <c r="H61" s="146"/>
      <c r="I61" s="12"/>
      <c r="J61" s="12"/>
      <c r="K61" s="12"/>
      <c r="L61" s="12"/>
      <c r="M61" s="12"/>
      <c r="N61" s="5"/>
      <c r="O61" s="5"/>
      <c r="P61" s="5"/>
      <c r="Q61" s="12"/>
      <c r="R61" s="5"/>
      <c r="S61" s="5"/>
      <c r="T61" s="5"/>
      <c r="U61" s="36"/>
    </row>
    <row r="62" spans="1:21" ht="20.100000000000001" customHeight="1" x14ac:dyDescent="0.3">
      <c r="A62" s="12"/>
      <c r="B62" s="12"/>
      <c r="C62" s="153"/>
      <c r="D62" s="153"/>
      <c r="E62" s="153"/>
      <c r="F62" s="153"/>
      <c r="G62" s="153"/>
      <c r="H62" s="5">
        <v>2</v>
      </c>
      <c r="I62" s="12">
        <f>'Bill -1-MB-1'!I63</f>
        <v>2</v>
      </c>
      <c r="J62" s="13">
        <f>ROUND(61875*70%,0)</f>
        <v>43313</v>
      </c>
      <c r="K62" s="12" t="s">
        <v>43</v>
      </c>
      <c r="L62" s="12"/>
      <c r="M62" s="15">
        <f>I62*J62</f>
        <v>86626</v>
      </c>
      <c r="N62" s="5"/>
      <c r="O62" s="5">
        <f>I62</f>
        <v>2</v>
      </c>
      <c r="P62" s="14">
        <f>M62</f>
        <v>86626</v>
      </c>
      <c r="Q62" s="12">
        <v>0</v>
      </c>
      <c r="R62" s="40">
        <v>0</v>
      </c>
      <c r="S62" s="5"/>
      <c r="T62" s="16">
        <v>0.7</v>
      </c>
      <c r="U62" s="49">
        <v>61875</v>
      </c>
    </row>
    <row r="63" spans="1:21" ht="20.100000000000001" customHeight="1" x14ac:dyDescent="0.3">
      <c r="A63" s="12"/>
      <c r="B63" s="12"/>
      <c r="C63" s="5"/>
      <c r="D63" s="5"/>
      <c r="E63" s="5"/>
      <c r="F63" s="5"/>
      <c r="G63" s="5"/>
      <c r="H63" s="5"/>
      <c r="I63" s="12"/>
      <c r="J63" s="12"/>
      <c r="K63" s="12"/>
      <c r="L63" s="12"/>
      <c r="M63" s="12"/>
      <c r="N63" s="5"/>
      <c r="O63" s="5"/>
      <c r="P63" s="5"/>
      <c r="Q63" s="12"/>
      <c r="R63" s="5"/>
      <c r="S63" s="5"/>
      <c r="T63" s="5"/>
      <c r="U63" s="36"/>
    </row>
    <row r="64" spans="1:21" ht="20.100000000000001" customHeight="1" x14ac:dyDescent="0.3">
      <c r="A64" s="12">
        <v>20</v>
      </c>
      <c r="B64" s="12">
        <v>422</v>
      </c>
      <c r="C64" s="146" t="s">
        <v>236</v>
      </c>
      <c r="D64" s="146"/>
      <c r="E64" s="146"/>
      <c r="F64" s="146"/>
      <c r="G64" s="146"/>
      <c r="H64" s="146"/>
      <c r="I64" s="12"/>
      <c r="J64" s="12"/>
      <c r="K64" s="12"/>
      <c r="L64" s="12"/>
      <c r="M64" s="12"/>
      <c r="N64" s="5"/>
      <c r="O64" s="5"/>
      <c r="P64" s="5"/>
      <c r="Q64" s="12"/>
      <c r="R64" s="5"/>
      <c r="S64" s="5"/>
      <c r="T64" s="5"/>
      <c r="U64" s="36"/>
    </row>
    <row r="65" spans="1:21" ht="20.100000000000001" customHeight="1" x14ac:dyDescent="0.3">
      <c r="A65" s="12"/>
      <c r="B65" s="12"/>
      <c r="C65" s="153"/>
      <c r="D65" s="153"/>
      <c r="E65" s="153"/>
      <c r="F65" s="153"/>
      <c r="G65" s="153"/>
      <c r="H65" s="5">
        <v>1</v>
      </c>
      <c r="I65" s="12">
        <f>'Bill -1-MB-1'!I66</f>
        <v>1</v>
      </c>
      <c r="J65" s="12">
        <f>ROUND(U65*70%,0)</f>
        <v>218750</v>
      </c>
      <c r="K65" s="12"/>
      <c r="L65" s="12"/>
      <c r="M65" s="15">
        <f>I65*J65</f>
        <v>218750</v>
      </c>
      <c r="N65" s="5"/>
      <c r="O65" s="5">
        <f>I65</f>
        <v>1</v>
      </c>
      <c r="P65" s="14">
        <f>M65</f>
        <v>218750</v>
      </c>
      <c r="Q65" s="12">
        <v>0</v>
      </c>
      <c r="R65" s="40">
        <v>0</v>
      </c>
      <c r="S65" s="5"/>
      <c r="T65" s="16">
        <v>0.7</v>
      </c>
      <c r="U65" s="36">
        <v>312500</v>
      </c>
    </row>
    <row r="66" spans="1:21" ht="20.100000000000001" customHeight="1" x14ac:dyDescent="0.3">
      <c r="A66" s="12"/>
      <c r="B66" s="12"/>
      <c r="C66" s="5"/>
      <c r="D66" s="5"/>
      <c r="E66" s="5"/>
      <c r="F66" s="5"/>
      <c r="G66" s="5"/>
      <c r="H66" s="5"/>
      <c r="I66" s="12"/>
      <c r="J66" s="12"/>
      <c r="K66" s="12"/>
      <c r="L66" s="12"/>
      <c r="M66" s="12"/>
      <c r="N66" s="5"/>
      <c r="O66" s="5"/>
      <c r="P66" s="5"/>
      <c r="Q66" s="12"/>
      <c r="R66" s="5"/>
      <c r="S66" s="5"/>
      <c r="T66" s="5"/>
      <c r="U66" s="36"/>
    </row>
    <row r="67" spans="1:21" ht="20.100000000000001" customHeight="1" x14ac:dyDescent="0.3">
      <c r="A67" s="12">
        <v>21</v>
      </c>
      <c r="B67" s="12">
        <v>423</v>
      </c>
      <c r="C67" s="146" t="s">
        <v>235</v>
      </c>
      <c r="D67" s="146"/>
      <c r="E67" s="146"/>
      <c r="F67" s="146"/>
      <c r="G67" s="146"/>
      <c r="H67" s="146"/>
      <c r="I67" s="12"/>
      <c r="J67" s="12"/>
      <c r="K67" s="12"/>
      <c r="L67" s="12"/>
      <c r="M67" s="12"/>
      <c r="N67" s="5"/>
      <c r="O67" s="5"/>
      <c r="P67" s="5"/>
      <c r="Q67" s="12"/>
      <c r="R67" s="5"/>
      <c r="S67" s="5"/>
      <c r="T67" s="5"/>
      <c r="U67" s="36"/>
    </row>
    <row r="68" spans="1:21" ht="20.100000000000001" customHeight="1" x14ac:dyDescent="0.3">
      <c r="A68" s="12"/>
      <c r="B68" s="12"/>
      <c r="C68" s="153"/>
      <c r="D68" s="153"/>
      <c r="E68" s="153"/>
      <c r="F68" s="153"/>
      <c r="G68" s="153"/>
      <c r="H68" s="5">
        <v>2</v>
      </c>
      <c r="I68" s="12">
        <f>'Bill -1-MB-1'!I69</f>
        <v>2</v>
      </c>
      <c r="J68" s="12">
        <f>ROUND(U68*70%,0)</f>
        <v>196000</v>
      </c>
      <c r="K68" s="12"/>
      <c r="L68" s="12"/>
      <c r="M68" s="15">
        <f>I68*J68</f>
        <v>392000</v>
      </c>
      <c r="N68" s="5"/>
      <c r="O68" s="5">
        <f>I68</f>
        <v>2</v>
      </c>
      <c r="P68" s="14">
        <f>M68</f>
        <v>392000</v>
      </c>
      <c r="Q68" s="12">
        <v>0</v>
      </c>
      <c r="R68" s="40">
        <v>0</v>
      </c>
      <c r="S68" s="5"/>
      <c r="T68" s="16">
        <v>0.7</v>
      </c>
      <c r="U68" s="36">
        <v>280000</v>
      </c>
    </row>
    <row r="69" spans="1:21" ht="20.100000000000001" customHeight="1" x14ac:dyDescent="0.3">
      <c r="A69" s="12"/>
      <c r="B69" s="12"/>
      <c r="C69" s="5"/>
      <c r="D69" s="5"/>
      <c r="E69" s="5"/>
      <c r="F69" s="5"/>
      <c r="G69" s="5"/>
      <c r="H69" s="5"/>
      <c r="I69" s="12"/>
      <c r="J69" s="12"/>
      <c r="K69" s="12"/>
      <c r="L69" s="12"/>
      <c r="M69" s="12"/>
      <c r="N69" s="5"/>
      <c r="O69" s="5"/>
      <c r="P69" s="5"/>
      <c r="Q69" s="12"/>
      <c r="R69" s="5"/>
      <c r="S69" s="5"/>
      <c r="T69" s="5"/>
      <c r="U69" s="36"/>
    </row>
    <row r="70" spans="1:21" ht="21" customHeight="1" x14ac:dyDescent="0.3">
      <c r="A70" s="12">
        <v>22</v>
      </c>
      <c r="B70" s="46">
        <v>425</v>
      </c>
      <c r="C70" s="146" t="s">
        <v>40</v>
      </c>
      <c r="D70" s="146"/>
      <c r="E70" s="146"/>
      <c r="F70" s="146"/>
      <c r="G70" s="146"/>
      <c r="H70" s="146"/>
      <c r="I70" s="12"/>
      <c r="J70" s="12"/>
      <c r="K70" s="12"/>
      <c r="L70" s="12"/>
      <c r="M70" s="12"/>
      <c r="N70" s="5"/>
      <c r="O70" s="5"/>
      <c r="P70" s="5"/>
      <c r="Q70" s="12"/>
      <c r="R70" s="5"/>
      <c r="S70" s="5"/>
      <c r="T70" s="5"/>
      <c r="U70" s="36"/>
    </row>
    <row r="71" spans="1:21" ht="20.100000000000001" customHeight="1" x14ac:dyDescent="0.3">
      <c r="A71" s="12"/>
      <c r="B71" s="12"/>
      <c r="C71" s="153"/>
      <c r="D71" s="153"/>
      <c r="E71" s="153"/>
      <c r="F71" s="153"/>
      <c r="G71" s="153"/>
      <c r="H71" s="5">
        <v>1</v>
      </c>
      <c r="I71" s="12">
        <f>'Bill -1-MB-1'!I72</f>
        <v>1</v>
      </c>
      <c r="J71" s="13">
        <f>ROUND(937500*70%,0)</f>
        <v>656250</v>
      </c>
      <c r="K71" s="12" t="s">
        <v>43</v>
      </c>
      <c r="L71" s="12"/>
      <c r="M71" s="15">
        <f>I71*J71</f>
        <v>656250</v>
      </c>
      <c r="N71" s="5"/>
      <c r="O71" s="5">
        <f>I71</f>
        <v>1</v>
      </c>
      <c r="P71" s="14">
        <f>M71</f>
        <v>656250</v>
      </c>
      <c r="Q71" s="12">
        <v>0</v>
      </c>
      <c r="R71" s="40">
        <v>0</v>
      </c>
      <c r="S71" s="5"/>
      <c r="T71" s="16">
        <v>0.7</v>
      </c>
      <c r="U71" s="49">
        <v>937500</v>
      </c>
    </row>
    <row r="72" spans="1:21" ht="20.100000000000001" customHeight="1" x14ac:dyDescent="0.3">
      <c r="A72" s="12"/>
      <c r="B72" s="12"/>
      <c r="C72" s="5"/>
      <c r="D72" s="5"/>
      <c r="E72" s="5"/>
      <c r="F72" s="5"/>
      <c r="G72" s="5"/>
      <c r="H72" s="5"/>
      <c r="I72" s="12"/>
      <c r="J72" s="12"/>
      <c r="K72" s="12"/>
      <c r="L72" s="12"/>
      <c r="M72" s="12"/>
      <c r="N72" s="5"/>
      <c r="O72" s="5"/>
      <c r="P72" s="5"/>
      <c r="Q72" s="12"/>
      <c r="R72" s="5"/>
      <c r="S72" s="5"/>
      <c r="T72" s="5"/>
      <c r="U72" s="36"/>
    </row>
    <row r="73" spans="1:21" ht="25.5" customHeight="1" x14ac:dyDescent="0.3">
      <c r="A73" s="12">
        <v>23</v>
      </c>
      <c r="B73" s="46">
        <v>426</v>
      </c>
      <c r="C73" s="146" t="s">
        <v>41</v>
      </c>
      <c r="D73" s="146"/>
      <c r="E73" s="146"/>
      <c r="F73" s="146"/>
      <c r="G73" s="146"/>
      <c r="H73" s="146"/>
      <c r="I73" s="12"/>
      <c r="J73" s="12"/>
      <c r="K73" s="12"/>
      <c r="L73" s="12"/>
      <c r="M73" s="12"/>
      <c r="N73" s="5"/>
      <c r="O73" s="5"/>
      <c r="P73" s="5"/>
      <c r="Q73" s="12"/>
      <c r="R73" s="5"/>
      <c r="S73" s="5"/>
      <c r="T73" s="5"/>
      <c r="U73" s="36"/>
    </row>
    <row r="74" spans="1:21" ht="20.100000000000001" customHeight="1" x14ac:dyDescent="0.3">
      <c r="A74" s="12"/>
      <c r="B74" s="12"/>
      <c r="C74" s="153"/>
      <c r="D74" s="153"/>
      <c r="E74" s="153"/>
      <c r="F74" s="153"/>
      <c r="G74" s="153"/>
      <c r="H74" s="5">
        <v>1</v>
      </c>
      <c r="I74" s="12">
        <f>'Bill -1-MB-1'!I75</f>
        <v>1</v>
      </c>
      <c r="J74" s="13">
        <f>ROUND(562500*70%,0)</f>
        <v>393750</v>
      </c>
      <c r="K74" s="12" t="s">
        <v>43</v>
      </c>
      <c r="L74" s="12"/>
      <c r="M74" s="15">
        <f>I74*J74</f>
        <v>393750</v>
      </c>
      <c r="N74" s="5"/>
      <c r="O74" s="5">
        <f>I74</f>
        <v>1</v>
      </c>
      <c r="P74" s="14">
        <f>M74</f>
        <v>393750</v>
      </c>
      <c r="Q74" s="12">
        <v>0</v>
      </c>
      <c r="R74" s="40">
        <v>0</v>
      </c>
      <c r="S74" s="5"/>
      <c r="T74" s="16">
        <v>0.7</v>
      </c>
      <c r="U74" s="49">
        <v>562500</v>
      </c>
    </row>
    <row r="75" spans="1:21" ht="20.100000000000001" customHeight="1" x14ac:dyDescent="0.3">
      <c r="A75" s="12"/>
      <c r="B75" s="12"/>
      <c r="C75" s="5"/>
      <c r="D75" s="5"/>
      <c r="E75" s="5"/>
      <c r="F75" s="5"/>
      <c r="G75" s="5"/>
      <c r="H75" s="5"/>
      <c r="I75" s="12"/>
      <c r="J75" s="12"/>
      <c r="K75" s="12"/>
      <c r="L75" s="12"/>
      <c r="M75" s="12"/>
      <c r="N75" s="5"/>
      <c r="O75" s="5"/>
      <c r="P75" s="5"/>
      <c r="Q75" s="12"/>
      <c r="R75" s="5"/>
      <c r="S75" s="5"/>
      <c r="T75" s="5"/>
      <c r="U75" s="36"/>
    </row>
    <row r="76" spans="1:21" ht="27" customHeight="1" x14ac:dyDescent="0.3">
      <c r="A76" s="12">
        <v>24</v>
      </c>
      <c r="B76" s="46">
        <v>429</v>
      </c>
      <c r="C76" s="146" t="s">
        <v>36</v>
      </c>
      <c r="D76" s="146"/>
      <c r="E76" s="146"/>
      <c r="F76" s="146"/>
      <c r="G76" s="146"/>
      <c r="H76" s="146"/>
      <c r="I76" s="12"/>
      <c r="J76" s="12"/>
      <c r="K76" s="12"/>
      <c r="L76" s="12"/>
      <c r="M76" s="12"/>
      <c r="N76" s="5"/>
      <c r="O76" s="5"/>
      <c r="P76" s="5"/>
      <c r="Q76" s="12"/>
      <c r="R76" s="5"/>
      <c r="S76" s="5"/>
      <c r="T76" s="5"/>
      <c r="U76" s="36"/>
    </row>
    <row r="77" spans="1:21" ht="20.100000000000001" customHeight="1" x14ac:dyDescent="0.3">
      <c r="A77" s="12"/>
      <c r="B77" s="12"/>
      <c r="C77" s="153"/>
      <c r="D77" s="153"/>
      <c r="E77" s="153"/>
      <c r="F77" s="153"/>
      <c r="G77" s="153"/>
      <c r="H77" s="5">
        <v>1</v>
      </c>
      <c r="I77" s="12">
        <f>'Bill -1-MB-1'!I78</f>
        <v>1</v>
      </c>
      <c r="J77" s="13">
        <f>ROUND(43750*70%,0)</f>
        <v>30625</v>
      </c>
      <c r="K77" s="12" t="s">
        <v>43</v>
      </c>
      <c r="L77" s="12"/>
      <c r="M77" s="15">
        <f>I77*J77</f>
        <v>30625</v>
      </c>
      <c r="N77" s="5"/>
      <c r="O77" s="5">
        <f>I77</f>
        <v>1</v>
      </c>
      <c r="P77" s="14">
        <f>M77</f>
        <v>30625</v>
      </c>
      <c r="Q77" s="12">
        <v>0</v>
      </c>
      <c r="R77" s="40">
        <v>0</v>
      </c>
      <c r="S77" s="5"/>
      <c r="T77" s="16">
        <v>0.7</v>
      </c>
      <c r="U77" s="49">
        <v>43750</v>
      </c>
    </row>
    <row r="78" spans="1:21" ht="20.100000000000001" customHeight="1" x14ac:dyDescent="0.3">
      <c r="A78" s="12"/>
      <c r="B78" s="12"/>
      <c r="C78" s="5"/>
      <c r="D78" s="5"/>
      <c r="E78" s="5"/>
      <c r="F78" s="5"/>
      <c r="G78" s="5"/>
      <c r="H78" s="5"/>
      <c r="I78" s="12"/>
      <c r="J78" s="12"/>
      <c r="K78" s="12"/>
      <c r="L78" s="12"/>
      <c r="M78" s="12"/>
      <c r="N78" s="5"/>
      <c r="O78" s="5"/>
      <c r="P78" s="5"/>
      <c r="Q78" s="12"/>
      <c r="R78" s="5"/>
      <c r="S78" s="5"/>
      <c r="T78" s="5"/>
      <c r="U78" s="36"/>
    </row>
    <row r="79" spans="1:21" ht="29.25" customHeight="1" x14ac:dyDescent="0.3">
      <c r="A79" s="12">
        <v>25</v>
      </c>
      <c r="B79" s="46">
        <v>430</v>
      </c>
      <c r="C79" s="150" t="s">
        <v>38</v>
      </c>
      <c r="D79" s="150"/>
      <c r="E79" s="150"/>
      <c r="F79" s="150"/>
      <c r="G79" s="150"/>
      <c r="H79" s="150"/>
      <c r="I79" s="12"/>
      <c r="J79" s="12"/>
      <c r="K79" s="12"/>
      <c r="L79" s="12"/>
      <c r="M79" s="12"/>
      <c r="N79" s="5"/>
      <c r="O79" s="5"/>
      <c r="P79" s="5"/>
      <c r="Q79" s="12"/>
      <c r="R79" s="5"/>
      <c r="S79" s="5"/>
      <c r="T79" s="5"/>
      <c r="U79" s="36"/>
    </row>
    <row r="80" spans="1:21" ht="20.100000000000001" customHeight="1" x14ac:dyDescent="0.3">
      <c r="A80" s="12"/>
      <c r="B80" s="12"/>
      <c r="C80" s="153"/>
      <c r="D80" s="153"/>
      <c r="E80" s="153"/>
      <c r="F80" s="153"/>
      <c r="G80" s="153"/>
      <c r="H80" s="5">
        <v>1</v>
      </c>
      <c r="I80" s="12">
        <f>'Bill -1-MB-1'!I81</f>
        <v>1</v>
      </c>
      <c r="J80" s="13">
        <f>ROUND(81250*70%,0)</f>
        <v>56875</v>
      </c>
      <c r="K80" s="12" t="s">
        <v>43</v>
      </c>
      <c r="L80" s="12"/>
      <c r="M80" s="15">
        <f>I80*J80</f>
        <v>56875</v>
      </c>
      <c r="N80" s="5"/>
      <c r="O80" s="5">
        <f>I80</f>
        <v>1</v>
      </c>
      <c r="P80" s="14">
        <f>M80</f>
        <v>56875</v>
      </c>
      <c r="Q80" s="12">
        <v>0</v>
      </c>
      <c r="R80" s="40">
        <v>0</v>
      </c>
      <c r="S80" s="5"/>
      <c r="T80" s="16">
        <v>0.7</v>
      </c>
      <c r="U80" s="49">
        <v>81250</v>
      </c>
    </row>
    <row r="81" spans="1:21" ht="20.100000000000001" customHeight="1" x14ac:dyDescent="0.3">
      <c r="A81" s="12"/>
      <c r="B81" s="12"/>
      <c r="C81" s="12"/>
      <c r="D81" s="12"/>
      <c r="E81" s="12"/>
      <c r="F81" s="12"/>
      <c r="G81" s="12"/>
      <c r="H81" s="12"/>
      <c r="I81" s="12"/>
      <c r="J81" s="13"/>
      <c r="K81" s="12"/>
      <c r="L81" s="12"/>
      <c r="M81" s="15"/>
      <c r="N81" s="5"/>
      <c r="O81" s="5"/>
      <c r="P81" s="5"/>
      <c r="Q81" s="12"/>
      <c r="R81" s="14"/>
      <c r="S81" s="5"/>
      <c r="T81" s="16"/>
      <c r="U81" s="49"/>
    </row>
    <row r="82" spans="1:21" ht="25.5" customHeight="1" x14ac:dyDescent="0.3">
      <c r="A82" s="12">
        <v>26</v>
      </c>
      <c r="B82" s="46">
        <v>432</v>
      </c>
      <c r="C82" s="146" t="s">
        <v>68</v>
      </c>
      <c r="D82" s="146"/>
      <c r="E82" s="146"/>
      <c r="F82" s="146"/>
      <c r="G82" s="146"/>
      <c r="H82" s="146"/>
      <c r="I82" s="12"/>
      <c r="J82" s="13"/>
      <c r="K82" s="12"/>
      <c r="L82" s="12"/>
      <c r="M82" s="15"/>
      <c r="N82" s="5"/>
      <c r="O82" s="5"/>
      <c r="P82" s="5"/>
      <c r="Q82" s="12"/>
      <c r="R82" s="14"/>
      <c r="S82" s="5"/>
      <c r="T82" s="16"/>
      <c r="U82" s="49"/>
    </row>
    <row r="83" spans="1:21" ht="20.100000000000001" customHeight="1" x14ac:dyDescent="0.3">
      <c r="A83" s="12"/>
      <c r="B83" s="12"/>
      <c r="C83" s="153"/>
      <c r="D83" s="153"/>
      <c r="E83" s="153"/>
      <c r="F83" s="153"/>
      <c r="G83" s="153"/>
      <c r="H83" s="5">
        <v>2</v>
      </c>
      <c r="I83" s="12">
        <f>'Bill -1-MB-1'!I84</f>
        <v>2</v>
      </c>
      <c r="J83" s="13">
        <f>ROUND(115000*70%,0)</f>
        <v>80500</v>
      </c>
      <c r="K83" s="12"/>
      <c r="L83" s="12"/>
      <c r="M83" s="15">
        <f>I83*J83</f>
        <v>161000</v>
      </c>
      <c r="N83" s="5"/>
      <c r="O83" s="5">
        <f>I83</f>
        <v>2</v>
      </c>
      <c r="P83" s="14">
        <f>M83</f>
        <v>161000</v>
      </c>
      <c r="Q83" s="12">
        <v>0</v>
      </c>
      <c r="R83" s="40">
        <v>0</v>
      </c>
      <c r="S83" s="5"/>
      <c r="T83" s="16">
        <v>0.7</v>
      </c>
      <c r="U83" s="49">
        <v>115000</v>
      </c>
    </row>
    <row r="84" spans="1:21" ht="20.100000000000001" customHeight="1" x14ac:dyDescent="0.3">
      <c r="A84" s="12"/>
      <c r="B84" s="12"/>
      <c r="C84" s="12"/>
      <c r="D84" s="12"/>
      <c r="E84" s="12"/>
      <c r="F84" s="12"/>
      <c r="G84" s="12"/>
      <c r="H84" s="12"/>
      <c r="I84" s="12"/>
      <c r="J84" s="13"/>
      <c r="K84" s="12"/>
      <c r="L84" s="12"/>
      <c r="M84" s="15"/>
      <c r="N84" s="5"/>
      <c r="O84" s="5"/>
      <c r="P84" s="5"/>
      <c r="Q84" s="12"/>
      <c r="R84" s="14"/>
      <c r="S84" s="5"/>
      <c r="T84" s="16"/>
      <c r="U84" s="49"/>
    </row>
    <row r="85" spans="1:21" ht="48.75" customHeight="1" x14ac:dyDescent="0.3">
      <c r="A85" s="12">
        <v>27</v>
      </c>
      <c r="B85" s="12">
        <v>519</v>
      </c>
      <c r="C85" s="154" t="s">
        <v>232</v>
      </c>
      <c r="D85" s="154"/>
      <c r="E85" s="154"/>
      <c r="F85" s="154"/>
      <c r="G85" s="154"/>
      <c r="H85" s="154"/>
      <c r="I85" s="12"/>
      <c r="J85" s="12"/>
      <c r="K85" s="12"/>
      <c r="L85" s="12"/>
      <c r="M85" s="12"/>
      <c r="N85" s="5"/>
      <c r="O85" s="5"/>
      <c r="P85" s="5"/>
      <c r="Q85" s="12"/>
      <c r="R85" s="5"/>
      <c r="S85" s="5"/>
      <c r="T85" s="5"/>
      <c r="U85" s="36"/>
    </row>
    <row r="86" spans="1:21" ht="20.100000000000001" customHeight="1" x14ac:dyDescent="0.3">
      <c r="A86" s="12"/>
      <c r="B86" s="12"/>
      <c r="C86" s="153"/>
      <c r="D86" s="153"/>
      <c r="E86" s="153"/>
      <c r="F86" s="153"/>
      <c r="G86" s="153"/>
      <c r="H86" s="5">
        <v>1</v>
      </c>
      <c r="I86" s="12">
        <v>1</v>
      </c>
      <c r="J86" s="13">
        <f>ROUND(U86*70%,0)</f>
        <v>213500</v>
      </c>
      <c r="K86" s="12"/>
      <c r="L86" s="12"/>
      <c r="M86" s="15">
        <f>I86*J86</f>
        <v>213500</v>
      </c>
      <c r="N86" s="5"/>
      <c r="O86" s="5">
        <f>I86</f>
        <v>1</v>
      </c>
      <c r="P86" s="14">
        <f>M86</f>
        <v>213500</v>
      </c>
      <c r="Q86" s="12">
        <v>0</v>
      </c>
      <c r="R86" s="40">
        <v>0</v>
      </c>
      <c r="S86" s="5"/>
      <c r="T86" s="16">
        <v>0.7</v>
      </c>
      <c r="U86" s="49">
        <v>305000</v>
      </c>
    </row>
    <row r="87" spans="1:21" ht="20.100000000000001" customHeight="1" x14ac:dyDescent="0.3">
      <c r="A87" s="12"/>
      <c r="B87" s="12"/>
      <c r="C87" s="12"/>
      <c r="D87" s="12"/>
      <c r="E87" s="12"/>
      <c r="F87" s="12"/>
      <c r="G87" s="12"/>
      <c r="H87" s="12"/>
      <c r="I87" s="12"/>
      <c r="J87" s="13"/>
      <c r="K87" s="12"/>
      <c r="L87" s="12"/>
      <c r="M87" s="15"/>
      <c r="N87" s="5"/>
      <c r="O87" s="5"/>
      <c r="P87" s="5"/>
      <c r="Q87" s="12"/>
      <c r="R87" s="14"/>
      <c r="S87" s="5"/>
      <c r="T87" s="16"/>
      <c r="U87" s="49"/>
    </row>
    <row r="88" spans="1:21" ht="32.25" customHeight="1" x14ac:dyDescent="0.3">
      <c r="A88" s="12">
        <v>28</v>
      </c>
      <c r="B88" s="12">
        <v>521</v>
      </c>
      <c r="C88" s="155" t="s">
        <v>233</v>
      </c>
      <c r="D88" s="155"/>
      <c r="E88" s="155"/>
      <c r="F88" s="155"/>
      <c r="G88" s="155"/>
      <c r="H88" s="155"/>
      <c r="I88" s="12"/>
      <c r="J88" s="12"/>
      <c r="K88" s="12"/>
      <c r="L88" s="12"/>
      <c r="M88" s="12"/>
      <c r="N88" s="5"/>
      <c r="O88" s="5"/>
      <c r="P88" s="5"/>
      <c r="Q88" s="12"/>
      <c r="R88" s="5"/>
      <c r="S88" s="5"/>
      <c r="T88" s="5"/>
      <c r="U88" s="36"/>
    </row>
    <row r="89" spans="1:21" ht="20.100000000000001" customHeight="1" x14ac:dyDescent="0.3">
      <c r="A89" s="12"/>
      <c r="B89" s="12"/>
      <c r="C89" s="153"/>
      <c r="D89" s="153"/>
      <c r="E89" s="153"/>
      <c r="F89" s="153"/>
      <c r="G89" s="153"/>
      <c r="H89" s="5">
        <v>1</v>
      </c>
      <c r="I89" s="12">
        <v>1</v>
      </c>
      <c r="J89" s="13">
        <f>ROUND(U89*70%,0)</f>
        <v>4735</v>
      </c>
      <c r="K89" s="12"/>
      <c r="L89" s="12"/>
      <c r="M89" s="15">
        <f>I89*J89</f>
        <v>4735</v>
      </c>
      <c r="N89" s="5"/>
      <c r="O89" s="5">
        <f>I89</f>
        <v>1</v>
      </c>
      <c r="P89" s="14">
        <f>M89</f>
        <v>4735</v>
      </c>
      <c r="Q89" s="12">
        <v>0</v>
      </c>
      <c r="R89" s="40">
        <v>0</v>
      </c>
      <c r="S89" s="5"/>
      <c r="T89" s="16">
        <v>0.7</v>
      </c>
      <c r="U89" s="49">
        <v>6764</v>
      </c>
    </row>
    <row r="90" spans="1:21" ht="20.100000000000001" customHeight="1" x14ac:dyDescent="0.3">
      <c r="A90" s="12"/>
      <c r="B90" s="12"/>
      <c r="C90" s="147" t="s">
        <v>302</v>
      </c>
      <c r="D90" s="147"/>
      <c r="E90" s="147"/>
      <c r="F90" s="147"/>
      <c r="G90" s="147"/>
      <c r="H90" s="147"/>
      <c r="I90" s="12"/>
      <c r="J90" s="13"/>
      <c r="K90" s="12"/>
      <c r="L90" s="12"/>
      <c r="M90" s="15"/>
      <c r="N90" s="5"/>
      <c r="O90" s="5"/>
      <c r="P90" s="5"/>
      <c r="Q90" s="12"/>
      <c r="R90" s="14"/>
      <c r="S90" s="5"/>
      <c r="T90" s="16"/>
      <c r="U90" s="49"/>
    </row>
    <row r="91" spans="1:21" ht="87" customHeight="1" x14ac:dyDescent="0.3">
      <c r="A91" s="8">
        <v>1</v>
      </c>
      <c r="B91" s="8">
        <v>445</v>
      </c>
      <c r="C91" s="188" t="s">
        <v>132</v>
      </c>
      <c r="D91" s="188"/>
      <c r="E91" s="188"/>
      <c r="F91" s="188"/>
      <c r="G91" s="188"/>
      <c r="H91" s="188"/>
      <c r="I91" s="12"/>
      <c r="J91" s="12"/>
      <c r="K91" s="12"/>
      <c r="L91" s="12"/>
      <c r="M91" s="12"/>
      <c r="N91" s="5"/>
      <c r="O91" s="5"/>
      <c r="P91" s="5"/>
      <c r="Q91" s="12"/>
      <c r="R91" s="5"/>
      <c r="S91" s="5"/>
      <c r="T91" s="5"/>
      <c r="U91" s="27"/>
    </row>
    <row r="92" spans="1:21" ht="20.100000000000001" customHeight="1" x14ac:dyDescent="0.3">
      <c r="A92" s="5"/>
      <c r="B92" s="5"/>
      <c r="C92" s="165"/>
      <c r="D92" s="166"/>
      <c r="E92" s="166"/>
      <c r="F92" s="166"/>
      <c r="G92" s="189"/>
      <c r="H92" s="40">
        <f>[1]Measurements!I32</f>
        <v>487.68169999999986</v>
      </c>
      <c r="I92" s="38">
        <v>400</v>
      </c>
      <c r="J92" s="13">
        <f>ROUND(20*80%,0)</f>
        <v>16</v>
      </c>
      <c r="K92" s="12" t="s">
        <v>101</v>
      </c>
      <c r="L92" s="12"/>
      <c r="M92" s="15">
        <f>I92*J92</f>
        <v>6400</v>
      </c>
      <c r="N92" s="5"/>
      <c r="O92" s="5"/>
      <c r="P92" s="5"/>
      <c r="Q92" s="12">
        <f>I92</f>
        <v>400</v>
      </c>
      <c r="R92" s="14">
        <f>M92</f>
        <v>6400</v>
      </c>
      <c r="S92" s="5"/>
      <c r="T92" s="16">
        <v>0.8</v>
      </c>
      <c r="U92" s="13">
        <v>20</v>
      </c>
    </row>
    <row r="93" spans="1:21" ht="20.100000000000001" customHeight="1" x14ac:dyDescent="0.3">
      <c r="A93" s="5"/>
      <c r="B93" s="5"/>
      <c r="C93" s="5"/>
      <c r="D93" s="5"/>
      <c r="E93" s="5"/>
      <c r="F93" s="5"/>
      <c r="G93" s="5"/>
      <c r="H93" s="36" t="s">
        <v>231</v>
      </c>
      <c r="I93" s="12">
        <f>H92-400</f>
        <v>87.681699999999864</v>
      </c>
      <c r="J93" s="13">
        <v>0</v>
      </c>
      <c r="K93" s="12"/>
      <c r="L93" s="12"/>
      <c r="M93" s="15">
        <f>I93*J93</f>
        <v>0</v>
      </c>
      <c r="N93" s="5"/>
      <c r="O93" s="5"/>
      <c r="P93" s="5"/>
      <c r="Q93" s="38">
        <f>I93</f>
        <v>87.681699999999864</v>
      </c>
      <c r="R93" s="14">
        <f>M93</f>
        <v>0</v>
      </c>
      <c r="S93" s="5"/>
      <c r="T93" s="16">
        <v>0.8</v>
      </c>
      <c r="U93" s="13"/>
    </row>
    <row r="94" spans="1:21" ht="88.2" customHeight="1" x14ac:dyDescent="0.3">
      <c r="A94" s="8">
        <v>2</v>
      </c>
      <c r="B94" s="8" t="s">
        <v>103</v>
      </c>
      <c r="C94" s="154" t="s">
        <v>136</v>
      </c>
      <c r="D94" s="154"/>
      <c r="E94" s="154"/>
      <c r="F94" s="154"/>
      <c r="G94" s="154"/>
      <c r="H94" s="154"/>
      <c r="I94" s="12"/>
      <c r="J94" s="12"/>
      <c r="K94" s="12"/>
      <c r="L94" s="12"/>
      <c r="M94" s="12"/>
      <c r="N94" s="5"/>
      <c r="O94" s="5"/>
      <c r="P94" s="5"/>
      <c r="Q94" s="12"/>
      <c r="R94" s="5"/>
      <c r="S94" s="5"/>
      <c r="T94" s="5"/>
      <c r="U94" s="5"/>
    </row>
    <row r="95" spans="1:21" ht="20.100000000000001" customHeight="1" x14ac:dyDescent="0.3">
      <c r="A95" s="5"/>
      <c r="B95" s="5"/>
      <c r="C95" s="165"/>
      <c r="D95" s="166"/>
      <c r="E95" s="166"/>
      <c r="F95" s="166"/>
      <c r="G95" s="189"/>
      <c r="H95" s="40">
        <f>[1]Measurements!I125</f>
        <v>613.5616</v>
      </c>
      <c r="I95" s="38">
        <v>613.55999999999995</v>
      </c>
      <c r="J95" s="62">
        <v>0</v>
      </c>
      <c r="K95" s="12" t="s">
        <v>101</v>
      </c>
      <c r="L95" s="12"/>
      <c r="M95" s="15">
        <f>I95*J95</f>
        <v>0</v>
      </c>
      <c r="N95" s="5"/>
      <c r="O95" s="5"/>
      <c r="P95" s="5"/>
      <c r="Q95" s="12">
        <f>I95</f>
        <v>613.55999999999995</v>
      </c>
      <c r="R95" s="14">
        <f>M95</f>
        <v>0</v>
      </c>
      <c r="S95" s="5"/>
      <c r="T95" s="16"/>
      <c r="U95" s="13"/>
    </row>
    <row r="96" spans="1:21" ht="20.100000000000001" customHeight="1" x14ac:dyDescent="0.3">
      <c r="A96" s="5"/>
      <c r="B96" s="5"/>
      <c r="C96" s="5"/>
      <c r="D96" s="5"/>
      <c r="E96" s="5"/>
      <c r="F96" s="5"/>
      <c r="G96" s="5"/>
      <c r="H96" s="5"/>
      <c r="I96" s="12"/>
      <c r="J96" s="12"/>
      <c r="K96" s="12"/>
      <c r="L96" s="12"/>
      <c r="M96" s="12"/>
      <c r="N96" s="5"/>
      <c r="O96" s="5"/>
      <c r="P96" s="5"/>
      <c r="Q96" s="12"/>
      <c r="R96" s="5"/>
      <c r="S96" s="5"/>
      <c r="T96" s="5"/>
      <c r="U96" s="5"/>
    </row>
    <row r="97" spans="1:21" ht="96" customHeight="1" x14ac:dyDescent="0.3">
      <c r="A97" s="2">
        <v>3</v>
      </c>
      <c r="B97" s="8" t="s">
        <v>103</v>
      </c>
      <c r="C97" s="187" t="s">
        <v>133</v>
      </c>
      <c r="D97" s="187"/>
      <c r="E97" s="187"/>
      <c r="F97" s="187"/>
      <c r="G97" s="187"/>
      <c r="H97" s="187"/>
      <c r="I97" s="12"/>
      <c r="J97" s="12"/>
      <c r="K97" s="12"/>
      <c r="L97" s="12"/>
      <c r="M97" s="12"/>
      <c r="N97" s="5"/>
      <c r="O97" s="5"/>
      <c r="P97" s="5"/>
      <c r="Q97" s="12"/>
      <c r="R97" s="5"/>
      <c r="S97" s="5"/>
      <c r="T97" s="5"/>
      <c r="U97" s="5"/>
    </row>
    <row r="98" spans="1:21" ht="20.100000000000001" customHeight="1" x14ac:dyDescent="0.3">
      <c r="A98" s="5"/>
      <c r="B98" s="5"/>
      <c r="C98" s="165"/>
      <c r="D98" s="166"/>
      <c r="E98" s="166"/>
      <c r="F98" s="166"/>
      <c r="G98" s="189"/>
      <c r="H98" s="40">
        <f>[1]Measurements!I135</f>
        <v>27.692999999999998</v>
      </c>
      <c r="I98" s="38">
        <v>27.69</v>
      </c>
      <c r="J98" s="13"/>
      <c r="K98" s="12" t="s">
        <v>101</v>
      </c>
      <c r="L98" s="12"/>
      <c r="M98" s="15">
        <f>I98*J98</f>
        <v>0</v>
      </c>
      <c r="N98" s="5"/>
      <c r="O98" s="5"/>
      <c r="P98" s="5"/>
      <c r="Q98" s="12">
        <f>I98</f>
        <v>27.69</v>
      </c>
      <c r="R98" s="14">
        <f>M98</f>
        <v>0</v>
      </c>
      <c r="S98" s="5"/>
      <c r="T98" s="16"/>
      <c r="U98" s="13"/>
    </row>
    <row r="99" spans="1:21" ht="20.100000000000001" customHeight="1" x14ac:dyDescent="0.3">
      <c r="A99" s="5"/>
      <c r="B99" s="5"/>
      <c r="C99" s="5"/>
      <c r="D99" s="5"/>
      <c r="E99" s="5"/>
      <c r="F99" s="5"/>
      <c r="G99" s="5"/>
      <c r="H99" s="5"/>
      <c r="I99" s="12"/>
      <c r="J99" s="12"/>
      <c r="K99" s="12"/>
      <c r="L99" s="12"/>
      <c r="M99" s="12"/>
      <c r="N99" s="5"/>
      <c r="O99" s="5"/>
      <c r="P99" s="5"/>
      <c r="Q99" s="12"/>
      <c r="R99" s="5"/>
      <c r="S99" s="5"/>
      <c r="T99" s="5"/>
      <c r="U99" s="5"/>
    </row>
    <row r="100" spans="1:21" ht="40.799999999999997" customHeight="1" x14ac:dyDescent="0.3">
      <c r="A100" s="8">
        <v>4</v>
      </c>
      <c r="B100" s="8">
        <v>444</v>
      </c>
      <c r="C100" s="154" t="s">
        <v>122</v>
      </c>
      <c r="D100" s="154"/>
      <c r="E100" s="154"/>
      <c r="F100" s="154"/>
      <c r="G100" s="154"/>
      <c r="H100" s="154"/>
      <c r="I100" s="12"/>
      <c r="J100" s="12"/>
      <c r="K100" s="12"/>
      <c r="L100" s="12"/>
      <c r="M100" s="12"/>
      <c r="N100" s="5"/>
      <c r="O100" s="5"/>
      <c r="P100" s="5"/>
      <c r="Q100" s="12"/>
      <c r="R100" s="5"/>
      <c r="S100" s="5"/>
      <c r="T100" s="5"/>
      <c r="U100" s="5"/>
    </row>
    <row r="101" spans="1:21" ht="20.100000000000001" customHeight="1" x14ac:dyDescent="0.3">
      <c r="A101" s="5"/>
      <c r="B101" s="5"/>
      <c r="C101" s="165"/>
      <c r="D101" s="166"/>
      <c r="E101" s="166"/>
      <c r="F101" s="166"/>
      <c r="G101" s="189"/>
      <c r="H101" s="40">
        <f>[1]Measurements!I186</f>
        <v>25.580809999999996</v>
      </c>
      <c r="I101" s="38">
        <v>25.58</v>
      </c>
      <c r="J101" s="13">
        <f>ROUND(398*80%,0)</f>
        <v>318</v>
      </c>
      <c r="K101" s="12" t="s">
        <v>100</v>
      </c>
      <c r="L101" s="12"/>
      <c r="M101" s="15">
        <f>I101*J101</f>
        <v>8134.44</v>
      </c>
      <c r="N101" s="5"/>
      <c r="O101" s="5"/>
      <c r="P101" s="5"/>
      <c r="Q101" s="12">
        <f>I101</f>
        <v>25.58</v>
      </c>
      <c r="R101" s="14">
        <f>M101</f>
        <v>8134.44</v>
      </c>
      <c r="S101" s="5"/>
      <c r="T101" s="16">
        <v>0.8</v>
      </c>
      <c r="U101" s="13">
        <v>398</v>
      </c>
    </row>
    <row r="102" spans="1:21" ht="20.100000000000001" customHeight="1" x14ac:dyDescent="0.3">
      <c r="A102" s="5"/>
      <c r="B102" s="5"/>
      <c r="C102" s="5"/>
      <c r="D102" s="5"/>
      <c r="E102" s="5"/>
      <c r="F102" s="5"/>
      <c r="G102" s="5"/>
      <c r="H102" s="5"/>
      <c r="I102" s="12"/>
      <c r="J102" s="12"/>
      <c r="K102" s="12"/>
      <c r="L102" s="12"/>
      <c r="M102" s="12"/>
      <c r="N102" s="5"/>
      <c r="O102" s="5"/>
      <c r="P102" s="5"/>
      <c r="Q102" s="12"/>
      <c r="R102" s="5"/>
      <c r="S102" s="5"/>
      <c r="T102" s="5"/>
      <c r="U102" s="5"/>
    </row>
    <row r="103" spans="1:21" ht="42.6" customHeight="1" x14ac:dyDescent="0.3">
      <c r="A103" s="8">
        <v>5</v>
      </c>
      <c r="B103" s="8" t="s">
        <v>144</v>
      </c>
      <c r="C103" s="154" t="s">
        <v>134</v>
      </c>
      <c r="D103" s="154"/>
      <c r="E103" s="154"/>
      <c r="F103" s="154"/>
      <c r="G103" s="154"/>
      <c r="H103" s="154"/>
      <c r="I103" s="12"/>
      <c r="J103" s="12"/>
      <c r="K103" s="12"/>
      <c r="L103" s="12"/>
      <c r="M103" s="12"/>
      <c r="N103" s="5"/>
      <c r="O103" s="5"/>
      <c r="P103" s="5"/>
      <c r="Q103" s="12"/>
      <c r="R103" s="5"/>
      <c r="S103" s="5"/>
      <c r="T103" s="5"/>
      <c r="U103" s="5"/>
    </row>
    <row r="104" spans="1:21" ht="20.100000000000001" customHeight="1" x14ac:dyDescent="0.3">
      <c r="A104" s="5"/>
      <c r="B104" s="5"/>
      <c r="C104" s="165"/>
      <c r="D104" s="166"/>
      <c r="E104" s="166"/>
      <c r="F104" s="166"/>
      <c r="G104" s="189"/>
      <c r="H104" s="40">
        <f>[1]Measurements!I192</f>
        <v>0.48975000000000002</v>
      </c>
      <c r="I104" s="38">
        <v>0.49</v>
      </c>
      <c r="J104" s="13"/>
      <c r="K104" s="12" t="s">
        <v>100</v>
      </c>
      <c r="L104" s="12"/>
      <c r="M104" s="15">
        <f>I104*J104</f>
        <v>0</v>
      </c>
      <c r="N104" s="5"/>
      <c r="O104" s="5"/>
      <c r="P104" s="5"/>
      <c r="Q104" s="12">
        <f>I104</f>
        <v>0.49</v>
      </c>
      <c r="R104" s="14">
        <f>M104</f>
        <v>0</v>
      </c>
      <c r="S104" s="5"/>
      <c r="T104" s="16"/>
      <c r="U104" s="13"/>
    </row>
    <row r="105" spans="1:21" ht="20.100000000000001" customHeight="1" x14ac:dyDescent="0.3">
      <c r="A105" s="5"/>
      <c r="B105" s="5"/>
      <c r="C105" s="5"/>
      <c r="D105" s="5"/>
      <c r="E105" s="5"/>
      <c r="F105" s="5"/>
      <c r="G105" s="5"/>
      <c r="H105" s="5"/>
      <c r="I105" s="12"/>
      <c r="J105" s="12"/>
      <c r="K105" s="12"/>
      <c r="L105" s="12"/>
      <c r="M105" s="12"/>
      <c r="N105" s="5"/>
      <c r="O105" s="5"/>
      <c r="P105" s="5"/>
      <c r="Q105" s="12"/>
      <c r="R105" s="5"/>
      <c r="S105" s="5"/>
      <c r="T105" s="5"/>
      <c r="U105" s="5"/>
    </row>
    <row r="106" spans="1:21" ht="48" customHeight="1" x14ac:dyDescent="0.3">
      <c r="A106" s="8">
        <v>6</v>
      </c>
      <c r="B106" s="8">
        <v>447</v>
      </c>
      <c r="C106" s="155" t="s">
        <v>110</v>
      </c>
      <c r="D106" s="155"/>
      <c r="E106" s="155"/>
      <c r="F106" s="155"/>
      <c r="G106" s="155"/>
      <c r="H106" s="155"/>
      <c r="I106" s="12"/>
      <c r="J106" s="12"/>
      <c r="K106" s="12"/>
      <c r="L106" s="12"/>
      <c r="M106" s="12"/>
      <c r="N106" s="5"/>
      <c r="O106" s="5"/>
      <c r="P106" s="5"/>
      <c r="Q106" s="12"/>
      <c r="R106" s="5"/>
      <c r="S106" s="5"/>
      <c r="T106" s="5"/>
      <c r="U106" s="5"/>
    </row>
    <row r="107" spans="1:21" ht="20.100000000000001" customHeight="1" x14ac:dyDescent="0.3">
      <c r="A107" s="5"/>
      <c r="B107" s="5"/>
      <c r="C107" s="165"/>
      <c r="D107" s="166"/>
      <c r="E107" s="166"/>
      <c r="F107" s="166"/>
      <c r="G107" s="189"/>
      <c r="H107" s="60">
        <f>[1]Measurements!I212</f>
        <v>37</v>
      </c>
      <c r="I107" s="38">
        <v>2</v>
      </c>
      <c r="J107" s="13">
        <f>ROUND(468*80%,0)</f>
        <v>374</v>
      </c>
      <c r="K107" s="12" t="s">
        <v>43</v>
      </c>
      <c r="L107" s="12"/>
      <c r="M107" s="15">
        <f>I107*J107</f>
        <v>748</v>
      </c>
      <c r="N107" s="5"/>
      <c r="O107" s="5"/>
      <c r="P107" s="5"/>
      <c r="Q107" s="12">
        <f>I107</f>
        <v>2</v>
      </c>
      <c r="R107" s="14">
        <f>M107</f>
        <v>748</v>
      </c>
      <c r="S107" s="5"/>
      <c r="T107" s="16">
        <v>0.8</v>
      </c>
      <c r="U107" s="13">
        <v>468</v>
      </c>
    </row>
    <row r="108" spans="1:21" ht="20.100000000000001" customHeight="1" x14ac:dyDescent="0.3">
      <c r="A108" s="5"/>
      <c r="B108" s="5"/>
      <c r="C108" s="5"/>
      <c r="D108" s="5"/>
      <c r="E108" s="5"/>
      <c r="F108" s="5"/>
      <c r="G108" s="5"/>
      <c r="H108" s="1" t="s">
        <v>231</v>
      </c>
      <c r="I108" s="12">
        <f>H107-2</f>
        <v>35</v>
      </c>
      <c r="J108" s="13">
        <v>0</v>
      </c>
      <c r="K108" s="12"/>
      <c r="L108" s="12"/>
      <c r="M108" s="15">
        <f>I108*J108</f>
        <v>0</v>
      </c>
      <c r="N108" s="5"/>
      <c r="O108" s="5"/>
      <c r="P108" s="5"/>
      <c r="Q108" s="12">
        <f>I108</f>
        <v>35</v>
      </c>
      <c r="R108" s="14">
        <f>M108</f>
        <v>0</v>
      </c>
      <c r="S108" s="5"/>
      <c r="T108" s="16"/>
      <c r="U108" s="13"/>
    </row>
    <row r="109" spans="1:21" ht="45" customHeight="1" x14ac:dyDescent="0.3">
      <c r="A109" s="8">
        <v>7</v>
      </c>
      <c r="B109" s="8">
        <v>450</v>
      </c>
      <c r="C109" s="155" t="s">
        <v>145</v>
      </c>
      <c r="D109" s="155"/>
      <c r="E109" s="155"/>
      <c r="F109" s="155"/>
      <c r="G109" s="155"/>
      <c r="H109" s="155"/>
      <c r="I109" s="12"/>
      <c r="J109" s="12"/>
      <c r="K109" s="12"/>
      <c r="L109" s="12"/>
      <c r="M109" s="12"/>
      <c r="N109" s="5"/>
      <c r="O109" s="5"/>
      <c r="P109" s="5"/>
      <c r="Q109" s="12"/>
      <c r="R109" s="5"/>
      <c r="S109" s="5"/>
      <c r="T109" s="5"/>
      <c r="U109" s="5"/>
    </row>
    <row r="110" spans="1:21" ht="20.100000000000001" customHeight="1" x14ac:dyDescent="0.3">
      <c r="A110" s="5"/>
      <c r="B110" s="5"/>
      <c r="C110" s="165"/>
      <c r="D110" s="166"/>
      <c r="E110" s="166"/>
      <c r="F110" s="166"/>
      <c r="G110" s="189"/>
      <c r="H110" s="40">
        <f>[1]Measurements!I262</f>
        <v>324.92850000000004</v>
      </c>
      <c r="I110" s="38">
        <v>333.8</v>
      </c>
      <c r="J110" s="13">
        <f>ROUND(1952*80%,0)</f>
        <v>1562</v>
      </c>
      <c r="K110" s="12" t="s">
        <v>101</v>
      </c>
      <c r="L110" s="12"/>
      <c r="M110" s="15">
        <f>I110*J110</f>
        <v>521395.60000000003</v>
      </c>
      <c r="N110" s="5"/>
      <c r="O110" s="5"/>
      <c r="P110" s="5"/>
      <c r="Q110" s="12">
        <f>I110</f>
        <v>333.8</v>
      </c>
      <c r="R110" s="14">
        <f>M110</f>
        <v>521395.60000000003</v>
      </c>
      <c r="S110" s="5"/>
      <c r="T110" s="16">
        <v>0.8</v>
      </c>
      <c r="U110" s="13">
        <v>1952</v>
      </c>
    </row>
    <row r="111" spans="1:21" ht="20.100000000000001" customHeight="1" x14ac:dyDescent="0.3">
      <c r="A111" s="5"/>
      <c r="B111" s="5"/>
      <c r="C111" s="5"/>
      <c r="D111" s="5"/>
      <c r="E111" s="5"/>
      <c r="F111" s="5"/>
      <c r="G111" s="5"/>
      <c r="H111" s="5"/>
      <c r="I111" s="12"/>
      <c r="J111" s="12"/>
      <c r="K111" s="12"/>
      <c r="L111" s="12"/>
      <c r="M111" s="12"/>
      <c r="N111" s="5"/>
      <c r="O111" s="5"/>
      <c r="P111" s="5"/>
      <c r="Q111" s="12"/>
      <c r="R111" s="5"/>
      <c r="S111" s="5"/>
      <c r="T111" s="5"/>
      <c r="U111" s="5"/>
    </row>
    <row r="112" spans="1:21" ht="45" customHeight="1" x14ac:dyDescent="0.3">
      <c r="A112" s="8">
        <v>8</v>
      </c>
      <c r="B112" s="8">
        <v>449</v>
      </c>
      <c r="C112" s="155" t="s">
        <v>168</v>
      </c>
      <c r="D112" s="155"/>
      <c r="E112" s="155"/>
      <c r="F112" s="155"/>
      <c r="G112" s="155"/>
      <c r="H112" s="155"/>
      <c r="I112" s="12"/>
      <c r="J112" s="12"/>
      <c r="K112" s="12"/>
      <c r="L112" s="12"/>
      <c r="M112" s="12"/>
      <c r="N112" s="5"/>
      <c r="O112" s="5"/>
      <c r="P112" s="5"/>
      <c r="Q112" s="12"/>
      <c r="R112" s="5"/>
      <c r="S112" s="5"/>
      <c r="T112" s="5"/>
      <c r="U112" s="5"/>
    </row>
    <row r="113" spans="1:21" ht="20.100000000000001" customHeight="1" x14ac:dyDescent="0.3">
      <c r="A113" s="5"/>
      <c r="B113" s="5"/>
      <c r="C113" s="165"/>
      <c r="D113" s="166"/>
      <c r="E113" s="166"/>
      <c r="F113" s="166"/>
      <c r="G113" s="189"/>
      <c r="H113" s="40">
        <f>[1]Measurements!I301</f>
        <v>77.690555000000018</v>
      </c>
      <c r="I113" s="38">
        <v>15</v>
      </c>
      <c r="J113" s="13">
        <f>ROUND(16055*80%,0)</f>
        <v>12844</v>
      </c>
      <c r="K113" s="12" t="s">
        <v>100</v>
      </c>
      <c r="L113" s="12"/>
      <c r="M113" s="15">
        <f>I113*J113</f>
        <v>192660</v>
      </c>
      <c r="N113" s="5"/>
      <c r="O113" s="5"/>
      <c r="P113" s="5"/>
      <c r="Q113" s="12">
        <f>I113</f>
        <v>15</v>
      </c>
      <c r="R113" s="14">
        <f>M113</f>
        <v>192660</v>
      </c>
      <c r="S113" s="5"/>
      <c r="T113" s="16">
        <v>0.8</v>
      </c>
      <c r="U113" s="13">
        <v>16055</v>
      </c>
    </row>
    <row r="114" spans="1:21" ht="20.100000000000001" customHeight="1" x14ac:dyDescent="0.3">
      <c r="A114" s="5"/>
      <c r="B114" s="5"/>
      <c r="C114" s="5"/>
      <c r="D114" s="5"/>
      <c r="E114" s="5"/>
      <c r="F114" s="5"/>
      <c r="G114" s="5"/>
      <c r="H114" s="36" t="s">
        <v>231</v>
      </c>
      <c r="I114" s="12">
        <f>H113-15</f>
        <v>62.690555000000018</v>
      </c>
      <c r="J114" s="13">
        <v>0</v>
      </c>
      <c r="K114" s="12" t="s">
        <v>100</v>
      </c>
      <c r="L114" s="12"/>
      <c r="M114" s="15">
        <f>I114*J114</f>
        <v>0</v>
      </c>
      <c r="N114" s="5"/>
      <c r="O114" s="5"/>
      <c r="P114" s="5"/>
      <c r="Q114" s="38">
        <f>I114</f>
        <v>62.690555000000018</v>
      </c>
      <c r="R114" s="14">
        <f>M114</f>
        <v>0</v>
      </c>
      <c r="S114" s="5"/>
      <c r="T114" s="16"/>
      <c r="U114" s="13"/>
    </row>
    <row r="115" spans="1:21" ht="31.8" customHeight="1" x14ac:dyDescent="0.3">
      <c r="A115" s="8">
        <v>9</v>
      </c>
      <c r="B115" s="8" t="s">
        <v>144</v>
      </c>
      <c r="C115" s="190" t="s">
        <v>305</v>
      </c>
      <c r="D115" s="191"/>
      <c r="E115" s="191"/>
      <c r="F115" s="191"/>
      <c r="G115" s="191"/>
      <c r="H115" s="191"/>
      <c r="I115" s="12"/>
      <c r="J115" s="12"/>
      <c r="K115" s="12"/>
      <c r="L115" s="12"/>
      <c r="M115" s="12"/>
      <c r="N115" s="5"/>
      <c r="O115" s="5"/>
      <c r="P115" s="5"/>
      <c r="Q115" s="12"/>
      <c r="R115" s="5"/>
      <c r="S115" s="5"/>
      <c r="T115" s="5"/>
      <c r="U115" s="5"/>
    </row>
    <row r="116" spans="1:21" ht="20.100000000000001" customHeight="1" x14ac:dyDescent="0.3">
      <c r="A116" s="5"/>
      <c r="B116" s="5"/>
      <c r="C116" s="165"/>
      <c r="D116" s="166"/>
      <c r="E116" s="166"/>
      <c r="F116" s="166"/>
      <c r="G116" s="189"/>
      <c r="H116" s="40">
        <f>[1]Measurements!M380</f>
        <v>0.28911359999999992</v>
      </c>
      <c r="I116" s="38">
        <v>0.27</v>
      </c>
      <c r="J116" s="13"/>
      <c r="K116" s="12" t="s">
        <v>43</v>
      </c>
      <c r="L116" s="12"/>
      <c r="M116" s="15">
        <f>I116*J116</f>
        <v>0</v>
      </c>
      <c r="N116" s="5"/>
      <c r="O116" s="5"/>
      <c r="P116" s="5"/>
      <c r="Q116" s="12">
        <f>I116</f>
        <v>0.27</v>
      </c>
      <c r="R116" s="14">
        <f>M116</f>
        <v>0</v>
      </c>
      <c r="S116" s="5"/>
      <c r="T116" s="16"/>
      <c r="U116" s="13">
        <v>0</v>
      </c>
    </row>
    <row r="117" spans="1:21" ht="20.100000000000001" customHeight="1" x14ac:dyDescent="0.3">
      <c r="A117" s="5"/>
      <c r="B117" s="5"/>
      <c r="C117" s="5"/>
      <c r="D117" s="5"/>
      <c r="E117" s="5"/>
      <c r="F117" s="5"/>
      <c r="G117" s="5"/>
      <c r="H117" s="5"/>
      <c r="I117" s="12"/>
      <c r="J117" s="12"/>
      <c r="K117" s="12"/>
      <c r="L117" s="12"/>
      <c r="M117" s="12"/>
      <c r="N117" s="5"/>
      <c r="O117" s="5"/>
      <c r="P117" s="5"/>
      <c r="Q117" s="12"/>
      <c r="R117" s="5"/>
      <c r="S117" s="5"/>
      <c r="T117" s="5"/>
      <c r="U117" s="5"/>
    </row>
    <row r="118" spans="1:21" ht="26.4" customHeight="1" x14ac:dyDescent="0.3">
      <c r="A118" s="8">
        <v>10</v>
      </c>
      <c r="B118" s="8" t="s">
        <v>144</v>
      </c>
      <c r="C118" s="190" t="s">
        <v>304</v>
      </c>
      <c r="D118" s="191"/>
      <c r="E118" s="191"/>
      <c r="F118" s="191"/>
      <c r="G118" s="191"/>
      <c r="H118" s="191"/>
      <c r="I118" s="12"/>
      <c r="J118" s="12"/>
      <c r="K118" s="12"/>
      <c r="L118" s="12"/>
      <c r="M118" s="12"/>
      <c r="N118" s="5"/>
      <c r="O118" s="5"/>
      <c r="P118" s="5"/>
      <c r="Q118" s="12"/>
      <c r="R118" s="5"/>
      <c r="S118" s="5"/>
      <c r="T118" s="5"/>
      <c r="U118" s="5"/>
    </row>
    <row r="119" spans="1:21" ht="20.100000000000001" customHeight="1" x14ac:dyDescent="0.3">
      <c r="A119" s="5"/>
      <c r="B119" s="5"/>
      <c r="C119" s="165"/>
      <c r="D119" s="166"/>
      <c r="E119" s="166"/>
      <c r="F119" s="166"/>
      <c r="G119" s="189"/>
      <c r="H119" s="40">
        <f>[1]Measurements!I409</f>
        <v>1.2217500000000001</v>
      </c>
      <c r="I119" s="38">
        <v>1.1200000000000001</v>
      </c>
      <c r="J119" s="13"/>
      <c r="K119" s="12" t="s">
        <v>43</v>
      </c>
      <c r="L119" s="12"/>
      <c r="M119" s="15">
        <f>I119*J119</f>
        <v>0</v>
      </c>
      <c r="N119" s="5"/>
      <c r="O119" s="5"/>
      <c r="P119" s="5"/>
      <c r="Q119" s="12">
        <f>I119</f>
        <v>1.1200000000000001</v>
      </c>
      <c r="R119" s="14">
        <f>M119</f>
        <v>0</v>
      </c>
      <c r="S119" s="5"/>
      <c r="T119" s="16"/>
      <c r="U119" s="13"/>
    </row>
    <row r="120" spans="1:21" ht="20.100000000000001" customHeight="1" x14ac:dyDescent="0.3">
      <c r="A120" s="5"/>
      <c r="B120" s="5"/>
      <c r="C120" s="5"/>
      <c r="D120" s="5"/>
      <c r="E120" s="5"/>
      <c r="F120" s="5"/>
      <c r="G120" s="5"/>
      <c r="H120" s="5"/>
      <c r="I120" s="12"/>
      <c r="J120" s="12"/>
      <c r="K120" s="12"/>
      <c r="L120" s="12"/>
      <c r="M120" s="12"/>
      <c r="N120" s="5"/>
      <c r="O120" s="5"/>
      <c r="P120" s="5"/>
      <c r="Q120" s="12"/>
      <c r="R120" s="5"/>
      <c r="S120" s="5"/>
      <c r="T120" s="5"/>
      <c r="U120" s="5"/>
    </row>
    <row r="121" spans="1:21" ht="47.4" customHeight="1" x14ac:dyDescent="0.3">
      <c r="A121" s="8">
        <v>11</v>
      </c>
      <c r="B121" s="5">
        <v>453</v>
      </c>
      <c r="C121" s="149" t="s">
        <v>222</v>
      </c>
      <c r="D121" s="149"/>
      <c r="E121" s="149"/>
      <c r="F121" s="149"/>
      <c r="G121" s="149"/>
      <c r="H121" s="149"/>
      <c r="I121" s="12"/>
      <c r="J121" s="12"/>
      <c r="K121" s="12"/>
      <c r="L121" s="12"/>
      <c r="M121" s="12"/>
      <c r="N121" s="5"/>
      <c r="O121" s="5"/>
      <c r="P121" s="5"/>
      <c r="Q121" s="12"/>
      <c r="R121" s="5"/>
      <c r="S121" s="5"/>
      <c r="T121" s="5"/>
      <c r="U121" s="5"/>
    </row>
    <row r="122" spans="1:21" ht="20.100000000000001" customHeight="1" x14ac:dyDescent="0.3">
      <c r="A122" s="5"/>
      <c r="B122" s="5"/>
      <c r="C122" s="165"/>
      <c r="D122" s="166"/>
      <c r="E122" s="166"/>
      <c r="F122" s="166"/>
      <c r="G122" s="189"/>
      <c r="H122" s="40" t="e">
        <f>[1]Measurements!#REF!</f>
        <v>#REF!</v>
      </c>
      <c r="I122" s="38">
        <v>930</v>
      </c>
      <c r="J122" s="13">
        <f>ROUND(1041*80%,0)</f>
        <v>833</v>
      </c>
      <c r="K122" s="12"/>
      <c r="L122" s="12"/>
      <c r="M122" s="15">
        <f>I122*J122</f>
        <v>774690</v>
      </c>
      <c r="N122" s="5"/>
      <c r="O122" s="5"/>
      <c r="P122" s="5"/>
      <c r="Q122" s="12">
        <f>I122</f>
        <v>930</v>
      </c>
      <c r="R122" s="14">
        <f>M122</f>
        <v>774690</v>
      </c>
      <c r="S122" s="5"/>
      <c r="T122" s="16">
        <v>0.8</v>
      </c>
      <c r="U122" s="13">
        <v>1041</v>
      </c>
    </row>
    <row r="123" spans="1:21" ht="20.100000000000001" customHeight="1" x14ac:dyDescent="0.3">
      <c r="A123" s="5"/>
      <c r="B123" s="5"/>
      <c r="C123" s="5"/>
      <c r="D123" s="5"/>
      <c r="E123" s="5"/>
      <c r="F123" s="5"/>
      <c r="G123" s="5"/>
      <c r="H123" s="36" t="s">
        <v>231</v>
      </c>
      <c r="I123" s="12" t="e">
        <f>H122-930</f>
        <v>#REF!</v>
      </c>
      <c r="J123" s="13">
        <v>0</v>
      </c>
      <c r="K123" s="12"/>
      <c r="L123" s="12"/>
      <c r="M123" s="15" t="e">
        <f>I123*J123</f>
        <v>#REF!</v>
      </c>
      <c r="N123" s="5"/>
      <c r="O123" s="5"/>
      <c r="P123" s="5"/>
      <c r="Q123" s="38" t="e">
        <f>I123</f>
        <v>#REF!</v>
      </c>
      <c r="R123" s="14" t="e">
        <f>M123</f>
        <v>#REF!</v>
      </c>
      <c r="S123" s="5"/>
      <c r="T123" s="5"/>
      <c r="U123" s="5"/>
    </row>
    <row r="124" spans="1:21" ht="20.100000000000001" customHeight="1" x14ac:dyDescent="0.3">
      <c r="A124" s="5"/>
      <c r="B124" s="5"/>
      <c r="C124" s="12"/>
      <c r="D124" s="12"/>
      <c r="E124" s="12"/>
      <c r="F124" s="12"/>
      <c r="G124" s="12"/>
      <c r="H124" s="12"/>
      <c r="I124" s="12"/>
      <c r="J124" s="13"/>
      <c r="K124" s="12"/>
      <c r="L124" s="12"/>
      <c r="M124" s="15"/>
      <c r="N124" s="5"/>
      <c r="O124" s="5"/>
      <c r="P124" s="5"/>
      <c r="Q124" s="12"/>
      <c r="R124" s="14"/>
      <c r="S124" s="5"/>
      <c r="T124" s="16"/>
      <c r="U124" s="13"/>
    </row>
    <row r="125" spans="1:21" s="18" customFormat="1" ht="20.100000000000001" customHeight="1" x14ac:dyDescent="0.3">
      <c r="A125" s="12"/>
      <c r="B125" s="12"/>
      <c r="C125" s="17"/>
      <c r="D125" s="17"/>
      <c r="E125" s="17"/>
      <c r="F125" s="17"/>
      <c r="G125" s="17"/>
      <c r="H125" s="17"/>
      <c r="I125" s="147" t="s">
        <v>60</v>
      </c>
      <c r="J125" s="147"/>
      <c r="K125" s="147"/>
      <c r="L125" s="147"/>
      <c r="M125" s="19" t="e">
        <f>SUM(M8:M123)</f>
        <v>#REF!</v>
      </c>
      <c r="N125" s="10"/>
      <c r="O125" s="2"/>
      <c r="P125" s="61">
        <f>SUM(P8:P124)</f>
        <v>8065587</v>
      </c>
      <c r="Q125" s="2"/>
      <c r="R125" s="26" t="e">
        <f>SUM(R8:R123)</f>
        <v>#REF!</v>
      </c>
      <c r="S125" s="17"/>
      <c r="T125" s="17"/>
      <c r="U125" s="10"/>
    </row>
    <row r="126" spans="1:21" s="18" customFormat="1" ht="20.100000000000001" customHeight="1" x14ac:dyDescent="0.3">
      <c r="A126" s="12"/>
      <c r="B126" s="12"/>
      <c r="C126" s="17"/>
      <c r="D126" s="17"/>
      <c r="E126" s="17"/>
      <c r="F126" s="17"/>
      <c r="G126" s="17"/>
      <c r="H126" s="17"/>
      <c r="I126" s="147" t="s">
        <v>61</v>
      </c>
      <c r="J126" s="147"/>
      <c r="K126" s="147"/>
      <c r="L126" s="147"/>
      <c r="M126" s="19" t="e">
        <f>ROUND(M125*18%,0)</f>
        <v>#REF!</v>
      </c>
      <c r="N126" s="24"/>
      <c r="O126" s="25"/>
      <c r="P126" s="19">
        <f>ROUND(P125*18%,0)</f>
        <v>1451806</v>
      </c>
      <c r="Q126" s="25"/>
      <c r="R126" s="19" t="e">
        <f>ROUND(R125*18%,0)</f>
        <v>#REF!</v>
      </c>
      <c r="S126" s="17"/>
      <c r="T126" s="17"/>
      <c r="U126" s="10"/>
    </row>
    <row r="127" spans="1:21" s="18" customFormat="1" ht="20.100000000000001" customHeight="1" x14ac:dyDescent="0.3">
      <c r="A127" s="12"/>
      <c r="B127" s="12"/>
      <c r="C127" s="17"/>
      <c r="D127" s="17"/>
      <c r="E127" s="17"/>
      <c r="F127" s="17"/>
      <c r="G127" s="17"/>
      <c r="H127" s="17"/>
      <c r="I127" s="147" t="s">
        <v>60</v>
      </c>
      <c r="J127" s="147"/>
      <c r="K127" s="147"/>
      <c r="L127" s="147"/>
      <c r="M127" s="19" t="e">
        <f>SUM(M125:M126)</f>
        <v>#REF!</v>
      </c>
      <c r="N127" s="20"/>
      <c r="O127" s="21"/>
      <c r="P127" s="21">
        <f>SUM(P125:P126)</f>
        <v>9517393</v>
      </c>
      <c r="Q127" s="22"/>
      <c r="R127" s="19" t="e">
        <f>SUM(R125:R126)</f>
        <v>#REF!</v>
      </c>
      <c r="S127" s="17"/>
      <c r="T127" s="17"/>
      <c r="U127" s="10"/>
    </row>
    <row r="128" spans="1:21" ht="19.95" customHeight="1" x14ac:dyDescent="0.3">
      <c r="A128" s="12"/>
      <c r="B128" s="12"/>
      <c r="C128" s="5"/>
      <c r="D128" s="5"/>
      <c r="E128" s="5"/>
      <c r="F128" s="5"/>
      <c r="G128" s="5"/>
      <c r="H128" s="5"/>
      <c r="I128" s="12"/>
      <c r="J128" s="12"/>
      <c r="K128" s="12"/>
      <c r="L128" s="12"/>
      <c r="M128" s="5"/>
      <c r="N128" s="5"/>
      <c r="O128" s="5"/>
      <c r="P128" s="5"/>
      <c r="Q128" s="12"/>
      <c r="R128" s="5"/>
      <c r="S128" s="5"/>
      <c r="T128" s="5"/>
      <c r="U128" s="36"/>
    </row>
    <row r="129" spans="1:21" ht="19.95" customHeight="1" x14ac:dyDescent="0.3">
      <c r="A129" s="12"/>
      <c r="B129" s="12"/>
      <c r="C129" s="5"/>
      <c r="D129" s="5"/>
      <c r="E129" s="5"/>
      <c r="F129" s="5"/>
      <c r="G129" s="5"/>
      <c r="H129" s="5"/>
      <c r="I129" s="12"/>
      <c r="J129" s="12"/>
      <c r="K129" s="12"/>
      <c r="L129" s="12"/>
      <c r="M129" s="5"/>
      <c r="N129" s="5"/>
      <c r="O129" s="5"/>
      <c r="P129" s="5"/>
      <c r="Q129" s="12"/>
      <c r="R129" s="5"/>
      <c r="S129" s="5"/>
      <c r="T129" s="5"/>
      <c r="U129" s="36"/>
    </row>
    <row r="130" spans="1:21" ht="19.95" customHeight="1" x14ac:dyDescent="0.3">
      <c r="A130" s="12"/>
      <c r="B130" s="12"/>
      <c r="C130" s="5"/>
      <c r="D130" s="5"/>
      <c r="E130" s="5"/>
      <c r="F130" s="5"/>
      <c r="G130" s="5"/>
      <c r="H130" s="5"/>
      <c r="I130" s="12"/>
      <c r="J130" s="12"/>
      <c r="K130" s="12"/>
      <c r="L130" s="12"/>
      <c r="M130" s="5"/>
      <c r="N130" s="5"/>
      <c r="O130" s="5"/>
      <c r="P130" s="5"/>
      <c r="Q130" s="12"/>
      <c r="R130" s="5"/>
      <c r="S130" s="5"/>
      <c r="T130" s="5"/>
      <c r="U130" s="36"/>
    </row>
    <row r="131" spans="1:21" ht="19.95" customHeight="1" x14ac:dyDescent="0.3">
      <c r="A131" s="12"/>
      <c r="B131" s="12"/>
      <c r="C131" s="5"/>
      <c r="D131" s="5"/>
      <c r="E131" s="5"/>
      <c r="F131" s="5"/>
      <c r="G131" s="5"/>
      <c r="H131" s="5"/>
      <c r="I131" s="12"/>
      <c r="J131" s="12"/>
      <c r="K131" s="12"/>
      <c r="L131" s="12"/>
      <c r="M131" s="5"/>
      <c r="N131" s="5"/>
      <c r="O131" s="5"/>
      <c r="P131" s="5"/>
      <c r="Q131" s="12"/>
      <c r="R131" s="5"/>
      <c r="S131" s="5"/>
      <c r="T131" s="5"/>
      <c r="U131" s="36"/>
    </row>
    <row r="132" spans="1:21" ht="19.95" customHeight="1" x14ac:dyDescent="0.3">
      <c r="A132" s="12"/>
      <c r="B132" s="12"/>
      <c r="C132" s="5"/>
      <c r="D132" s="5"/>
      <c r="E132" s="5"/>
      <c r="F132" s="5"/>
      <c r="G132" s="5"/>
      <c r="H132" s="5"/>
      <c r="I132" s="12"/>
      <c r="J132" s="12"/>
      <c r="K132" s="12"/>
      <c r="L132" s="12"/>
      <c r="M132" s="5"/>
      <c r="N132" s="5"/>
      <c r="O132" s="5"/>
      <c r="P132" s="5"/>
      <c r="Q132" s="12"/>
      <c r="R132" s="5"/>
      <c r="S132" s="5"/>
      <c r="T132" s="5"/>
      <c r="U132" s="36"/>
    </row>
    <row r="133" spans="1:21" ht="19.95" customHeight="1" x14ac:dyDescent="0.3">
      <c r="A133" s="12"/>
      <c r="B133" s="12"/>
      <c r="C133" s="5"/>
      <c r="D133" s="5"/>
      <c r="E133" s="5"/>
      <c r="F133" s="5"/>
      <c r="G133" s="5"/>
      <c r="H133" s="5"/>
      <c r="I133" s="12"/>
      <c r="J133" s="12"/>
      <c r="K133" s="12"/>
      <c r="L133" s="12"/>
      <c r="M133" s="5"/>
      <c r="N133" s="5"/>
      <c r="O133" s="5"/>
      <c r="P133" s="5"/>
      <c r="Q133" s="12"/>
      <c r="R133" s="5"/>
      <c r="S133" s="5"/>
      <c r="T133" s="5"/>
      <c r="U133" s="36"/>
    </row>
    <row r="134" spans="1:21" ht="19.95" customHeight="1" x14ac:dyDescent="0.3">
      <c r="A134" s="12"/>
      <c r="B134" s="12"/>
      <c r="C134" s="5"/>
      <c r="D134" s="5"/>
      <c r="E134" s="5"/>
      <c r="F134" s="5"/>
      <c r="G134" s="5"/>
      <c r="H134" s="5"/>
      <c r="I134" s="12"/>
      <c r="J134" s="12"/>
      <c r="K134" s="12"/>
      <c r="L134" s="12"/>
      <c r="M134" s="5"/>
      <c r="N134" s="5"/>
      <c r="O134" s="5"/>
      <c r="P134" s="5"/>
      <c r="Q134" s="12"/>
      <c r="R134" s="5"/>
      <c r="S134" s="5"/>
      <c r="T134" s="5"/>
      <c r="U134" s="36"/>
    </row>
    <row r="135" spans="1:21" ht="19.95" customHeight="1" x14ac:dyDescent="0.3">
      <c r="A135" s="12"/>
      <c r="B135" s="12"/>
      <c r="C135" s="5"/>
      <c r="D135" s="5"/>
      <c r="E135" s="5"/>
      <c r="F135" s="5"/>
      <c r="G135" s="5"/>
      <c r="H135" s="5"/>
      <c r="I135" s="12"/>
      <c r="J135" s="12"/>
      <c r="K135" s="12"/>
      <c r="L135" s="12"/>
      <c r="M135" s="5"/>
      <c r="N135" s="5"/>
      <c r="O135" s="5"/>
      <c r="P135" s="5"/>
      <c r="Q135" s="12"/>
      <c r="R135" s="5"/>
      <c r="S135" s="5"/>
      <c r="T135" s="5"/>
      <c r="U135" s="36"/>
    </row>
    <row r="136" spans="1:21" ht="19.95" customHeight="1" x14ac:dyDescent="0.3">
      <c r="A136" s="12"/>
      <c r="B136" s="12"/>
      <c r="C136" s="5"/>
      <c r="D136" s="5"/>
      <c r="E136" s="5"/>
      <c r="F136" s="5"/>
      <c r="G136" s="5"/>
      <c r="H136" s="5"/>
      <c r="I136" s="12"/>
      <c r="J136" s="12"/>
      <c r="K136" s="12"/>
      <c r="L136" s="12"/>
      <c r="M136" s="5"/>
      <c r="N136" s="5"/>
      <c r="O136" s="5"/>
      <c r="P136" s="5"/>
      <c r="Q136" s="12"/>
      <c r="R136" s="5"/>
      <c r="S136" s="5"/>
      <c r="T136" s="5"/>
      <c r="U136" s="36"/>
    </row>
    <row r="137" spans="1:21" ht="19.95" customHeight="1" x14ac:dyDescent="0.3">
      <c r="A137" s="12"/>
      <c r="B137" s="12"/>
      <c r="C137" s="5"/>
      <c r="D137" s="5"/>
      <c r="E137" s="5"/>
      <c r="F137" s="5"/>
      <c r="G137" s="5"/>
      <c r="H137" s="5"/>
      <c r="I137" s="12"/>
      <c r="J137" s="12"/>
      <c r="K137" s="12"/>
      <c r="L137" s="12"/>
      <c r="M137" s="5"/>
      <c r="N137" s="5"/>
      <c r="O137" s="5"/>
      <c r="P137" s="5"/>
      <c r="Q137" s="12"/>
      <c r="R137" s="5"/>
      <c r="S137" s="5"/>
      <c r="T137" s="5"/>
      <c r="U137" s="36"/>
    </row>
    <row r="138" spans="1:21" ht="19.95" customHeight="1" x14ac:dyDescent="0.3">
      <c r="A138" s="12"/>
      <c r="B138" s="12"/>
      <c r="C138" s="5"/>
      <c r="D138" s="5"/>
      <c r="E138" s="5"/>
      <c r="F138" s="5"/>
      <c r="G138" s="5"/>
      <c r="H138" s="5"/>
      <c r="I138" s="12"/>
      <c r="J138" s="12"/>
      <c r="K138" s="12"/>
      <c r="L138" s="12"/>
      <c r="M138" s="5"/>
      <c r="N138" s="5"/>
      <c r="O138" s="5"/>
      <c r="P138" s="5"/>
      <c r="Q138" s="12"/>
      <c r="R138" s="5"/>
      <c r="S138" s="5"/>
      <c r="T138" s="5"/>
      <c r="U138" s="36"/>
    </row>
    <row r="139" spans="1:21" ht="19.95" customHeight="1" x14ac:dyDescent="0.3">
      <c r="A139" s="12"/>
      <c r="B139" s="12"/>
      <c r="C139" s="5"/>
      <c r="D139" s="5"/>
      <c r="E139" s="5"/>
      <c r="F139" s="5"/>
      <c r="G139" s="5"/>
      <c r="H139" s="5"/>
      <c r="I139" s="12"/>
      <c r="J139" s="12"/>
      <c r="K139" s="12"/>
      <c r="L139" s="12"/>
      <c r="M139" s="5"/>
      <c r="N139" s="5"/>
      <c r="O139" s="5"/>
      <c r="P139" s="5"/>
      <c r="Q139" s="12"/>
      <c r="R139" s="5"/>
      <c r="S139" s="5"/>
      <c r="T139" s="5"/>
      <c r="U139" s="36"/>
    </row>
    <row r="140" spans="1:21" ht="19.95" customHeight="1" x14ac:dyDescent="0.3">
      <c r="A140" s="12"/>
      <c r="B140" s="12"/>
      <c r="C140" s="5"/>
      <c r="D140" s="5"/>
      <c r="E140" s="5"/>
      <c r="F140" s="5"/>
      <c r="G140" s="5"/>
      <c r="H140" s="5"/>
      <c r="I140" s="12"/>
      <c r="J140" s="12"/>
      <c r="K140" s="12"/>
      <c r="L140" s="12"/>
      <c r="M140" s="5"/>
      <c r="N140" s="5"/>
      <c r="O140" s="5"/>
      <c r="P140" s="5"/>
      <c r="Q140" s="12"/>
      <c r="R140" s="5"/>
      <c r="S140" s="5"/>
      <c r="T140" s="5"/>
      <c r="U140" s="36"/>
    </row>
    <row r="141" spans="1:21" ht="19.95" customHeight="1" x14ac:dyDescent="0.3">
      <c r="A141" s="12"/>
      <c r="B141" s="12"/>
      <c r="C141" s="5"/>
      <c r="D141" s="5"/>
      <c r="E141" s="5"/>
      <c r="F141" s="5"/>
      <c r="G141" s="5"/>
      <c r="H141" s="5"/>
      <c r="I141" s="12"/>
      <c r="J141" s="12"/>
      <c r="K141" s="12"/>
      <c r="L141" s="12"/>
      <c r="M141" s="5"/>
      <c r="N141" s="5"/>
      <c r="O141" s="5"/>
      <c r="P141" s="5"/>
      <c r="Q141" s="12"/>
      <c r="R141" s="5"/>
      <c r="S141" s="5"/>
      <c r="T141" s="5"/>
      <c r="U141" s="36"/>
    </row>
    <row r="142" spans="1:21" ht="19.95" customHeight="1" x14ac:dyDescent="0.3">
      <c r="A142" s="12"/>
      <c r="B142" s="12"/>
      <c r="C142" s="5"/>
      <c r="D142" s="5"/>
      <c r="E142" s="5"/>
      <c r="F142" s="5"/>
      <c r="G142" s="5"/>
      <c r="H142" s="5"/>
      <c r="I142" s="12"/>
      <c r="J142" s="12"/>
      <c r="K142" s="12"/>
      <c r="L142" s="12"/>
      <c r="M142" s="5"/>
      <c r="N142" s="5"/>
      <c r="O142" s="5"/>
      <c r="P142" s="5"/>
      <c r="Q142" s="12"/>
      <c r="R142" s="5"/>
      <c r="S142" s="5"/>
      <c r="T142" s="5"/>
      <c r="U142" s="36"/>
    </row>
    <row r="143" spans="1:21" ht="19.95" customHeight="1" x14ac:dyDescent="0.3">
      <c r="A143" s="12"/>
      <c r="B143" s="12"/>
      <c r="C143" s="5"/>
      <c r="D143" s="5"/>
      <c r="E143" s="5"/>
      <c r="F143" s="5"/>
      <c r="G143" s="5"/>
      <c r="H143" s="5"/>
      <c r="I143" s="12"/>
      <c r="J143" s="12"/>
      <c r="K143" s="12"/>
      <c r="L143" s="12"/>
      <c r="M143" s="5"/>
      <c r="N143" s="5"/>
      <c r="O143" s="5"/>
      <c r="P143" s="5"/>
      <c r="Q143" s="12"/>
      <c r="R143" s="5"/>
      <c r="S143" s="5"/>
      <c r="T143" s="5"/>
      <c r="U143" s="36"/>
    </row>
    <row r="144" spans="1:21" ht="19.95" customHeight="1" x14ac:dyDescent="0.3">
      <c r="A144" s="12"/>
      <c r="B144" s="12"/>
      <c r="C144" s="5"/>
      <c r="D144" s="5"/>
      <c r="E144" s="5"/>
      <c r="F144" s="5"/>
      <c r="G144" s="5"/>
      <c r="H144" s="5"/>
      <c r="I144" s="12"/>
      <c r="J144" s="12"/>
      <c r="K144" s="12"/>
      <c r="L144" s="12"/>
      <c r="M144" s="5"/>
      <c r="N144" s="5"/>
      <c r="O144" s="5"/>
      <c r="P144" s="5"/>
      <c r="Q144" s="12"/>
      <c r="R144" s="5"/>
      <c r="S144" s="5"/>
      <c r="T144" s="5"/>
      <c r="U144" s="36"/>
    </row>
    <row r="145" spans="1:21" ht="19.95" customHeight="1" x14ac:dyDescent="0.3">
      <c r="A145" s="12"/>
      <c r="B145" s="12"/>
      <c r="C145" s="5"/>
      <c r="D145" s="5"/>
      <c r="E145" s="5"/>
      <c r="F145" s="5"/>
      <c r="G145" s="5"/>
      <c r="H145" s="5"/>
      <c r="I145" s="12"/>
      <c r="J145" s="12"/>
      <c r="K145" s="12"/>
      <c r="L145" s="12"/>
      <c r="M145" s="5"/>
      <c r="N145" s="5"/>
      <c r="O145" s="5"/>
      <c r="P145" s="5"/>
      <c r="Q145" s="12"/>
      <c r="R145" s="5"/>
      <c r="S145" s="5"/>
      <c r="T145" s="5"/>
      <c r="U145" s="36"/>
    </row>
    <row r="146" spans="1:21" ht="19.95" customHeight="1" x14ac:dyDescent="0.3">
      <c r="A146" s="12"/>
      <c r="B146" s="12"/>
      <c r="C146" s="5"/>
      <c r="D146" s="5"/>
      <c r="E146" s="5"/>
      <c r="F146" s="5"/>
      <c r="G146" s="5"/>
      <c r="H146" s="5"/>
      <c r="I146" s="12"/>
      <c r="J146" s="12"/>
      <c r="K146" s="12"/>
      <c r="L146" s="12"/>
      <c r="M146" s="5"/>
      <c r="N146" s="5"/>
      <c r="O146" s="5"/>
      <c r="P146" s="5"/>
      <c r="Q146" s="12"/>
      <c r="R146" s="5"/>
      <c r="S146" s="5"/>
      <c r="T146" s="5"/>
      <c r="U146" s="36"/>
    </row>
    <row r="147" spans="1:21" ht="19.95" customHeight="1" x14ac:dyDescent="0.3">
      <c r="A147" s="12"/>
      <c r="B147" s="12"/>
      <c r="C147" s="5"/>
      <c r="D147" s="5"/>
      <c r="E147" s="5"/>
      <c r="F147" s="5"/>
      <c r="G147" s="5"/>
      <c r="H147" s="5"/>
      <c r="I147" s="12"/>
      <c r="J147" s="12"/>
      <c r="K147" s="12"/>
      <c r="L147" s="12"/>
      <c r="M147" s="5"/>
      <c r="N147" s="5"/>
      <c r="O147" s="5"/>
      <c r="P147" s="5"/>
      <c r="Q147" s="12"/>
      <c r="R147" s="5"/>
      <c r="S147" s="5"/>
      <c r="T147" s="5"/>
      <c r="U147" s="36"/>
    </row>
    <row r="148" spans="1:21" ht="19.95" customHeight="1" x14ac:dyDescent="0.3">
      <c r="A148" s="12"/>
      <c r="B148" s="12"/>
      <c r="C148" s="5"/>
      <c r="D148" s="5"/>
      <c r="E148" s="5"/>
      <c r="F148" s="5"/>
      <c r="G148" s="5"/>
      <c r="H148" s="5"/>
      <c r="I148" s="12"/>
      <c r="J148" s="12"/>
      <c r="K148" s="12"/>
      <c r="L148" s="12"/>
      <c r="M148" s="5"/>
      <c r="N148" s="5"/>
      <c r="O148" s="5"/>
      <c r="P148" s="5"/>
      <c r="Q148" s="12"/>
      <c r="R148" s="5"/>
      <c r="S148" s="5"/>
      <c r="T148" s="5"/>
      <c r="U148" s="36"/>
    </row>
    <row r="149" spans="1:21" ht="19.95" customHeight="1" x14ac:dyDescent="0.3">
      <c r="A149" s="12"/>
      <c r="B149" s="12"/>
      <c r="C149" s="5"/>
      <c r="D149" s="5"/>
      <c r="E149" s="5"/>
      <c r="F149" s="5"/>
      <c r="G149" s="5"/>
      <c r="H149" s="5"/>
      <c r="I149" s="12"/>
      <c r="J149" s="12"/>
      <c r="K149" s="12"/>
      <c r="L149" s="12"/>
      <c r="M149" s="5"/>
      <c r="N149" s="5"/>
      <c r="O149" s="5"/>
      <c r="P149" s="5"/>
      <c r="Q149" s="12"/>
      <c r="R149" s="5"/>
      <c r="S149" s="5"/>
      <c r="T149" s="5"/>
      <c r="U149" s="36"/>
    </row>
    <row r="150" spans="1:21" ht="19.95" customHeight="1" x14ac:dyDescent="0.3">
      <c r="A150" s="12"/>
      <c r="B150" s="12"/>
      <c r="C150" s="5"/>
      <c r="D150" s="5"/>
      <c r="E150" s="5"/>
      <c r="F150" s="5"/>
      <c r="G150" s="5"/>
      <c r="H150" s="5"/>
      <c r="I150" s="12"/>
      <c r="J150" s="12"/>
      <c r="K150" s="12"/>
      <c r="L150" s="12"/>
      <c r="M150" s="5"/>
      <c r="N150" s="5"/>
      <c r="O150" s="5"/>
      <c r="P150" s="5"/>
      <c r="Q150" s="12"/>
      <c r="R150" s="5"/>
      <c r="S150" s="5"/>
      <c r="T150" s="5"/>
      <c r="U150" s="36"/>
    </row>
    <row r="151" spans="1:21" ht="19.95" customHeight="1" x14ac:dyDescent="0.3">
      <c r="A151" s="12"/>
      <c r="B151" s="12"/>
      <c r="C151" s="5"/>
      <c r="D151" s="5"/>
      <c r="E151" s="5"/>
      <c r="F151" s="5"/>
      <c r="G151" s="5"/>
      <c r="H151" s="5"/>
      <c r="I151" s="12"/>
      <c r="J151" s="12"/>
      <c r="K151" s="12"/>
      <c r="L151" s="12"/>
      <c r="M151" s="5"/>
      <c r="N151" s="5"/>
      <c r="O151" s="5"/>
      <c r="P151" s="5"/>
      <c r="Q151" s="12"/>
      <c r="R151" s="5"/>
      <c r="S151" s="5"/>
      <c r="T151" s="5"/>
      <c r="U151" s="36"/>
    </row>
    <row r="152" spans="1:21" ht="19.95" customHeight="1" x14ac:dyDescent="0.3">
      <c r="A152" s="12"/>
      <c r="B152" s="12"/>
      <c r="C152" s="5"/>
      <c r="D152" s="5"/>
      <c r="E152" s="5"/>
      <c r="F152" s="5"/>
      <c r="G152" s="5"/>
      <c r="H152" s="5"/>
      <c r="I152" s="12"/>
      <c r="J152" s="12"/>
      <c r="K152" s="12"/>
      <c r="L152" s="12"/>
      <c r="M152" s="5"/>
      <c r="N152" s="5"/>
      <c r="O152" s="5"/>
      <c r="P152" s="5"/>
      <c r="Q152" s="12"/>
      <c r="R152" s="5"/>
      <c r="S152" s="5"/>
      <c r="T152" s="5"/>
      <c r="U152" s="36"/>
    </row>
    <row r="153" spans="1:21" ht="19.95" customHeight="1" x14ac:dyDescent="0.3">
      <c r="A153" s="12"/>
      <c r="B153" s="12"/>
      <c r="C153" s="5"/>
      <c r="D153" s="5"/>
      <c r="E153" s="5"/>
      <c r="F153" s="5"/>
      <c r="G153" s="5"/>
      <c r="H153" s="5"/>
      <c r="I153" s="12"/>
      <c r="J153" s="12"/>
      <c r="K153" s="12"/>
      <c r="L153" s="12"/>
      <c r="M153" s="5"/>
      <c r="N153" s="5"/>
      <c r="O153" s="5"/>
      <c r="P153" s="5"/>
      <c r="Q153" s="12"/>
      <c r="R153" s="5"/>
      <c r="S153" s="5"/>
      <c r="T153" s="5"/>
      <c r="U153" s="36"/>
    </row>
    <row r="154" spans="1:21" ht="19.95" customHeight="1" x14ac:dyDescent="0.3">
      <c r="A154" s="12"/>
      <c r="B154" s="12"/>
      <c r="C154" s="5"/>
      <c r="D154" s="5"/>
      <c r="E154" s="5"/>
      <c r="F154" s="5"/>
      <c r="G154" s="5"/>
      <c r="H154" s="5"/>
      <c r="I154" s="12"/>
      <c r="J154" s="12"/>
      <c r="K154" s="12"/>
      <c r="L154" s="12"/>
      <c r="M154" s="5"/>
      <c r="N154" s="5"/>
      <c r="O154" s="5"/>
      <c r="P154" s="5"/>
      <c r="Q154" s="12"/>
      <c r="R154" s="5"/>
      <c r="S154" s="5"/>
      <c r="T154" s="5"/>
      <c r="U154" s="36"/>
    </row>
    <row r="155" spans="1:21" ht="19.95" customHeight="1" x14ac:dyDescent="0.3">
      <c r="A155" s="12"/>
      <c r="B155" s="12"/>
      <c r="C155" s="5"/>
      <c r="D155" s="5"/>
      <c r="E155" s="5"/>
      <c r="F155" s="5"/>
      <c r="G155" s="5"/>
      <c r="H155" s="5"/>
      <c r="I155" s="12"/>
      <c r="J155" s="12"/>
      <c r="K155" s="12"/>
      <c r="L155" s="12"/>
      <c r="M155" s="5"/>
      <c r="N155" s="5"/>
      <c r="O155" s="5"/>
      <c r="P155" s="5"/>
      <c r="Q155" s="12"/>
      <c r="R155" s="5"/>
      <c r="S155" s="5"/>
      <c r="T155" s="5"/>
      <c r="U155" s="36"/>
    </row>
    <row r="156" spans="1:21" ht="19.95" customHeight="1" x14ac:dyDescent="0.3">
      <c r="A156" s="12"/>
      <c r="B156" s="12"/>
      <c r="C156" s="5"/>
      <c r="D156" s="5"/>
      <c r="E156" s="5"/>
      <c r="F156" s="5"/>
      <c r="G156" s="5"/>
      <c r="H156" s="5"/>
      <c r="I156" s="12"/>
      <c r="J156" s="12"/>
      <c r="K156" s="12"/>
      <c r="L156" s="12"/>
      <c r="M156" s="5"/>
      <c r="N156" s="5"/>
      <c r="O156" s="5"/>
      <c r="P156" s="5"/>
      <c r="Q156" s="12"/>
      <c r="R156" s="5"/>
      <c r="S156" s="5"/>
      <c r="T156" s="5"/>
      <c r="U156" s="36"/>
    </row>
    <row r="157" spans="1:21" ht="19.95" customHeight="1" x14ac:dyDescent="0.3">
      <c r="A157" s="12"/>
      <c r="B157" s="12"/>
      <c r="C157" s="5"/>
      <c r="D157" s="5"/>
      <c r="E157" s="5"/>
      <c r="F157" s="5"/>
      <c r="G157" s="5"/>
      <c r="H157" s="5"/>
      <c r="I157" s="12"/>
      <c r="J157" s="12"/>
      <c r="K157" s="12"/>
      <c r="L157" s="12"/>
      <c r="M157" s="5"/>
      <c r="N157" s="5"/>
      <c r="O157" s="5"/>
      <c r="P157" s="5"/>
      <c r="Q157" s="12"/>
      <c r="R157" s="5"/>
      <c r="S157" s="5"/>
      <c r="T157" s="5"/>
      <c r="U157" s="36"/>
    </row>
    <row r="158" spans="1:21" ht="19.95" customHeight="1" x14ac:dyDescent="0.3">
      <c r="A158" s="12"/>
      <c r="B158" s="12"/>
      <c r="C158" s="5"/>
      <c r="D158" s="5"/>
      <c r="E158" s="5"/>
      <c r="F158" s="5"/>
      <c r="G158" s="5"/>
      <c r="H158" s="5"/>
      <c r="I158" s="12"/>
      <c r="J158" s="12"/>
      <c r="K158" s="12"/>
      <c r="L158" s="12"/>
      <c r="M158" s="5"/>
      <c r="N158" s="5"/>
      <c r="O158" s="5"/>
      <c r="P158" s="5"/>
      <c r="Q158" s="12"/>
      <c r="R158" s="5"/>
      <c r="S158" s="5"/>
      <c r="T158" s="5"/>
      <c r="U158" s="36"/>
    </row>
    <row r="159" spans="1:21" ht="19.95" customHeight="1" x14ac:dyDescent="0.3">
      <c r="A159" s="12"/>
      <c r="B159" s="12"/>
      <c r="C159" s="5"/>
      <c r="D159" s="5"/>
      <c r="E159" s="5"/>
      <c r="F159" s="5"/>
      <c r="G159" s="5"/>
      <c r="H159" s="5"/>
      <c r="I159" s="12"/>
      <c r="J159" s="12"/>
      <c r="K159" s="12"/>
      <c r="L159" s="12"/>
      <c r="M159" s="5"/>
      <c r="N159" s="5"/>
      <c r="O159" s="5"/>
      <c r="P159" s="5"/>
      <c r="Q159" s="12"/>
      <c r="R159" s="5"/>
      <c r="S159" s="5"/>
      <c r="T159" s="5"/>
      <c r="U159" s="36"/>
    </row>
    <row r="160" spans="1:21" ht="19.95" customHeight="1" x14ac:dyDescent="0.3">
      <c r="A160" s="12"/>
      <c r="B160" s="12"/>
      <c r="C160" s="5"/>
      <c r="D160" s="5"/>
      <c r="E160" s="5"/>
      <c r="F160" s="5"/>
      <c r="G160" s="5"/>
      <c r="H160" s="5"/>
      <c r="I160" s="12"/>
      <c r="J160" s="12"/>
      <c r="K160" s="12"/>
      <c r="L160" s="12"/>
      <c r="M160" s="5"/>
      <c r="N160" s="5"/>
      <c r="O160" s="5"/>
      <c r="P160" s="5"/>
      <c r="Q160" s="12"/>
      <c r="R160" s="5"/>
      <c r="S160" s="5"/>
      <c r="T160" s="5"/>
      <c r="U160" s="36"/>
    </row>
    <row r="161" spans="1:21" ht="19.95" customHeight="1" x14ac:dyDescent="0.3">
      <c r="A161" s="12"/>
      <c r="B161" s="12"/>
      <c r="C161" s="5"/>
      <c r="D161" s="5"/>
      <c r="E161" s="5"/>
      <c r="F161" s="5"/>
      <c r="G161" s="5"/>
      <c r="H161" s="5"/>
      <c r="I161" s="12"/>
      <c r="J161" s="12"/>
      <c r="K161" s="12"/>
      <c r="L161" s="12"/>
      <c r="M161" s="5"/>
      <c r="N161" s="5"/>
      <c r="O161" s="5"/>
      <c r="P161" s="5"/>
      <c r="Q161" s="12"/>
      <c r="R161" s="5"/>
      <c r="S161" s="5"/>
      <c r="T161" s="5"/>
      <c r="U161" s="36"/>
    </row>
    <row r="162" spans="1:21" ht="19.95" customHeight="1" x14ac:dyDescent="0.3">
      <c r="A162" s="12"/>
      <c r="B162" s="12"/>
      <c r="C162" s="5"/>
      <c r="D162" s="5"/>
      <c r="E162" s="5"/>
      <c r="F162" s="5"/>
      <c r="G162" s="5"/>
      <c r="H162" s="5"/>
      <c r="I162" s="12"/>
      <c r="J162" s="12"/>
      <c r="K162" s="12"/>
      <c r="L162" s="12"/>
      <c r="M162" s="5"/>
      <c r="N162" s="5"/>
      <c r="O162" s="5"/>
      <c r="P162" s="5"/>
      <c r="Q162" s="12"/>
      <c r="R162" s="5"/>
      <c r="S162" s="5"/>
      <c r="T162" s="5"/>
      <c r="U162" s="36"/>
    </row>
    <row r="163" spans="1:21" ht="19.95" customHeight="1" x14ac:dyDescent="0.3">
      <c r="A163" s="12"/>
      <c r="B163" s="12"/>
      <c r="C163" s="5"/>
      <c r="D163" s="5"/>
      <c r="E163" s="5"/>
      <c r="F163" s="5"/>
      <c r="G163" s="5"/>
      <c r="H163" s="5"/>
      <c r="I163" s="12"/>
      <c r="J163" s="12"/>
      <c r="K163" s="12"/>
      <c r="L163" s="12"/>
      <c r="M163" s="5"/>
      <c r="N163" s="5"/>
      <c r="O163" s="5"/>
      <c r="P163" s="5"/>
      <c r="Q163" s="12"/>
      <c r="R163" s="5"/>
      <c r="S163" s="5"/>
      <c r="T163" s="5"/>
      <c r="U163" s="36"/>
    </row>
    <row r="164" spans="1:21" ht="19.95" customHeight="1" x14ac:dyDescent="0.3">
      <c r="A164" s="12"/>
      <c r="B164" s="12"/>
      <c r="C164" s="5"/>
      <c r="D164" s="5"/>
      <c r="E164" s="5"/>
      <c r="F164" s="5"/>
      <c r="G164" s="5"/>
      <c r="H164" s="5"/>
      <c r="I164" s="12"/>
      <c r="J164" s="12"/>
      <c r="K164" s="12"/>
      <c r="L164" s="12"/>
      <c r="M164" s="5"/>
      <c r="N164" s="5"/>
      <c r="O164" s="5"/>
      <c r="P164" s="5"/>
      <c r="Q164" s="12"/>
      <c r="R164" s="5"/>
      <c r="S164" s="5"/>
      <c r="T164" s="5"/>
      <c r="U164" s="36"/>
    </row>
    <row r="165" spans="1:21" ht="19.95" customHeight="1" x14ac:dyDescent="0.3">
      <c r="A165" s="12"/>
      <c r="B165" s="12"/>
      <c r="C165" s="5"/>
      <c r="D165" s="5"/>
      <c r="E165" s="5"/>
      <c r="F165" s="5"/>
      <c r="G165" s="5"/>
      <c r="H165" s="5"/>
      <c r="I165" s="12"/>
      <c r="J165" s="12"/>
      <c r="K165" s="12"/>
      <c r="L165" s="12"/>
      <c r="M165" s="5"/>
      <c r="N165" s="5"/>
      <c r="O165" s="5"/>
      <c r="P165" s="5"/>
      <c r="Q165" s="12"/>
      <c r="R165" s="5"/>
      <c r="S165" s="5"/>
      <c r="T165" s="5"/>
      <c r="U165" s="36"/>
    </row>
    <row r="166" spans="1:21" ht="19.95" customHeight="1" x14ac:dyDescent="0.3">
      <c r="A166" s="12"/>
      <c r="B166" s="12"/>
      <c r="C166" s="5"/>
      <c r="D166" s="5"/>
      <c r="E166" s="5"/>
      <c r="F166" s="5"/>
      <c r="G166" s="5"/>
      <c r="H166" s="5"/>
      <c r="I166" s="12"/>
      <c r="J166" s="12"/>
      <c r="K166" s="12"/>
      <c r="L166" s="12"/>
      <c r="M166" s="5"/>
      <c r="N166" s="5"/>
      <c r="O166" s="5"/>
      <c r="P166" s="5"/>
      <c r="Q166" s="12"/>
      <c r="R166" s="5"/>
      <c r="S166" s="5"/>
      <c r="T166" s="5"/>
      <c r="U166" s="36"/>
    </row>
    <row r="167" spans="1:21" ht="19.95" customHeight="1" x14ac:dyDescent="0.3">
      <c r="A167" s="12"/>
      <c r="B167" s="12"/>
      <c r="C167" s="5"/>
      <c r="D167" s="5"/>
      <c r="E167" s="5"/>
      <c r="F167" s="5"/>
      <c r="G167" s="5"/>
      <c r="H167" s="5"/>
      <c r="I167" s="12"/>
      <c r="J167" s="12"/>
      <c r="K167" s="12"/>
      <c r="L167" s="12"/>
      <c r="M167" s="5"/>
      <c r="N167" s="5"/>
      <c r="O167" s="5"/>
      <c r="P167" s="5"/>
      <c r="Q167" s="12"/>
      <c r="R167" s="5"/>
      <c r="S167" s="5"/>
      <c r="T167" s="5"/>
      <c r="U167" s="36"/>
    </row>
    <row r="168" spans="1:21" ht="19.95" customHeight="1" x14ac:dyDescent="0.3">
      <c r="A168" s="12"/>
      <c r="B168" s="12"/>
      <c r="C168" s="5"/>
      <c r="D168" s="5"/>
      <c r="E168" s="5"/>
      <c r="F168" s="5"/>
      <c r="G168" s="5"/>
      <c r="H168" s="5"/>
      <c r="I168" s="12"/>
      <c r="J168" s="12"/>
      <c r="K168" s="12"/>
      <c r="L168" s="12"/>
      <c r="M168" s="5"/>
      <c r="N168" s="5"/>
      <c r="O168" s="5"/>
      <c r="P168" s="5"/>
      <c r="Q168" s="12"/>
      <c r="R168" s="5"/>
      <c r="S168" s="5"/>
      <c r="T168" s="5"/>
      <c r="U168" s="36"/>
    </row>
    <row r="169" spans="1:21" ht="19.95" customHeight="1" x14ac:dyDescent="0.3">
      <c r="A169" s="12"/>
      <c r="B169" s="12"/>
      <c r="C169" s="5"/>
      <c r="D169" s="5"/>
      <c r="E169" s="5"/>
      <c r="F169" s="5"/>
      <c r="G169" s="5"/>
      <c r="H169" s="5"/>
      <c r="I169" s="12"/>
      <c r="J169" s="12"/>
      <c r="K169" s="12"/>
      <c r="L169" s="12"/>
      <c r="M169" s="5"/>
      <c r="N169" s="5"/>
      <c r="O169" s="5"/>
      <c r="P169" s="5"/>
      <c r="Q169" s="12"/>
      <c r="R169" s="5"/>
      <c r="S169" s="5"/>
      <c r="T169" s="5"/>
      <c r="U169" s="36"/>
    </row>
    <row r="170" spans="1:21" ht="19.95" customHeight="1" x14ac:dyDescent="0.3">
      <c r="A170" s="12"/>
      <c r="B170" s="12"/>
      <c r="C170" s="5"/>
      <c r="D170" s="5"/>
      <c r="E170" s="5"/>
      <c r="F170" s="5"/>
      <c r="G170" s="5"/>
      <c r="H170" s="5"/>
      <c r="I170" s="12"/>
      <c r="J170" s="12"/>
      <c r="K170" s="12"/>
      <c r="L170" s="12"/>
      <c r="M170" s="5"/>
      <c r="N170" s="5"/>
      <c r="O170" s="5"/>
      <c r="P170" s="5"/>
      <c r="Q170" s="12"/>
      <c r="R170" s="5"/>
      <c r="S170" s="5"/>
      <c r="T170" s="5"/>
      <c r="U170" s="36"/>
    </row>
    <row r="171" spans="1:21" ht="19.95" customHeight="1" x14ac:dyDescent="0.3">
      <c r="A171" s="12"/>
      <c r="B171" s="12"/>
      <c r="C171" s="5"/>
      <c r="D171" s="5"/>
      <c r="E171" s="5"/>
      <c r="F171" s="5"/>
      <c r="G171" s="5"/>
      <c r="H171" s="5"/>
      <c r="I171" s="12"/>
      <c r="J171" s="12"/>
      <c r="K171" s="12"/>
      <c r="L171" s="12"/>
      <c r="M171" s="5"/>
      <c r="N171" s="5"/>
      <c r="O171" s="5"/>
      <c r="P171" s="5"/>
      <c r="Q171" s="12"/>
      <c r="R171" s="5"/>
      <c r="S171" s="5"/>
      <c r="T171" s="5"/>
      <c r="U171" s="36"/>
    </row>
    <row r="172" spans="1:21" ht="19.95" customHeight="1" x14ac:dyDescent="0.3">
      <c r="A172" s="12"/>
      <c r="B172" s="12"/>
      <c r="C172" s="5"/>
      <c r="D172" s="5"/>
      <c r="E172" s="5"/>
      <c r="F172" s="5"/>
      <c r="G172" s="5"/>
      <c r="H172" s="5"/>
      <c r="I172" s="12"/>
      <c r="J172" s="12"/>
      <c r="K172" s="12"/>
      <c r="L172" s="12"/>
      <c r="M172" s="5"/>
      <c r="N172" s="5"/>
      <c r="O172" s="5"/>
      <c r="P172" s="5"/>
      <c r="Q172" s="12"/>
      <c r="R172" s="5"/>
      <c r="S172" s="5"/>
      <c r="T172" s="5"/>
      <c r="U172" s="36"/>
    </row>
    <row r="173" spans="1:21" ht="19.95" customHeight="1" x14ac:dyDescent="0.3">
      <c r="A173" s="12"/>
      <c r="B173" s="12"/>
      <c r="C173" s="5"/>
      <c r="D173" s="5"/>
      <c r="E173" s="5"/>
      <c r="F173" s="5"/>
      <c r="G173" s="5"/>
      <c r="H173" s="5"/>
      <c r="I173" s="12"/>
      <c r="J173" s="12"/>
      <c r="K173" s="12"/>
      <c r="L173" s="12"/>
      <c r="M173" s="5"/>
      <c r="N173" s="5"/>
      <c r="O173" s="5"/>
      <c r="P173" s="5"/>
      <c r="Q173" s="12"/>
      <c r="R173" s="5"/>
      <c r="S173" s="5"/>
      <c r="T173" s="5"/>
      <c r="U173" s="36"/>
    </row>
    <row r="174" spans="1:21" ht="19.95" customHeight="1" x14ac:dyDescent="0.3">
      <c r="A174" s="12"/>
      <c r="B174" s="12"/>
      <c r="C174" s="5"/>
      <c r="D174" s="5"/>
      <c r="E174" s="5"/>
      <c r="F174" s="5"/>
      <c r="G174" s="5"/>
      <c r="H174" s="5"/>
      <c r="I174" s="12"/>
      <c r="J174" s="12"/>
      <c r="K174" s="12"/>
      <c r="L174" s="12"/>
      <c r="M174" s="5"/>
      <c r="N174" s="5"/>
      <c r="O174" s="5"/>
      <c r="P174" s="5"/>
      <c r="Q174" s="12"/>
      <c r="R174" s="5"/>
      <c r="S174" s="5"/>
      <c r="T174" s="5"/>
      <c r="U174" s="36"/>
    </row>
    <row r="175" spans="1:21" ht="19.95" customHeight="1" x14ac:dyDescent="0.3">
      <c r="A175" s="12"/>
      <c r="B175" s="12"/>
      <c r="C175" s="5"/>
      <c r="D175" s="5"/>
      <c r="E175" s="5"/>
      <c r="F175" s="5"/>
      <c r="G175" s="5"/>
      <c r="H175" s="5"/>
      <c r="I175" s="12"/>
      <c r="J175" s="12"/>
      <c r="K175" s="12"/>
      <c r="L175" s="12"/>
      <c r="M175" s="5"/>
      <c r="N175" s="5"/>
      <c r="O175" s="5"/>
      <c r="P175" s="5"/>
      <c r="Q175" s="12"/>
      <c r="R175" s="5"/>
      <c r="S175" s="5"/>
      <c r="T175" s="5"/>
      <c r="U175" s="36"/>
    </row>
    <row r="176" spans="1:21" ht="19.95" customHeight="1" x14ac:dyDescent="0.3">
      <c r="A176" s="12"/>
      <c r="B176" s="12"/>
      <c r="C176" s="5"/>
      <c r="D176" s="5"/>
      <c r="E176" s="5"/>
      <c r="F176" s="5"/>
      <c r="G176" s="5"/>
      <c r="H176" s="5"/>
      <c r="I176" s="12"/>
      <c r="J176" s="12"/>
      <c r="K176" s="12"/>
      <c r="L176" s="12"/>
      <c r="M176" s="5"/>
      <c r="N176" s="5"/>
      <c r="O176" s="5"/>
      <c r="P176" s="5"/>
      <c r="Q176" s="12"/>
      <c r="R176" s="5"/>
      <c r="S176" s="5"/>
      <c r="T176" s="5"/>
      <c r="U176" s="36"/>
    </row>
    <row r="177" spans="1:21" ht="19.95" customHeight="1" x14ac:dyDescent="0.3">
      <c r="A177" s="12"/>
      <c r="B177" s="12"/>
      <c r="C177" s="5"/>
      <c r="D177" s="5"/>
      <c r="E177" s="5"/>
      <c r="F177" s="5"/>
      <c r="G177" s="5"/>
      <c r="H177" s="5"/>
      <c r="I177" s="12"/>
      <c r="J177" s="12"/>
      <c r="K177" s="12"/>
      <c r="L177" s="12"/>
      <c r="M177" s="5"/>
      <c r="N177" s="5"/>
      <c r="O177" s="5"/>
      <c r="P177" s="5"/>
      <c r="Q177" s="12"/>
      <c r="R177" s="5"/>
      <c r="S177" s="5"/>
      <c r="T177" s="5"/>
      <c r="U177" s="36"/>
    </row>
    <row r="178" spans="1:21" ht="19.95" customHeight="1" x14ac:dyDescent="0.3">
      <c r="A178" s="12"/>
      <c r="B178" s="12"/>
      <c r="C178" s="5"/>
      <c r="D178" s="5"/>
      <c r="E178" s="5"/>
      <c r="F178" s="5"/>
      <c r="G178" s="5"/>
      <c r="H178" s="5"/>
      <c r="I178" s="12"/>
      <c r="J178" s="12"/>
      <c r="K178" s="12"/>
      <c r="L178" s="12"/>
      <c r="M178" s="5"/>
      <c r="N178" s="5"/>
      <c r="O178" s="5"/>
      <c r="P178" s="5"/>
      <c r="Q178" s="12"/>
      <c r="R178" s="5"/>
      <c r="S178" s="5"/>
      <c r="T178" s="5"/>
      <c r="U178" s="36"/>
    </row>
    <row r="179" spans="1:21" ht="19.95" customHeight="1" x14ac:dyDescent="0.3">
      <c r="A179" s="12"/>
      <c r="B179" s="12"/>
      <c r="C179" s="5"/>
      <c r="D179" s="5"/>
      <c r="E179" s="5"/>
      <c r="F179" s="5"/>
      <c r="G179" s="5"/>
      <c r="H179" s="5"/>
      <c r="I179" s="12"/>
      <c r="J179" s="12"/>
      <c r="K179" s="12"/>
      <c r="L179" s="12"/>
      <c r="M179" s="5"/>
      <c r="N179" s="5"/>
      <c r="O179" s="5"/>
      <c r="P179" s="5"/>
      <c r="Q179" s="12"/>
      <c r="R179" s="5"/>
      <c r="S179" s="5"/>
      <c r="T179" s="5"/>
      <c r="U179" s="36"/>
    </row>
    <row r="180" spans="1:21" ht="19.95" customHeight="1" x14ac:dyDescent="0.3">
      <c r="A180" s="12"/>
      <c r="B180" s="12"/>
      <c r="C180" s="5"/>
      <c r="D180" s="5"/>
      <c r="E180" s="5"/>
      <c r="F180" s="5"/>
      <c r="G180" s="5"/>
      <c r="H180" s="5"/>
      <c r="I180" s="12"/>
      <c r="J180" s="12"/>
      <c r="K180" s="12"/>
      <c r="L180" s="12"/>
      <c r="M180" s="5"/>
      <c r="N180" s="5"/>
      <c r="O180" s="5"/>
      <c r="P180" s="5"/>
      <c r="Q180" s="12"/>
      <c r="R180" s="5"/>
      <c r="S180" s="5"/>
      <c r="T180" s="5"/>
      <c r="U180" s="36"/>
    </row>
    <row r="181" spans="1:21" ht="19.95" customHeight="1" x14ac:dyDescent="0.3">
      <c r="A181" s="12"/>
      <c r="B181" s="12"/>
      <c r="C181" s="5"/>
      <c r="D181" s="5"/>
      <c r="E181" s="5"/>
      <c r="F181" s="5"/>
      <c r="G181" s="5"/>
      <c r="H181" s="5"/>
      <c r="I181" s="12"/>
      <c r="J181" s="12"/>
      <c r="K181" s="12"/>
      <c r="L181" s="12"/>
      <c r="M181" s="5"/>
      <c r="N181" s="5"/>
      <c r="O181" s="5"/>
      <c r="P181" s="5"/>
      <c r="Q181" s="12"/>
      <c r="R181" s="5"/>
      <c r="S181" s="5"/>
      <c r="T181" s="5"/>
      <c r="U181" s="36"/>
    </row>
    <row r="182" spans="1:21" ht="19.95" customHeight="1" x14ac:dyDescent="0.3">
      <c r="A182" s="12"/>
      <c r="B182" s="12"/>
      <c r="C182" s="5"/>
      <c r="D182" s="5"/>
      <c r="E182" s="5"/>
      <c r="F182" s="5"/>
      <c r="G182" s="5"/>
      <c r="H182" s="5"/>
      <c r="I182" s="12"/>
      <c r="J182" s="12"/>
      <c r="K182" s="12"/>
      <c r="L182" s="12"/>
      <c r="M182" s="5"/>
      <c r="N182" s="5"/>
      <c r="O182" s="5"/>
      <c r="P182" s="5"/>
      <c r="Q182" s="12"/>
      <c r="R182" s="5"/>
      <c r="S182" s="5"/>
      <c r="T182" s="5"/>
      <c r="U182" s="36"/>
    </row>
    <row r="183" spans="1:21" ht="19.95" customHeight="1" x14ac:dyDescent="0.3">
      <c r="A183" s="12"/>
      <c r="B183" s="12"/>
      <c r="C183" s="5"/>
      <c r="D183" s="5"/>
      <c r="E183" s="5"/>
      <c r="F183" s="5"/>
      <c r="G183" s="5"/>
      <c r="H183" s="5"/>
      <c r="I183" s="12"/>
      <c r="J183" s="12"/>
      <c r="K183" s="12"/>
      <c r="L183" s="12"/>
      <c r="M183" s="5"/>
      <c r="N183" s="5"/>
      <c r="O183" s="5"/>
      <c r="P183" s="5"/>
      <c r="Q183" s="12"/>
      <c r="R183" s="5"/>
      <c r="S183" s="5"/>
      <c r="T183" s="5"/>
      <c r="U183" s="36"/>
    </row>
    <row r="184" spans="1:21" ht="19.95" customHeight="1" x14ac:dyDescent="0.3">
      <c r="A184" s="12"/>
      <c r="B184" s="12"/>
      <c r="C184" s="5"/>
      <c r="D184" s="5"/>
      <c r="E184" s="5"/>
      <c r="F184" s="5"/>
      <c r="G184" s="5"/>
      <c r="H184" s="5"/>
      <c r="I184" s="12"/>
      <c r="J184" s="12"/>
      <c r="K184" s="12"/>
      <c r="L184" s="12"/>
      <c r="M184" s="5"/>
      <c r="N184" s="5"/>
      <c r="O184" s="5"/>
      <c r="P184" s="5"/>
      <c r="Q184" s="12"/>
      <c r="R184" s="5"/>
      <c r="S184" s="5"/>
      <c r="T184" s="5"/>
      <c r="U184" s="36"/>
    </row>
    <row r="185" spans="1:21" ht="19.95" customHeight="1" x14ac:dyDescent="0.3">
      <c r="A185" s="12"/>
      <c r="B185" s="12"/>
      <c r="C185" s="5"/>
      <c r="D185" s="5"/>
      <c r="E185" s="5"/>
      <c r="F185" s="5"/>
      <c r="G185" s="5"/>
      <c r="H185" s="5"/>
      <c r="I185" s="12"/>
      <c r="J185" s="12"/>
      <c r="K185" s="12"/>
      <c r="L185" s="12"/>
      <c r="M185" s="5"/>
      <c r="N185" s="5"/>
      <c r="O185" s="5"/>
      <c r="P185" s="5"/>
      <c r="Q185" s="12"/>
      <c r="R185" s="5"/>
      <c r="S185" s="5"/>
      <c r="T185" s="5"/>
      <c r="U185" s="36"/>
    </row>
    <row r="186" spans="1:21" ht="19.95" customHeight="1" x14ac:dyDescent="0.3">
      <c r="A186" s="12"/>
      <c r="B186" s="12"/>
      <c r="C186" s="5"/>
      <c r="D186" s="5"/>
      <c r="E186" s="5"/>
      <c r="F186" s="5"/>
      <c r="G186" s="5"/>
      <c r="H186" s="5"/>
      <c r="I186" s="12"/>
      <c r="J186" s="12"/>
      <c r="K186" s="12"/>
      <c r="L186" s="12"/>
      <c r="M186" s="5"/>
      <c r="N186" s="5"/>
      <c r="O186" s="5"/>
      <c r="P186" s="5"/>
      <c r="Q186" s="12"/>
      <c r="R186" s="5"/>
      <c r="S186" s="5"/>
      <c r="T186" s="5"/>
      <c r="U186" s="36"/>
    </row>
    <row r="187" spans="1:21" ht="19.95" customHeight="1" x14ac:dyDescent="0.3">
      <c r="A187" s="12"/>
      <c r="B187" s="12"/>
      <c r="C187" s="5"/>
      <c r="D187" s="5"/>
      <c r="E187" s="5"/>
      <c r="F187" s="5"/>
      <c r="G187" s="5"/>
      <c r="H187" s="5"/>
      <c r="I187" s="12"/>
      <c r="J187" s="12"/>
      <c r="K187" s="12"/>
      <c r="L187" s="12"/>
      <c r="M187" s="5"/>
      <c r="N187" s="5"/>
      <c r="O187" s="5"/>
      <c r="P187" s="5"/>
      <c r="Q187" s="12"/>
      <c r="R187" s="5"/>
      <c r="S187" s="5"/>
      <c r="T187" s="5"/>
      <c r="U187" s="36"/>
    </row>
    <row r="188" spans="1:21" ht="19.95" customHeight="1" x14ac:dyDescent="0.3">
      <c r="A188" s="12"/>
      <c r="B188" s="12"/>
      <c r="C188" s="5"/>
      <c r="D188" s="5"/>
      <c r="E188" s="5"/>
      <c r="F188" s="5"/>
      <c r="G188" s="5"/>
      <c r="H188" s="5"/>
      <c r="I188" s="12"/>
      <c r="J188" s="12"/>
      <c r="K188" s="12"/>
      <c r="L188" s="12"/>
      <c r="M188" s="5"/>
      <c r="N188" s="5"/>
      <c r="O188" s="5"/>
      <c r="P188" s="5"/>
      <c r="Q188" s="12"/>
      <c r="R188" s="5"/>
      <c r="S188" s="5"/>
      <c r="T188" s="5"/>
      <c r="U188" s="36"/>
    </row>
    <row r="189" spans="1:21" ht="19.95" customHeight="1" x14ac:dyDescent="0.3">
      <c r="A189" s="12"/>
      <c r="B189" s="12"/>
      <c r="C189" s="5"/>
      <c r="D189" s="5"/>
      <c r="E189" s="5"/>
      <c r="F189" s="5"/>
      <c r="G189" s="5"/>
      <c r="H189" s="5"/>
      <c r="I189" s="12"/>
      <c r="J189" s="12"/>
      <c r="K189" s="12"/>
      <c r="L189" s="12"/>
      <c r="M189" s="5"/>
      <c r="N189" s="5"/>
      <c r="O189" s="5"/>
      <c r="P189" s="5"/>
      <c r="Q189" s="12"/>
      <c r="R189" s="5"/>
      <c r="S189" s="5"/>
      <c r="T189" s="5"/>
      <c r="U189" s="36"/>
    </row>
    <row r="190" spans="1:21" ht="19.95" customHeight="1" x14ac:dyDescent="0.3">
      <c r="A190" s="12"/>
      <c r="B190" s="12"/>
      <c r="C190" s="5"/>
      <c r="D190" s="5"/>
      <c r="E190" s="5"/>
      <c r="F190" s="5"/>
      <c r="G190" s="5"/>
      <c r="H190" s="5"/>
      <c r="I190" s="12"/>
      <c r="J190" s="12"/>
      <c r="K190" s="12"/>
      <c r="L190" s="12"/>
      <c r="M190" s="5"/>
      <c r="N190" s="5"/>
      <c r="O190" s="5"/>
      <c r="P190" s="5"/>
      <c r="Q190" s="12"/>
      <c r="R190" s="5"/>
      <c r="S190" s="5"/>
      <c r="T190" s="5"/>
      <c r="U190" s="36"/>
    </row>
    <row r="191" spans="1:21" ht="19.95" customHeight="1" x14ac:dyDescent="0.3">
      <c r="A191" s="12"/>
      <c r="B191" s="12"/>
      <c r="C191" s="5"/>
      <c r="D191" s="5"/>
      <c r="E191" s="5"/>
      <c r="F191" s="5"/>
      <c r="G191" s="5"/>
      <c r="H191" s="5"/>
      <c r="I191" s="12"/>
      <c r="J191" s="12"/>
      <c r="K191" s="12"/>
      <c r="L191" s="12"/>
      <c r="M191" s="5"/>
      <c r="N191" s="5"/>
      <c r="O191" s="5"/>
      <c r="P191" s="5"/>
      <c r="Q191" s="12"/>
      <c r="R191" s="5"/>
      <c r="S191" s="5"/>
      <c r="T191" s="5"/>
      <c r="U191" s="36"/>
    </row>
    <row r="192" spans="1:21" ht="19.95" customHeight="1" x14ac:dyDescent="0.3">
      <c r="A192" s="12"/>
      <c r="B192" s="12"/>
      <c r="C192" s="5"/>
      <c r="D192" s="5"/>
      <c r="E192" s="5"/>
      <c r="F192" s="5"/>
      <c r="G192" s="5"/>
      <c r="H192" s="5"/>
      <c r="I192" s="12"/>
      <c r="J192" s="12"/>
      <c r="K192" s="12"/>
      <c r="L192" s="12"/>
      <c r="M192" s="5"/>
      <c r="N192" s="5"/>
      <c r="O192" s="5"/>
      <c r="P192" s="5"/>
      <c r="Q192" s="12"/>
      <c r="R192" s="5"/>
      <c r="S192" s="5"/>
      <c r="T192" s="5"/>
      <c r="U192" s="36"/>
    </row>
    <row r="193" spans="1:21" ht="19.95" customHeight="1" x14ac:dyDescent="0.3">
      <c r="A193" s="12"/>
      <c r="B193" s="12"/>
      <c r="C193" s="5"/>
      <c r="D193" s="5"/>
      <c r="E193" s="5"/>
      <c r="F193" s="5"/>
      <c r="G193" s="5"/>
      <c r="H193" s="5"/>
      <c r="I193" s="12"/>
      <c r="J193" s="12"/>
      <c r="K193" s="12"/>
      <c r="L193" s="12"/>
      <c r="M193" s="5"/>
      <c r="N193" s="5"/>
      <c r="O193" s="5"/>
      <c r="P193" s="5"/>
      <c r="Q193" s="12"/>
      <c r="R193" s="5"/>
      <c r="S193" s="5"/>
      <c r="T193" s="5"/>
      <c r="U193" s="36"/>
    </row>
    <row r="194" spans="1:21" ht="19.95" customHeight="1" x14ac:dyDescent="0.3">
      <c r="A194" s="12"/>
      <c r="B194" s="12"/>
      <c r="C194" s="5"/>
      <c r="D194" s="5"/>
      <c r="E194" s="5"/>
      <c r="F194" s="5"/>
      <c r="G194" s="5"/>
      <c r="H194" s="5"/>
      <c r="I194" s="12"/>
      <c r="J194" s="12"/>
      <c r="K194" s="12"/>
      <c r="L194" s="12"/>
      <c r="M194" s="5"/>
      <c r="N194" s="5"/>
      <c r="O194" s="5"/>
      <c r="P194" s="5"/>
      <c r="Q194" s="12"/>
      <c r="R194" s="5"/>
      <c r="S194" s="5"/>
      <c r="T194" s="5"/>
      <c r="U194" s="36"/>
    </row>
    <row r="195" spans="1:21" ht="19.95" customHeight="1" x14ac:dyDescent="0.3">
      <c r="A195" s="12"/>
      <c r="B195" s="12"/>
      <c r="C195" s="5"/>
      <c r="D195" s="5"/>
      <c r="E195" s="5"/>
      <c r="F195" s="5"/>
      <c r="G195" s="5"/>
      <c r="H195" s="5"/>
      <c r="I195" s="12"/>
      <c r="J195" s="12"/>
      <c r="K195" s="12"/>
      <c r="L195" s="12"/>
      <c r="M195" s="5"/>
      <c r="N195" s="5"/>
      <c r="O195" s="5"/>
      <c r="P195" s="5"/>
      <c r="Q195" s="12"/>
      <c r="R195" s="5"/>
      <c r="S195" s="5"/>
      <c r="T195" s="5"/>
      <c r="U195" s="36"/>
    </row>
    <row r="196" spans="1:21" ht="19.95" customHeight="1" x14ac:dyDescent="0.3">
      <c r="A196" s="12"/>
      <c r="B196" s="12"/>
      <c r="C196" s="5"/>
      <c r="D196" s="5"/>
      <c r="E196" s="5"/>
      <c r="F196" s="5"/>
      <c r="G196" s="5"/>
      <c r="H196" s="5"/>
      <c r="I196" s="12"/>
      <c r="J196" s="12"/>
      <c r="K196" s="12"/>
      <c r="L196" s="12"/>
      <c r="M196" s="5"/>
      <c r="N196" s="5"/>
      <c r="O196" s="5"/>
      <c r="P196" s="5"/>
      <c r="Q196" s="12"/>
      <c r="R196" s="5"/>
      <c r="S196" s="5"/>
      <c r="T196" s="5"/>
      <c r="U196" s="36"/>
    </row>
    <row r="197" spans="1:21" ht="19.95" customHeight="1" x14ac:dyDescent="0.3">
      <c r="A197" s="12"/>
      <c r="B197" s="12"/>
      <c r="C197" s="5"/>
      <c r="D197" s="5"/>
      <c r="E197" s="5"/>
      <c r="F197" s="5"/>
      <c r="G197" s="5"/>
      <c r="H197" s="5"/>
      <c r="I197" s="12"/>
      <c r="J197" s="12"/>
      <c r="K197" s="12"/>
      <c r="L197" s="12"/>
      <c r="M197" s="5"/>
      <c r="N197" s="5"/>
      <c r="O197" s="5"/>
      <c r="P197" s="5"/>
      <c r="Q197" s="12"/>
      <c r="R197" s="5"/>
      <c r="S197" s="5"/>
      <c r="T197" s="5"/>
      <c r="U197" s="36"/>
    </row>
    <row r="198" spans="1:21" ht="19.95" customHeight="1" x14ac:dyDescent="0.3">
      <c r="A198" s="12"/>
      <c r="B198" s="12"/>
      <c r="C198" s="5"/>
      <c r="D198" s="5"/>
      <c r="E198" s="5"/>
      <c r="F198" s="5"/>
      <c r="G198" s="5"/>
      <c r="H198" s="5"/>
      <c r="I198" s="12"/>
      <c r="J198" s="12"/>
      <c r="K198" s="12"/>
      <c r="L198" s="12"/>
      <c r="M198" s="5"/>
      <c r="N198" s="5"/>
      <c r="O198" s="5"/>
      <c r="P198" s="5"/>
      <c r="Q198" s="12"/>
      <c r="R198" s="5"/>
      <c r="S198" s="5"/>
      <c r="T198" s="5"/>
      <c r="U198" s="36"/>
    </row>
    <row r="199" spans="1:21" ht="19.95" customHeight="1" x14ac:dyDescent="0.3">
      <c r="A199" s="12"/>
      <c r="B199" s="12"/>
      <c r="C199" s="5"/>
      <c r="D199" s="5"/>
      <c r="E199" s="5"/>
      <c r="F199" s="5"/>
      <c r="G199" s="5"/>
      <c r="H199" s="5"/>
      <c r="I199" s="12"/>
      <c r="J199" s="12"/>
      <c r="K199" s="12"/>
      <c r="L199" s="12"/>
      <c r="M199" s="5"/>
      <c r="N199" s="5"/>
      <c r="O199" s="5"/>
      <c r="P199" s="5"/>
      <c r="Q199" s="12"/>
      <c r="R199" s="5"/>
      <c r="S199" s="5"/>
      <c r="T199" s="5"/>
      <c r="U199" s="36"/>
    </row>
    <row r="200" spans="1:21" ht="19.95" customHeight="1" x14ac:dyDescent="0.3">
      <c r="A200" s="12"/>
      <c r="B200" s="12"/>
      <c r="C200" s="5"/>
      <c r="D200" s="5"/>
      <c r="E200" s="5"/>
      <c r="F200" s="5"/>
      <c r="G200" s="5"/>
      <c r="H200" s="5"/>
      <c r="I200" s="12"/>
      <c r="J200" s="12"/>
      <c r="K200" s="12"/>
      <c r="L200" s="12"/>
      <c r="M200" s="5"/>
      <c r="N200" s="5"/>
      <c r="O200" s="5"/>
      <c r="P200" s="5"/>
      <c r="Q200" s="12"/>
      <c r="R200" s="5"/>
      <c r="S200" s="5"/>
      <c r="T200" s="5"/>
      <c r="U200" s="36"/>
    </row>
    <row r="201" spans="1:21" ht="19.95" customHeight="1" x14ac:dyDescent="0.3">
      <c r="A201" s="12"/>
      <c r="B201" s="12"/>
      <c r="C201" s="5"/>
      <c r="D201" s="5"/>
      <c r="E201" s="5"/>
      <c r="F201" s="5"/>
      <c r="G201" s="5"/>
      <c r="H201" s="5"/>
      <c r="I201" s="12"/>
      <c r="J201" s="12"/>
      <c r="K201" s="12"/>
      <c r="L201" s="12"/>
      <c r="M201" s="5"/>
      <c r="N201" s="5"/>
      <c r="O201" s="5"/>
      <c r="P201" s="5"/>
      <c r="Q201" s="12"/>
      <c r="R201" s="5"/>
      <c r="S201" s="5"/>
      <c r="T201" s="5"/>
      <c r="U201" s="36"/>
    </row>
    <row r="202" spans="1:21" ht="19.95" customHeight="1" x14ac:dyDescent="0.3">
      <c r="A202" s="12"/>
      <c r="B202" s="12"/>
      <c r="C202" s="5"/>
      <c r="D202" s="5"/>
      <c r="E202" s="5"/>
      <c r="F202" s="5"/>
      <c r="G202" s="5"/>
      <c r="H202" s="5"/>
      <c r="I202" s="12"/>
      <c r="J202" s="12"/>
      <c r="K202" s="12"/>
      <c r="L202" s="12"/>
      <c r="M202" s="5"/>
      <c r="N202" s="5"/>
      <c r="O202" s="5"/>
      <c r="P202" s="5"/>
      <c r="Q202" s="12"/>
      <c r="R202" s="5"/>
      <c r="S202" s="5"/>
      <c r="T202" s="5"/>
      <c r="U202" s="36"/>
    </row>
    <row r="203" spans="1:21" ht="19.95" customHeight="1" x14ac:dyDescent="0.3">
      <c r="A203" s="12"/>
      <c r="B203" s="12"/>
      <c r="C203" s="5"/>
      <c r="D203" s="5"/>
      <c r="E203" s="5"/>
      <c r="F203" s="5"/>
      <c r="G203" s="5"/>
      <c r="H203" s="5"/>
      <c r="I203" s="12"/>
      <c r="J203" s="12"/>
      <c r="K203" s="12"/>
      <c r="L203" s="12"/>
      <c r="M203" s="5"/>
      <c r="N203" s="5"/>
      <c r="O203" s="5"/>
      <c r="P203" s="5"/>
      <c r="Q203" s="12"/>
      <c r="R203" s="5"/>
      <c r="S203" s="5"/>
      <c r="T203" s="5"/>
      <c r="U203" s="36"/>
    </row>
    <row r="204" spans="1:21" ht="19.95" customHeight="1" x14ac:dyDescent="0.3">
      <c r="A204" s="12"/>
      <c r="B204" s="12"/>
      <c r="C204" s="5"/>
      <c r="D204" s="5"/>
      <c r="E204" s="5"/>
      <c r="F204" s="5"/>
      <c r="G204" s="5"/>
      <c r="H204" s="5"/>
      <c r="I204" s="12"/>
      <c r="J204" s="12"/>
      <c r="K204" s="12"/>
      <c r="L204" s="12"/>
      <c r="M204" s="5"/>
      <c r="N204" s="5"/>
      <c r="O204" s="5"/>
      <c r="P204" s="5"/>
      <c r="Q204" s="12"/>
      <c r="R204" s="5"/>
      <c r="S204" s="5"/>
      <c r="T204" s="5"/>
      <c r="U204" s="36"/>
    </row>
    <row r="205" spans="1:21" ht="19.95" customHeight="1" x14ac:dyDescent="0.3">
      <c r="A205" s="12"/>
      <c r="B205" s="12"/>
      <c r="C205" s="5"/>
      <c r="D205" s="5"/>
      <c r="E205" s="5"/>
      <c r="F205" s="5"/>
      <c r="G205" s="5"/>
      <c r="H205" s="5"/>
      <c r="I205" s="12"/>
      <c r="J205" s="12"/>
      <c r="K205" s="12"/>
      <c r="L205" s="12"/>
      <c r="M205" s="5"/>
      <c r="N205" s="5"/>
      <c r="O205" s="5"/>
      <c r="P205" s="5"/>
      <c r="Q205" s="12"/>
      <c r="R205" s="5"/>
      <c r="S205" s="5"/>
      <c r="T205" s="5"/>
      <c r="U205" s="36"/>
    </row>
    <row r="206" spans="1:21" ht="19.95" customHeight="1" x14ac:dyDescent="0.3">
      <c r="A206" s="12"/>
      <c r="B206" s="12"/>
      <c r="C206" s="5"/>
      <c r="D206" s="5"/>
      <c r="E206" s="5"/>
      <c r="F206" s="5"/>
      <c r="G206" s="5"/>
      <c r="H206" s="5"/>
      <c r="I206" s="12"/>
      <c r="J206" s="12"/>
      <c r="K206" s="12"/>
      <c r="L206" s="12"/>
      <c r="M206" s="5"/>
      <c r="N206" s="5"/>
      <c r="O206" s="5"/>
      <c r="P206" s="5"/>
      <c r="Q206" s="12"/>
      <c r="R206" s="5"/>
      <c r="S206" s="5"/>
      <c r="T206" s="5"/>
      <c r="U206" s="36"/>
    </row>
    <row r="207" spans="1:21" ht="19.95" customHeight="1" x14ac:dyDescent="0.3">
      <c r="A207" s="12"/>
      <c r="B207" s="12"/>
      <c r="C207" s="5"/>
      <c r="D207" s="5"/>
      <c r="E207" s="5"/>
      <c r="F207" s="5"/>
      <c r="G207" s="5"/>
      <c r="H207" s="5"/>
      <c r="I207" s="12"/>
      <c r="J207" s="12"/>
      <c r="K207" s="12"/>
      <c r="L207" s="12"/>
      <c r="M207" s="5"/>
      <c r="N207" s="5"/>
      <c r="O207" s="5"/>
      <c r="P207" s="5"/>
      <c r="Q207" s="12"/>
      <c r="R207" s="5"/>
      <c r="S207" s="5"/>
      <c r="T207" s="5"/>
      <c r="U207" s="36"/>
    </row>
    <row r="208" spans="1:21" ht="19.95" customHeight="1" x14ac:dyDescent="0.3">
      <c r="A208" s="12"/>
      <c r="B208" s="12"/>
      <c r="C208" s="5"/>
      <c r="D208" s="5"/>
      <c r="E208" s="5"/>
      <c r="F208" s="5"/>
      <c r="G208" s="5"/>
      <c r="H208" s="5"/>
      <c r="I208" s="12"/>
      <c r="J208" s="12"/>
      <c r="K208" s="12"/>
      <c r="L208" s="12"/>
      <c r="M208" s="5"/>
      <c r="N208" s="5"/>
      <c r="O208" s="5"/>
      <c r="P208" s="5"/>
      <c r="Q208" s="12"/>
      <c r="R208" s="5"/>
      <c r="S208" s="5"/>
      <c r="T208" s="5"/>
      <c r="U208" s="36"/>
    </row>
    <row r="209" spans="1:21" ht="19.95" customHeight="1" x14ac:dyDescent="0.3">
      <c r="A209" s="12"/>
      <c r="B209" s="12"/>
      <c r="C209" s="5"/>
      <c r="D209" s="5"/>
      <c r="E209" s="5"/>
      <c r="F209" s="5"/>
      <c r="G209" s="5"/>
      <c r="H209" s="5"/>
      <c r="I209" s="12"/>
      <c r="J209" s="12"/>
      <c r="K209" s="12"/>
      <c r="L209" s="12"/>
      <c r="M209" s="5"/>
      <c r="N209" s="5"/>
      <c r="O209" s="5"/>
      <c r="P209" s="5"/>
      <c r="Q209" s="12"/>
      <c r="R209" s="5"/>
      <c r="S209" s="5"/>
      <c r="T209" s="5"/>
      <c r="U209" s="36"/>
    </row>
    <row r="210" spans="1:21" ht="19.95" customHeight="1" x14ac:dyDescent="0.3">
      <c r="A210" s="12"/>
      <c r="B210" s="12"/>
      <c r="C210" s="5"/>
      <c r="D210" s="5"/>
      <c r="E210" s="5"/>
      <c r="F210" s="5"/>
      <c r="G210" s="5"/>
      <c r="H210" s="5"/>
      <c r="I210" s="12"/>
      <c r="J210" s="12"/>
      <c r="K210" s="12"/>
      <c r="L210" s="12"/>
      <c r="M210" s="5"/>
      <c r="N210" s="5"/>
      <c r="O210" s="5"/>
      <c r="P210" s="5"/>
      <c r="Q210" s="12"/>
      <c r="R210" s="5"/>
      <c r="S210" s="5"/>
      <c r="T210" s="5"/>
      <c r="U210" s="36"/>
    </row>
    <row r="211" spans="1:21" ht="19.95" customHeight="1" x14ac:dyDescent="0.3">
      <c r="A211" s="12"/>
      <c r="B211" s="12"/>
      <c r="C211" s="5"/>
      <c r="D211" s="5"/>
      <c r="E211" s="5"/>
      <c r="F211" s="5"/>
      <c r="G211" s="5"/>
      <c r="H211" s="5"/>
      <c r="I211" s="12"/>
      <c r="J211" s="12"/>
      <c r="K211" s="12"/>
      <c r="L211" s="12"/>
      <c r="M211" s="5"/>
      <c r="N211" s="5"/>
      <c r="O211" s="5"/>
      <c r="P211" s="5"/>
      <c r="Q211" s="12"/>
      <c r="R211" s="5"/>
      <c r="S211" s="5"/>
      <c r="T211" s="5"/>
      <c r="U211" s="36"/>
    </row>
    <row r="212" spans="1:21" ht="19.95" customHeight="1" x14ac:dyDescent="0.3">
      <c r="A212" s="12"/>
      <c r="B212" s="12"/>
      <c r="C212" s="5"/>
      <c r="D212" s="5"/>
      <c r="E212" s="5"/>
      <c r="F212" s="5"/>
      <c r="G212" s="5"/>
      <c r="H212" s="5"/>
      <c r="I212" s="12"/>
      <c r="J212" s="12"/>
      <c r="K212" s="12"/>
      <c r="L212" s="12"/>
      <c r="M212" s="5"/>
      <c r="N212" s="5"/>
      <c r="O212" s="5"/>
      <c r="P212" s="5"/>
      <c r="Q212" s="12"/>
      <c r="R212" s="5"/>
      <c r="S212" s="5"/>
      <c r="T212" s="5"/>
      <c r="U212" s="36"/>
    </row>
    <row r="213" spans="1:21" ht="19.95" customHeight="1" x14ac:dyDescent="0.3">
      <c r="A213" s="12"/>
      <c r="B213" s="12"/>
      <c r="C213" s="5"/>
      <c r="D213" s="5"/>
      <c r="E213" s="5"/>
      <c r="F213" s="5"/>
      <c r="G213" s="5"/>
      <c r="H213" s="5"/>
      <c r="I213" s="12"/>
      <c r="J213" s="12"/>
      <c r="K213" s="12"/>
      <c r="L213" s="12"/>
      <c r="M213" s="5"/>
      <c r="N213" s="5"/>
      <c r="O213" s="5"/>
      <c r="P213" s="5"/>
      <c r="Q213" s="12"/>
      <c r="R213" s="5"/>
      <c r="S213" s="5"/>
      <c r="T213" s="5"/>
      <c r="U213" s="36"/>
    </row>
    <row r="214" spans="1:21" ht="19.95" customHeight="1" x14ac:dyDescent="0.3">
      <c r="A214" s="12"/>
      <c r="B214" s="12"/>
      <c r="C214" s="5"/>
      <c r="D214" s="5"/>
      <c r="E214" s="5"/>
      <c r="F214" s="5"/>
      <c r="G214" s="5"/>
      <c r="H214" s="5"/>
      <c r="I214" s="12"/>
      <c r="J214" s="12"/>
      <c r="K214" s="12"/>
      <c r="L214" s="12"/>
      <c r="M214" s="5"/>
      <c r="N214" s="5"/>
      <c r="O214" s="5"/>
      <c r="P214" s="5"/>
      <c r="Q214" s="12"/>
      <c r="R214" s="5"/>
      <c r="S214" s="5"/>
      <c r="T214" s="5"/>
      <c r="U214" s="36"/>
    </row>
    <row r="215" spans="1:21" ht="19.95" customHeight="1" x14ac:dyDescent="0.3">
      <c r="A215" s="12"/>
      <c r="B215" s="12"/>
      <c r="C215" s="5"/>
      <c r="D215" s="5"/>
      <c r="E215" s="5"/>
      <c r="F215" s="5"/>
      <c r="G215" s="5"/>
      <c r="H215" s="5"/>
      <c r="I215" s="12"/>
      <c r="J215" s="12"/>
      <c r="K215" s="12"/>
      <c r="L215" s="12"/>
      <c r="M215" s="5"/>
      <c r="N215" s="5"/>
      <c r="O215" s="5"/>
      <c r="P215" s="5"/>
      <c r="Q215" s="12"/>
      <c r="R215" s="5"/>
      <c r="S215" s="5"/>
      <c r="T215" s="5"/>
      <c r="U215" s="36"/>
    </row>
    <row r="216" spans="1:21" ht="19.95" customHeight="1" x14ac:dyDescent="0.3">
      <c r="A216" s="12"/>
      <c r="B216" s="12"/>
      <c r="C216" s="5"/>
      <c r="D216" s="5"/>
      <c r="E216" s="5"/>
      <c r="F216" s="5"/>
      <c r="G216" s="5"/>
      <c r="H216" s="5"/>
      <c r="I216" s="12"/>
      <c r="J216" s="12"/>
      <c r="K216" s="12"/>
      <c r="L216" s="12"/>
      <c r="M216" s="5"/>
      <c r="N216" s="5"/>
      <c r="O216" s="5"/>
      <c r="P216" s="5"/>
      <c r="Q216" s="12"/>
      <c r="R216" s="5"/>
      <c r="S216" s="5"/>
      <c r="T216" s="5"/>
      <c r="U216" s="36"/>
    </row>
    <row r="217" spans="1:21" ht="19.95" customHeight="1" x14ac:dyDescent="0.3">
      <c r="A217" s="12"/>
      <c r="B217" s="12"/>
      <c r="C217" s="5"/>
      <c r="D217" s="5"/>
      <c r="E217" s="5"/>
      <c r="F217" s="5"/>
      <c r="G217" s="5"/>
      <c r="H217" s="5"/>
      <c r="I217" s="12"/>
      <c r="J217" s="12"/>
      <c r="K217" s="12"/>
      <c r="L217" s="12"/>
      <c r="M217" s="5"/>
      <c r="N217" s="5"/>
      <c r="O217" s="5"/>
      <c r="P217" s="5"/>
      <c r="Q217" s="12"/>
      <c r="R217" s="5"/>
      <c r="S217" s="5"/>
      <c r="T217" s="5"/>
      <c r="U217" s="36"/>
    </row>
    <row r="218" spans="1:21" ht="19.95" customHeight="1" x14ac:dyDescent="0.3">
      <c r="A218" s="12"/>
      <c r="B218" s="12"/>
      <c r="C218" s="5"/>
      <c r="D218" s="5"/>
      <c r="E218" s="5"/>
      <c r="F218" s="5"/>
      <c r="G218" s="5"/>
      <c r="H218" s="5"/>
      <c r="I218" s="12"/>
      <c r="J218" s="12"/>
      <c r="K218" s="12"/>
      <c r="L218" s="12"/>
      <c r="M218" s="5"/>
      <c r="N218" s="5"/>
      <c r="O218" s="5"/>
      <c r="P218" s="5"/>
      <c r="Q218" s="12"/>
      <c r="R218" s="5"/>
      <c r="S218" s="5"/>
      <c r="T218" s="5"/>
      <c r="U218" s="36"/>
    </row>
    <row r="219" spans="1:21" ht="19.95" customHeight="1" x14ac:dyDescent="0.3">
      <c r="A219" s="12"/>
      <c r="B219" s="12"/>
      <c r="C219" s="5"/>
      <c r="D219" s="5"/>
      <c r="E219" s="5"/>
      <c r="F219" s="5"/>
      <c r="G219" s="5"/>
      <c r="H219" s="5"/>
      <c r="I219" s="12"/>
      <c r="J219" s="12"/>
      <c r="K219" s="12"/>
      <c r="L219" s="12"/>
      <c r="M219" s="5"/>
      <c r="N219" s="5"/>
      <c r="O219" s="5"/>
      <c r="P219" s="5"/>
      <c r="Q219" s="12"/>
      <c r="R219" s="5"/>
      <c r="S219" s="5"/>
      <c r="T219" s="5"/>
      <c r="U219" s="36"/>
    </row>
    <row r="220" spans="1:21" ht="19.95" customHeight="1" x14ac:dyDescent="0.3">
      <c r="A220" s="12"/>
      <c r="B220" s="12"/>
      <c r="C220" s="5"/>
      <c r="D220" s="5"/>
      <c r="E220" s="5"/>
      <c r="F220" s="5"/>
      <c r="G220" s="5"/>
      <c r="H220" s="5"/>
      <c r="I220" s="12"/>
      <c r="J220" s="12"/>
      <c r="K220" s="12"/>
      <c r="L220" s="12"/>
      <c r="M220" s="5"/>
      <c r="N220" s="5"/>
      <c r="O220" s="5"/>
      <c r="P220" s="5"/>
      <c r="Q220" s="12"/>
      <c r="R220" s="5"/>
      <c r="S220" s="5"/>
      <c r="T220" s="5"/>
      <c r="U220" s="36"/>
    </row>
    <row r="221" spans="1:21" ht="19.95" customHeight="1" x14ac:dyDescent="0.3">
      <c r="A221" s="12"/>
      <c r="B221" s="12"/>
      <c r="C221" s="5"/>
      <c r="D221" s="5"/>
      <c r="E221" s="5"/>
      <c r="F221" s="5"/>
      <c r="G221" s="5"/>
      <c r="H221" s="5"/>
      <c r="I221" s="12"/>
      <c r="J221" s="12"/>
      <c r="K221" s="12"/>
      <c r="L221" s="12"/>
      <c r="M221" s="5"/>
      <c r="N221" s="5"/>
      <c r="O221" s="5"/>
      <c r="P221" s="5"/>
      <c r="Q221" s="12"/>
      <c r="R221" s="5"/>
      <c r="S221" s="5"/>
      <c r="T221" s="5"/>
      <c r="U221" s="36"/>
    </row>
    <row r="222" spans="1:21" ht="19.95" customHeight="1" x14ac:dyDescent="0.3">
      <c r="A222" s="12"/>
      <c r="B222" s="12"/>
      <c r="C222" s="5"/>
      <c r="D222" s="5"/>
      <c r="E222" s="5"/>
      <c r="F222" s="5"/>
      <c r="G222" s="5"/>
      <c r="H222" s="5"/>
      <c r="I222" s="12"/>
      <c r="J222" s="12"/>
      <c r="K222" s="12"/>
      <c r="L222" s="12"/>
      <c r="M222" s="5"/>
      <c r="N222" s="5"/>
      <c r="O222" s="5"/>
      <c r="P222" s="5"/>
      <c r="Q222" s="12"/>
      <c r="R222" s="5"/>
      <c r="S222" s="5"/>
      <c r="T222" s="5"/>
      <c r="U222" s="36"/>
    </row>
    <row r="223" spans="1:21" ht="19.95" customHeight="1" x14ac:dyDescent="0.3">
      <c r="A223" s="12"/>
      <c r="B223" s="12"/>
      <c r="C223" s="5"/>
      <c r="D223" s="5"/>
      <c r="E223" s="5"/>
      <c r="F223" s="5"/>
      <c r="G223" s="5"/>
      <c r="H223" s="5"/>
      <c r="I223" s="12"/>
      <c r="J223" s="12"/>
      <c r="K223" s="12"/>
      <c r="L223" s="12"/>
      <c r="M223" s="5"/>
      <c r="N223" s="5"/>
      <c r="O223" s="5"/>
      <c r="P223" s="5"/>
      <c r="Q223" s="12"/>
      <c r="R223" s="5"/>
      <c r="S223" s="5"/>
      <c r="T223" s="5"/>
      <c r="U223" s="36"/>
    </row>
    <row r="224" spans="1:21" ht="19.95" customHeight="1" x14ac:dyDescent="0.3">
      <c r="A224" s="12"/>
      <c r="B224" s="12"/>
      <c r="C224" s="5"/>
      <c r="D224" s="5"/>
      <c r="E224" s="5"/>
      <c r="F224" s="5"/>
      <c r="G224" s="5"/>
      <c r="H224" s="5"/>
      <c r="I224" s="12"/>
      <c r="J224" s="12"/>
      <c r="K224" s="12"/>
      <c r="L224" s="12"/>
      <c r="M224" s="5"/>
      <c r="N224" s="5"/>
      <c r="O224" s="5"/>
      <c r="P224" s="5"/>
      <c r="Q224" s="12"/>
      <c r="R224" s="5"/>
      <c r="S224" s="5"/>
      <c r="T224" s="5"/>
      <c r="U224" s="36"/>
    </row>
    <row r="225" spans="1:21" ht="19.95" customHeight="1" x14ac:dyDescent="0.3">
      <c r="A225" s="12"/>
      <c r="B225" s="12"/>
      <c r="C225" s="5"/>
      <c r="D225" s="5"/>
      <c r="E225" s="5"/>
      <c r="F225" s="5"/>
      <c r="G225" s="5"/>
      <c r="H225" s="5"/>
      <c r="I225" s="12"/>
      <c r="J225" s="12"/>
      <c r="K225" s="12"/>
      <c r="L225" s="12"/>
      <c r="M225" s="5"/>
      <c r="N225" s="5"/>
      <c r="O225" s="5"/>
      <c r="P225" s="5"/>
      <c r="Q225" s="12"/>
      <c r="R225" s="5"/>
      <c r="S225" s="5"/>
      <c r="T225" s="5"/>
      <c r="U225" s="36"/>
    </row>
    <row r="226" spans="1:21" ht="19.95" customHeight="1" x14ac:dyDescent="0.3">
      <c r="A226" s="12"/>
      <c r="B226" s="12"/>
      <c r="C226" s="5"/>
      <c r="D226" s="5"/>
      <c r="E226" s="5"/>
      <c r="F226" s="5"/>
      <c r="G226" s="5"/>
      <c r="H226" s="5"/>
      <c r="I226" s="12"/>
      <c r="J226" s="12"/>
      <c r="K226" s="12"/>
      <c r="L226" s="12"/>
      <c r="M226" s="5"/>
      <c r="N226" s="5"/>
      <c r="O226" s="5"/>
      <c r="P226" s="5"/>
      <c r="Q226" s="12"/>
      <c r="R226" s="5"/>
      <c r="S226" s="5"/>
      <c r="T226" s="5"/>
      <c r="U226" s="36"/>
    </row>
    <row r="227" spans="1:21" ht="19.95" customHeight="1" x14ac:dyDescent="0.3">
      <c r="A227" s="12"/>
      <c r="B227" s="12"/>
      <c r="C227" s="5"/>
      <c r="D227" s="5"/>
      <c r="E227" s="5"/>
      <c r="F227" s="5"/>
      <c r="G227" s="5"/>
      <c r="H227" s="5"/>
      <c r="I227" s="12"/>
      <c r="J227" s="12"/>
      <c r="K227" s="12"/>
      <c r="L227" s="12"/>
      <c r="M227" s="5"/>
      <c r="N227" s="5"/>
      <c r="O227" s="5"/>
      <c r="P227" s="5"/>
      <c r="Q227" s="12"/>
      <c r="R227" s="5"/>
      <c r="S227" s="5"/>
      <c r="T227" s="5"/>
      <c r="U227" s="36"/>
    </row>
    <row r="228" spans="1:21" ht="19.95" customHeight="1" x14ac:dyDescent="0.3">
      <c r="A228" s="12"/>
      <c r="B228" s="12"/>
      <c r="C228" s="5"/>
      <c r="D228" s="5"/>
      <c r="E228" s="5"/>
      <c r="F228" s="5"/>
      <c r="G228" s="5"/>
      <c r="H228" s="5"/>
      <c r="I228" s="12"/>
      <c r="J228" s="12"/>
      <c r="K228" s="12"/>
      <c r="L228" s="12"/>
      <c r="M228" s="5"/>
      <c r="N228" s="5"/>
      <c r="O228" s="5"/>
      <c r="P228" s="5"/>
      <c r="Q228" s="12"/>
      <c r="R228" s="5"/>
      <c r="S228" s="5"/>
      <c r="T228" s="5"/>
      <c r="U228" s="36"/>
    </row>
    <row r="229" spans="1:21" ht="19.95" customHeight="1" x14ac:dyDescent="0.3">
      <c r="A229" s="12"/>
      <c r="B229" s="12"/>
      <c r="C229" s="5"/>
      <c r="D229" s="5"/>
      <c r="E229" s="5"/>
      <c r="F229" s="5"/>
      <c r="G229" s="5"/>
      <c r="H229" s="5"/>
      <c r="I229" s="12"/>
      <c r="J229" s="12"/>
      <c r="K229" s="12"/>
      <c r="L229" s="12"/>
      <c r="M229" s="5"/>
      <c r="N229" s="5"/>
      <c r="O229" s="5"/>
      <c r="P229" s="5"/>
      <c r="Q229" s="12"/>
      <c r="R229" s="5"/>
      <c r="S229" s="5"/>
      <c r="T229" s="5"/>
      <c r="U229" s="36"/>
    </row>
    <row r="230" spans="1:21" ht="19.95" customHeight="1" x14ac:dyDescent="0.3">
      <c r="A230" s="12"/>
      <c r="B230" s="12"/>
      <c r="C230" s="5"/>
      <c r="D230" s="5"/>
      <c r="E230" s="5"/>
      <c r="F230" s="5"/>
      <c r="G230" s="5"/>
      <c r="H230" s="5"/>
      <c r="I230" s="12"/>
      <c r="J230" s="12"/>
      <c r="K230" s="12"/>
      <c r="L230" s="12"/>
      <c r="M230" s="5"/>
      <c r="N230" s="5"/>
      <c r="O230" s="5"/>
      <c r="P230" s="5"/>
      <c r="Q230" s="12"/>
      <c r="R230" s="5"/>
      <c r="S230" s="5"/>
      <c r="T230" s="5"/>
      <c r="U230" s="36"/>
    </row>
    <row r="231" spans="1:21" ht="19.95" customHeight="1" x14ac:dyDescent="0.3">
      <c r="A231" s="12"/>
      <c r="B231" s="12"/>
      <c r="C231" s="5"/>
      <c r="D231" s="5"/>
      <c r="E231" s="5"/>
      <c r="F231" s="5"/>
      <c r="G231" s="5"/>
      <c r="H231" s="5"/>
      <c r="I231" s="12"/>
      <c r="J231" s="12"/>
      <c r="K231" s="12"/>
      <c r="L231" s="12"/>
      <c r="M231" s="5"/>
      <c r="N231" s="5"/>
      <c r="O231" s="5"/>
      <c r="P231" s="5"/>
      <c r="Q231" s="12"/>
      <c r="R231" s="5"/>
      <c r="S231" s="5"/>
      <c r="T231" s="5"/>
      <c r="U231" s="36"/>
    </row>
    <row r="232" spans="1:21" ht="19.95" customHeight="1" x14ac:dyDescent="0.3">
      <c r="A232" s="12"/>
      <c r="B232" s="12"/>
      <c r="C232" s="5"/>
      <c r="D232" s="5"/>
      <c r="E232" s="5"/>
      <c r="F232" s="5"/>
      <c r="G232" s="5"/>
      <c r="H232" s="5"/>
      <c r="I232" s="12"/>
      <c r="J232" s="12"/>
      <c r="K232" s="12"/>
      <c r="L232" s="12"/>
      <c r="M232" s="5"/>
      <c r="N232" s="5"/>
      <c r="O232" s="5"/>
      <c r="P232" s="5"/>
      <c r="Q232" s="12"/>
      <c r="R232" s="5"/>
      <c r="S232" s="5"/>
      <c r="T232" s="5"/>
      <c r="U232" s="36"/>
    </row>
    <row r="233" spans="1:21" ht="19.95" customHeight="1" x14ac:dyDescent="0.3">
      <c r="A233" s="12"/>
      <c r="B233" s="12"/>
      <c r="C233" s="5"/>
      <c r="D233" s="5"/>
      <c r="E233" s="5"/>
      <c r="F233" s="5"/>
      <c r="G233" s="5"/>
      <c r="H233" s="5"/>
      <c r="I233" s="12"/>
      <c r="J233" s="12"/>
      <c r="K233" s="12"/>
      <c r="L233" s="12"/>
      <c r="M233" s="5"/>
      <c r="N233" s="5"/>
      <c r="O233" s="5"/>
      <c r="P233" s="5"/>
      <c r="Q233" s="12"/>
      <c r="R233" s="5"/>
      <c r="S233" s="5"/>
      <c r="T233" s="5"/>
      <c r="U233" s="36"/>
    </row>
    <row r="234" spans="1:21" ht="19.95" customHeight="1" x14ac:dyDescent="0.3">
      <c r="A234" s="12"/>
      <c r="B234" s="12"/>
      <c r="C234" s="5"/>
      <c r="D234" s="5"/>
      <c r="E234" s="5"/>
      <c r="F234" s="5"/>
      <c r="G234" s="5"/>
      <c r="H234" s="5"/>
      <c r="I234" s="12"/>
      <c r="J234" s="12"/>
      <c r="K234" s="12"/>
      <c r="L234" s="12"/>
      <c r="M234" s="5"/>
      <c r="N234" s="5"/>
      <c r="O234" s="5"/>
      <c r="P234" s="5"/>
      <c r="Q234" s="12"/>
      <c r="R234" s="5"/>
      <c r="S234" s="5"/>
      <c r="T234" s="5"/>
      <c r="U234" s="36"/>
    </row>
    <row r="235" spans="1:21" ht="19.95" customHeight="1" x14ac:dyDescent="0.3">
      <c r="A235" s="12"/>
      <c r="B235" s="12"/>
      <c r="C235" s="5"/>
      <c r="D235" s="5"/>
      <c r="E235" s="5"/>
      <c r="F235" s="5"/>
      <c r="G235" s="5"/>
      <c r="H235" s="5"/>
      <c r="I235" s="12"/>
      <c r="J235" s="12"/>
      <c r="K235" s="12"/>
      <c r="L235" s="12"/>
      <c r="M235" s="5"/>
      <c r="N235" s="5"/>
      <c r="O235" s="5"/>
      <c r="P235" s="5"/>
      <c r="Q235" s="12"/>
      <c r="R235" s="5"/>
      <c r="S235" s="5"/>
      <c r="T235" s="5"/>
      <c r="U235" s="36"/>
    </row>
    <row r="236" spans="1:21" ht="19.95" customHeight="1" x14ac:dyDescent="0.3">
      <c r="A236" s="12"/>
      <c r="B236" s="12"/>
      <c r="C236" s="5"/>
      <c r="D236" s="5"/>
      <c r="E236" s="5"/>
      <c r="F236" s="5"/>
      <c r="G236" s="5"/>
      <c r="H236" s="5"/>
      <c r="I236" s="12"/>
      <c r="J236" s="12"/>
      <c r="K236" s="12"/>
      <c r="L236" s="12"/>
      <c r="M236" s="5"/>
      <c r="N236" s="5"/>
      <c r="O236" s="5"/>
      <c r="P236" s="5"/>
      <c r="Q236" s="12"/>
      <c r="R236" s="5"/>
      <c r="S236" s="5"/>
      <c r="T236" s="5"/>
      <c r="U236" s="36"/>
    </row>
    <row r="237" spans="1:21" ht="19.95" customHeight="1" x14ac:dyDescent="0.3">
      <c r="A237" s="12"/>
      <c r="B237" s="12"/>
      <c r="C237" s="5"/>
      <c r="D237" s="5"/>
      <c r="E237" s="5"/>
      <c r="F237" s="5"/>
      <c r="G237" s="5"/>
      <c r="H237" s="5"/>
      <c r="I237" s="12"/>
      <c r="J237" s="12"/>
      <c r="K237" s="12"/>
      <c r="L237" s="12"/>
      <c r="M237" s="5"/>
      <c r="N237" s="5"/>
      <c r="O237" s="5"/>
      <c r="P237" s="5"/>
      <c r="Q237" s="12"/>
      <c r="R237" s="5"/>
      <c r="S237" s="5"/>
      <c r="T237" s="5"/>
      <c r="U237" s="36"/>
    </row>
    <row r="238" spans="1:21" ht="19.95" customHeight="1" x14ac:dyDescent="0.3">
      <c r="A238" s="12"/>
      <c r="B238" s="12"/>
      <c r="C238" s="5"/>
      <c r="D238" s="5"/>
      <c r="E238" s="5"/>
      <c r="F238" s="5"/>
      <c r="G238" s="5"/>
      <c r="H238" s="5"/>
      <c r="I238" s="12"/>
      <c r="J238" s="12"/>
      <c r="K238" s="12"/>
      <c r="L238" s="12"/>
      <c r="M238" s="5"/>
      <c r="N238" s="5"/>
      <c r="O238" s="5"/>
      <c r="P238" s="5"/>
      <c r="Q238" s="12"/>
      <c r="R238" s="5"/>
      <c r="S238" s="5"/>
      <c r="T238" s="5"/>
      <c r="U238" s="36"/>
    </row>
    <row r="239" spans="1:21" ht="19.95" customHeight="1" x14ac:dyDescent="0.3">
      <c r="A239" s="12"/>
      <c r="B239" s="12"/>
      <c r="C239" s="5"/>
      <c r="D239" s="5"/>
      <c r="E239" s="5"/>
      <c r="F239" s="5"/>
      <c r="G239" s="5"/>
      <c r="H239" s="5"/>
      <c r="I239" s="12"/>
      <c r="J239" s="12"/>
      <c r="K239" s="12"/>
      <c r="L239" s="12"/>
      <c r="M239" s="5"/>
      <c r="N239" s="5"/>
      <c r="O239" s="5"/>
      <c r="P239" s="5"/>
      <c r="Q239" s="12"/>
      <c r="R239" s="5"/>
      <c r="S239" s="5"/>
      <c r="T239" s="5"/>
      <c r="U239" s="36"/>
    </row>
    <row r="240" spans="1:21" ht="19.95" customHeight="1" x14ac:dyDescent="0.3">
      <c r="A240" s="12"/>
      <c r="B240" s="12"/>
      <c r="C240" s="5"/>
      <c r="D240" s="5"/>
      <c r="E240" s="5"/>
      <c r="F240" s="5"/>
      <c r="G240" s="5"/>
      <c r="H240" s="5"/>
      <c r="I240" s="12"/>
      <c r="J240" s="12"/>
      <c r="K240" s="12"/>
      <c r="L240" s="12"/>
      <c r="M240" s="5"/>
      <c r="N240" s="5"/>
      <c r="O240" s="5"/>
      <c r="P240" s="5"/>
      <c r="Q240" s="12"/>
      <c r="R240" s="5"/>
      <c r="S240" s="5"/>
      <c r="T240" s="5"/>
      <c r="U240" s="36"/>
    </row>
    <row r="241" spans="1:21" ht="19.95" customHeight="1" x14ac:dyDescent="0.3">
      <c r="A241" s="12"/>
      <c r="B241" s="12"/>
      <c r="C241" s="5"/>
      <c r="D241" s="5"/>
      <c r="E241" s="5"/>
      <c r="F241" s="5"/>
      <c r="G241" s="5"/>
      <c r="H241" s="5"/>
      <c r="I241" s="12"/>
      <c r="J241" s="12"/>
      <c r="K241" s="12"/>
      <c r="L241" s="12"/>
      <c r="M241" s="5"/>
      <c r="N241" s="5"/>
      <c r="O241" s="5"/>
      <c r="P241" s="5"/>
      <c r="Q241" s="12"/>
      <c r="R241" s="5"/>
      <c r="S241" s="5"/>
      <c r="T241" s="5"/>
      <c r="U241" s="36"/>
    </row>
    <row r="242" spans="1:21" ht="19.95" customHeight="1" x14ac:dyDescent="0.3">
      <c r="A242" s="12"/>
      <c r="B242" s="12"/>
      <c r="C242" s="5"/>
      <c r="D242" s="5"/>
      <c r="E242" s="5"/>
      <c r="F242" s="5"/>
      <c r="G242" s="5"/>
      <c r="H242" s="5"/>
      <c r="I242" s="12"/>
      <c r="J242" s="12"/>
      <c r="K242" s="12"/>
      <c r="L242" s="12"/>
      <c r="M242" s="5"/>
      <c r="N242" s="5"/>
      <c r="O242" s="5"/>
      <c r="P242" s="5"/>
      <c r="Q242" s="12"/>
      <c r="R242" s="5"/>
      <c r="S242" s="5"/>
      <c r="T242" s="5"/>
      <c r="U242" s="36"/>
    </row>
    <row r="243" spans="1:21" ht="19.95" customHeight="1" x14ac:dyDescent="0.3">
      <c r="A243" s="12"/>
      <c r="B243" s="12"/>
      <c r="C243" s="5"/>
      <c r="D243" s="5"/>
      <c r="E243" s="5"/>
      <c r="F243" s="5"/>
      <c r="G243" s="5"/>
      <c r="H243" s="5"/>
      <c r="I243" s="12"/>
      <c r="J243" s="12"/>
      <c r="K243" s="12"/>
      <c r="L243" s="12"/>
      <c r="M243" s="5"/>
      <c r="N243" s="5"/>
      <c r="O243" s="5"/>
      <c r="P243" s="5"/>
      <c r="Q243" s="12"/>
      <c r="R243" s="5"/>
      <c r="S243" s="5"/>
      <c r="T243" s="5"/>
      <c r="U243" s="36"/>
    </row>
    <row r="244" spans="1:21" ht="19.95" customHeight="1" x14ac:dyDescent="0.3">
      <c r="A244" s="12"/>
      <c r="B244" s="12"/>
      <c r="C244" s="5"/>
      <c r="D244" s="5"/>
      <c r="E244" s="5"/>
      <c r="F244" s="5"/>
      <c r="G244" s="5"/>
      <c r="H244" s="5"/>
      <c r="I244" s="12"/>
      <c r="J244" s="12"/>
      <c r="K244" s="12"/>
      <c r="L244" s="12"/>
      <c r="M244" s="5"/>
      <c r="N244" s="5"/>
      <c r="O244" s="5"/>
      <c r="P244" s="5"/>
      <c r="Q244" s="12"/>
      <c r="R244" s="5"/>
      <c r="S244" s="5"/>
      <c r="T244" s="5"/>
      <c r="U244" s="36"/>
    </row>
    <row r="245" spans="1:21" ht="19.95" customHeight="1" x14ac:dyDescent="0.3">
      <c r="A245" s="12"/>
      <c r="B245" s="12"/>
      <c r="C245" s="5"/>
      <c r="D245" s="5"/>
      <c r="E245" s="5"/>
      <c r="F245" s="5"/>
      <c r="G245" s="5"/>
      <c r="H245" s="5"/>
      <c r="I245" s="12"/>
      <c r="J245" s="12"/>
      <c r="K245" s="12"/>
      <c r="L245" s="12"/>
      <c r="M245" s="5"/>
      <c r="N245" s="5"/>
      <c r="O245" s="5"/>
      <c r="P245" s="5"/>
      <c r="Q245" s="12"/>
      <c r="R245" s="5"/>
      <c r="S245" s="5"/>
      <c r="T245" s="5"/>
      <c r="U245" s="36"/>
    </row>
    <row r="246" spans="1:21" ht="19.95" customHeight="1" x14ac:dyDescent="0.3">
      <c r="A246" s="12"/>
      <c r="B246" s="12"/>
      <c r="C246" s="5"/>
      <c r="D246" s="5"/>
      <c r="E246" s="5"/>
      <c r="F246" s="5"/>
      <c r="G246" s="5"/>
      <c r="H246" s="5"/>
      <c r="I246" s="12"/>
      <c r="J246" s="12"/>
      <c r="K246" s="12"/>
      <c r="L246" s="12"/>
      <c r="M246" s="5"/>
      <c r="N246" s="5"/>
      <c r="O246" s="5"/>
      <c r="P246" s="5"/>
      <c r="Q246" s="12"/>
      <c r="R246" s="5"/>
      <c r="S246" s="5"/>
      <c r="T246" s="5"/>
      <c r="U246" s="36"/>
    </row>
    <row r="247" spans="1:21" ht="19.95" customHeight="1" x14ac:dyDescent="0.3">
      <c r="A247" s="12"/>
      <c r="B247" s="12"/>
      <c r="C247" s="5"/>
      <c r="D247" s="5"/>
      <c r="E247" s="5"/>
      <c r="F247" s="5"/>
      <c r="G247" s="5"/>
      <c r="H247" s="5"/>
      <c r="I247" s="12"/>
      <c r="J247" s="12"/>
      <c r="K247" s="12"/>
      <c r="L247" s="12"/>
      <c r="M247" s="5"/>
      <c r="N247" s="5"/>
      <c r="O247" s="5"/>
      <c r="P247" s="5"/>
      <c r="Q247" s="12"/>
      <c r="R247" s="5"/>
      <c r="S247" s="5"/>
      <c r="T247" s="5"/>
      <c r="U247" s="36"/>
    </row>
    <row r="248" spans="1:21" ht="19.95" customHeight="1" x14ac:dyDescent="0.3">
      <c r="A248" s="12"/>
      <c r="B248" s="12"/>
      <c r="C248" s="5"/>
      <c r="D248" s="5"/>
      <c r="E248" s="5"/>
      <c r="F248" s="5"/>
      <c r="G248" s="5"/>
      <c r="H248" s="5"/>
      <c r="I248" s="12"/>
      <c r="J248" s="12"/>
      <c r="K248" s="12"/>
      <c r="L248" s="12"/>
      <c r="M248" s="5"/>
      <c r="N248" s="5"/>
      <c r="O248" s="5"/>
      <c r="P248" s="5"/>
      <c r="Q248" s="12"/>
      <c r="R248" s="5"/>
      <c r="S248" s="5"/>
      <c r="T248" s="5"/>
      <c r="U248" s="36"/>
    </row>
    <row r="249" spans="1:21" ht="19.95" customHeight="1" x14ac:dyDescent="0.3">
      <c r="A249" s="12"/>
      <c r="B249" s="12"/>
      <c r="C249" s="5"/>
      <c r="D249" s="5"/>
      <c r="E249" s="5"/>
      <c r="F249" s="5"/>
      <c r="G249" s="5"/>
      <c r="H249" s="5"/>
      <c r="I249" s="12"/>
      <c r="J249" s="12"/>
      <c r="K249" s="12"/>
      <c r="L249" s="12"/>
      <c r="M249" s="5"/>
      <c r="N249" s="5"/>
      <c r="O249" s="5"/>
      <c r="P249" s="5"/>
      <c r="Q249" s="12"/>
      <c r="R249" s="5"/>
      <c r="S249" s="5"/>
      <c r="T249" s="5"/>
      <c r="U249" s="36"/>
    </row>
    <row r="250" spans="1:21" ht="19.95" customHeight="1" x14ac:dyDescent="0.3">
      <c r="A250" s="12"/>
      <c r="B250" s="12"/>
      <c r="C250" s="5"/>
      <c r="D250" s="5"/>
      <c r="E250" s="5"/>
      <c r="F250" s="5"/>
      <c r="G250" s="5"/>
      <c r="H250" s="5"/>
      <c r="I250" s="12"/>
      <c r="J250" s="12"/>
      <c r="K250" s="12"/>
      <c r="L250" s="12"/>
      <c r="M250" s="5"/>
      <c r="N250" s="5"/>
      <c r="O250" s="5"/>
      <c r="P250" s="5"/>
      <c r="Q250" s="12"/>
      <c r="R250" s="5"/>
      <c r="S250" s="5"/>
      <c r="T250" s="5"/>
      <c r="U250" s="36"/>
    </row>
    <row r="251" spans="1:21" ht="19.95" customHeight="1" x14ac:dyDescent="0.3">
      <c r="A251" s="12"/>
      <c r="B251" s="12"/>
      <c r="C251" s="5"/>
      <c r="D251" s="5"/>
      <c r="E251" s="5"/>
      <c r="F251" s="5"/>
      <c r="G251" s="5"/>
      <c r="H251" s="5"/>
      <c r="I251" s="12"/>
      <c r="J251" s="12"/>
      <c r="K251" s="12"/>
      <c r="L251" s="12"/>
      <c r="M251" s="5"/>
      <c r="N251" s="5"/>
      <c r="O251" s="5"/>
      <c r="P251" s="5"/>
      <c r="Q251" s="12"/>
      <c r="R251" s="5"/>
      <c r="S251" s="5"/>
      <c r="T251" s="5"/>
      <c r="U251" s="36"/>
    </row>
    <row r="252" spans="1:21" ht="19.95" customHeight="1" x14ac:dyDescent="0.3">
      <c r="A252" s="12"/>
      <c r="B252" s="12"/>
      <c r="C252" s="5"/>
      <c r="D252" s="5"/>
      <c r="E252" s="5"/>
      <c r="F252" s="5"/>
      <c r="G252" s="5"/>
      <c r="H252" s="5"/>
      <c r="I252" s="12"/>
      <c r="J252" s="12"/>
      <c r="K252" s="12"/>
      <c r="L252" s="12"/>
      <c r="M252" s="5"/>
      <c r="N252" s="5"/>
      <c r="O252" s="5"/>
      <c r="P252" s="5"/>
      <c r="Q252" s="12"/>
      <c r="R252" s="5"/>
      <c r="S252" s="5"/>
      <c r="T252" s="5"/>
      <c r="U252" s="36"/>
    </row>
    <row r="253" spans="1:21" ht="19.95" customHeight="1" x14ac:dyDescent="0.3">
      <c r="A253" s="12"/>
      <c r="B253" s="12"/>
      <c r="C253" s="5"/>
      <c r="D253" s="5"/>
      <c r="E253" s="5"/>
      <c r="F253" s="5"/>
      <c r="G253" s="5"/>
      <c r="H253" s="5"/>
      <c r="I253" s="12"/>
      <c r="J253" s="12"/>
      <c r="K253" s="12"/>
      <c r="L253" s="12"/>
      <c r="M253" s="5"/>
      <c r="N253" s="5"/>
      <c r="O253" s="5"/>
      <c r="P253" s="5"/>
      <c r="Q253" s="12"/>
      <c r="R253" s="5"/>
      <c r="S253" s="5"/>
      <c r="T253" s="5"/>
      <c r="U253" s="36"/>
    </row>
    <row r="254" spans="1:21" ht="19.95" customHeight="1" x14ac:dyDescent="0.3">
      <c r="A254" s="12"/>
      <c r="B254" s="12"/>
      <c r="C254" s="5"/>
      <c r="D254" s="5"/>
      <c r="E254" s="5"/>
      <c r="F254" s="5"/>
      <c r="G254" s="5"/>
      <c r="H254" s="5"/>
      <c r="I254" s="12"/>
      <c r="J254" s="12"/>
      <c r="K254" s="12"/>
      <c r="L254" s="12"/>
      <c r="M254" s="5"/>
      <c r="N254" s="5"/>
      <c r="O254" s="5"/>
      <c r="P254" s="5"/>
      <c r="Q254" s="12"/>
      <c r="R254" s="5"/>
      <c r="S254" s="5"/>
      <c r="T254" s="5"/>
      <c r="U254" s="36"/>
    </row>
    <row r="255" spans="1:21" ht="19.95" customHeight="1" x14ac:dyDescent="0.3">
      <c r="A255" s="12"/>
      <c r="B255" s="12"/>
      <c r="C255" s="5"/>
      <c r="D255" s="5"/>
      <c r="E255" s="5"/>
      <c r="F255" s="5"/>
      <c r="G255" s="5"/>
      <c r="H255" s="5"/>
      <c r="I255" s="12"/>
      <c r="J255" s="12"/>
      <c r="K255" s="12"/>
      <c r="L255" s="12"/>
      <c r="M255" s="5"/>
      <c r="N255" s="5"/>
      <c r="O255" s="5"/>
      <c r="P255" s="5"/>
      <c r="Q255" s="12"/>
      <c r="R255" s="5"/>
      <c r="S255" s="5"/>
      <c r="T255" s="5"/>
      <c r="U255" s="36"/>
    </row>
    <row r="256" spans="1:21" ht="19.95" customHeight="1" x14ac:dyDescent="0.3">
      <c r="A256" s="12"/>
      <c r="B256" s="12"/>
      <c r="C256" s="5"/>
      <c r="D256" s="5"/>
      <c r="E256" s="5"/>
      <c r="F256" s="5"/>
      <c r="G256" s="5"/>
      <c r="H256" s="5"/>
      <c r="I256" s="12"/>
      <c r="J256" s="12"/>
      <c r="K256" s="12"/>
      <c r="L256" s="12"/>
      <c r="M256" s="5"/>
      <c r="N256" s="5"/>
      <c r="O256" s="5"/>
      <c r="P256" s="5"/>
      <c r="Q256" s="12"/>
      <c r="R256" s="5"/>
      <c r="S256" s="5"/>
      <c r="T256" s="5"/>
      <c r="U256" s="36"/>
    </row>
    <row r="257" spans="1:21" ht="19.95" customHeight="1" x14ac:dyDescent="0.3">
      <c r="A257" s="12"/>
      <c r="B257" s="12"/>
      <c r="C257" s="5"/>
      <c r="D257" s="5"/>
      <c r="E257" s="5"/>
      <c r="F257" s="5"/>
      <c r="G257" s="5"/>
      <c r="H257" s="5"/>
      <c r="I257" s="12"/>
      <c r="J257" s="12"/>
      <c r="K257" s="12"/>
      <c r="L257" s="12"/>
      <c r="M257" s="5"/>
      <c r="N257" s="5"/>
      <c r="O257" s="5"/>
      <c r="P257" s="5"/>
      <c r="Q257" s="12"/>
      <c r="R257" s="5"/>
      <c r="S257" s="5"/>
      <c r="T257" s="5"/>
      <c r="U257" s="36"/>
    </row>
    <row r="258" spans="1:21" ht="19.95" customHeight="1" x14ac:dyDescent="0.3">
      <c r="A258" s="12"/>
      <c r="B258" s="12"/>
      <c r="C258" s="5"/>
      <c r="D258" s="5"/>
      <c r="E258" s="5"/>
      <c r="F258" s="5"/>
      <c r="G258" s="5"/>
      <c r="H258" s="5"/>
      <c r="I258" s="12"/>
      <c r="J258" s="12"/>
      <c r="K258" s="12"/>
      <c r="L258" s="12"/>
      <c r="M258" s="5"/>
      <c r="N258" s="5"/>
      <c r="O258" s="5"/>
      <c r="P258" s="5"/>
      <c r="Q258" s="12"/>
      <c r="R258" s="5"/>
      <c r="S258" s="5"/>
      <c r="T258" s="5"/>
      <c r="U258" s="36"/>
    </row>
    <row r="259" spans="1:21" ht="19.95" customHeight="1" x14ac:dyDescent="0.3">
      <c r="A259" s="12"/>
      <c r="B259" s="12"/>
      <c r="C259" s="5"/>
      <c r="D259" s="5"/>
      <c r="E259" s="5"/>
      <c r="F259" s="5"/>
      <c r="G259" s="5"/>
      <c r="H259" s="5"/>
      <c r="I259" s="12"/>
      <c r="J259" s="12"/>
      <c r="K259" s="12"/>
      <c r="L259" s="12"/>
      <c r="M259" s="5"/>
      <c r="N259" s="5"/>
      <c r="O259" s="5"/>
      <c r="P259" s="5"/>
      <c r="Q259" s="12"/>
      <c r="R259" s="5"/>
      <c r="S259" s="5"/>
      <c r="T259" s="5"/>
      <c r="U259" s="36"/>
    </row>
    <row r="260" spans="1:21" ht="19.95" customHeight="1" x14ac:dyDescent="0.3">
      <c r="A260" s="12"/>
      <c r="B260" s="12"/>
      <c r="C260" s="5"/>
      <c r="D260" s="5"/>
      <c r="E260" s="5"/>
      <c r="F260" s="5"/>
      <c r="G260" s="5"/>
      <c r="H260" s="5"/>
      <c r="I260" s="12"/>
      <c r="J260" s="12"/>
      <c r="K260" s="12"/>
      <c r="L260" s="12"/>
      <c r="M260" s="5"/>
      <c r="N260" s="5"/>
      <c r="O260" s="5"/>
      <c r="P260" s="5"/>
      <c r="Q260" s="12"/>
      <c r="R260" s="5"/>
      <c r="S260" s="5"/>
      <c r="T260" s="5"/>
      <c r="U260" s="36"/>
    </row>
    <row r="261" spans="1:21" ht="19.95" customHeight="1" x14ac:dyDescent="0.3">
      <c r="A261" s="12"/>
      <c r="B261" s="12"/>
      <c r="C261" s="5"/>
      <c r="D261" s="5"/>
      <c r="E261" s="5"/>
      <c r="F261" s="5"/>
      <c r="G261" s="5"/>
      <c r="H261" s="5"/>
      <c r="I261" s="12"/>
      <c r="J261" s="12"/>
      <c r="K261" s="12"/>
      <c r="L261" s="12"/>
      <c r="M261" s="5"/>
      <c r="N261" s="5"/>
      <c r="O261" s="5"/>
      <c r="P261" s="5"/>
      <c r="Q261" s="12"/>
      <c r="R261" s="5"/>
      <c r="S261" s="5"/>
      <c r="T261" s="5"/>
      <c r="U261" s="36"/>
    </row>
    <row r="262" spans="1:21" ht="19.95" customHeight="1" x14ac:dyDescent="0.3">
      <c r="A262" s="12"/>
      <c r="B262" s="12"/>
      <c r="C262" s="5"/>
      <c r="D262" s="5"/>
      <c r="E262" s="5"/>
      <c r="F262" s="5"/>
      <c r="G262" s="5"/>
      <c r="H262" s="5"/>
      <c r="I262" s="12"/>
      <c r="J262" s="12"/>
      <c r="K262" s="12"/>
      <c r="L262" s="12"/>
      <c r="M262" s="5"/>
      <c r="N262" s="5"/>
      <c r="O262" s="5"/>
      <c r="P262" s="5"/>
      <c r="Q262" s="12"/>
      <c r="R262" s="5"/>
      <c r="S262" s="5"/>
      <c r="T262" s="5"/>
      <c r="U262" s="36"/>
    </row>
    <row r="263" spans="1:21" ht="19.95" customHeight="1" x14ac:dyDescent="0.3">
      <c r="A263" s="12"/>
      <c r="B263" s="12"/>
      <c r="C263" s="5"/>
      <c r="D263" s="5"/>
      <c r="E263" s="5"/>
      <c r="F263" s="5"/>
      <c r="G263" s="5"/>
      <c r="H263" s="5"/>
      <c r="I263" s="12"/>
      <c r="J263" s="12"/>
      <c r="K263" s="12"/>
      <c r="L263" s="12"/>
      <c r="M263" s="5"/>
      <c r="N263" s="5"/>
      <c r="O263" s="5"/>
      <c r="P263" s="5"/>
      <c r="Q263" s="12"/>
      <c r="R263" s="5"/>
      <c r="S263" s="5"/>
      <c r="T263" s="5"/>
      <c r="U263" s="36"/>
    </row>
    <row r="264" spans="1:21" ht="19.95" customHeight="1" x14ac:dyDescent="0.3">
      <c r="A264" s="12"/>
      <c r="B264" s="12"/>
      <c r="C264" s="5"/>
      <c r="D264" s="5"/>
      <c r="E264" s="5"/>
      <c r="F264" s="5"/>
      <c r="G264" s="5"/>
      <c r="H264" s="5"/>
      <c r="I264" s="12"/>
      <c r="J264" s="12"/>
      <c r="K264" s="12"/>
      <c r="L264" s="12"/>
      <c r="M264" s="5"/>
      <c r="N264" s="5"/>
      <c r="O264" s="5"/>
      <c r="P264" s="5"/>
      <c r="Q264" s="12"/>
      <c r="R264" s="5"/>
      <c r="S264" s="5"/>
      <c r="T264" s="5"/>
      <c r="U264" s="36"/>
    </row>
    <row r="265" spans="1:21" ht="19.95" customHeight="1" x14ac:dyDescent="0.3">
      <c r="A265" s="12"/>
      <c r="B265" s="12"/>
      <c r="C265" s="5"/>
      <c r="D265" s="5"/>
      <c r="E265" s="5"/>
      <c r="F265" s="5"/>
      <c r="G265" s="5"/>
      <c r="H265" s="5"/>
      <c r="I265" s="12"/>
      <c r="J265" s="12"/>
      <c r="K265" s="12"/>
      <c r="L265" s="12"/>
      <c r="M265" s="5"/>
      <c r="N265" s="5"/>
      <c r="O265" s="5"/>
      <c r="P265" s="5"/>
      <c r="Q265" s="12"/>
      <c r="R265" s="5"/>
      <c r="S265" s="5"/>
      <c r="T265" s="5"/>
      <c r="U265" s="36"/>
    </row>
    <row r="266" spans="1:21" ht="19.95" customHeight="1" x14ac:dyDescent="0.3">
      <c r="A266" s="12"/>
      <c r="B266" s="12"/>
      <c r="C266" s="5"/>
      <c r="D266" s="5"/>
      <c r="E266" s="5"/>
      <c r="F266" s="5"/>
      <c r="G266" s="5"/>
      <c r="H266" s="5"/>
      <c r="I266" s="12"/>
      <c r="J266" s="12"/>
      <c r="K266" s="12"/>
      <c r="L266" s="12"/>
      <c r="M266" s="5"/>
      <c r="N266" s="5"/>
      <c r="O266" s="5"/>
      <c r="P266" s="5"/>
      <c r="Q266" s="12"/>
      <c r="R266" s="5"/>
      <c r="S266" s="5"/>
      <c r="T266" s="5"/>
      <c r="U266" s="36"/>
    </row>
    <row r="267" spans="1:21" ht="19.95" customHeight="1" x14ac:dyDescent="0.3">
      <c r="A267" s="12"/>
      <c r="B267" s="12"/>
      <c r="C267" s="5"/>
      <c r="D267" s="5"/>
      <c r="E267" s="5"/>
      <c r="F267" s="5"/>
      <c r="G267" s="5"/>
      <c r="H267" s="5"/>
      <c r="I267" s="12"/>
      <c r="J267" s="12"/>
      <c r="K267" s="12"/>
      <c r="L267" s="12"/>
      <c r="M267" s="5"/>
      <c r="N267" s="5"/>
      <c r="O267" s="5"/>
      <c r="P267" s="5"/>
      <c r="Q267" s="12"/>
      <c r="R267" s="5"/>
      <c r="S267" s="5"/>
      <c r="T267" s="5"/>
      <c r="U267" s="36"/>
    </row>
    <row r="268" spans="1:21" ht="19.95" customHeight="1" x14ac:dyDescent="0.3">
      <c r="A268" s="12"/>
      <c r="B268" s="12"/>
      <c r="C268" s="5"/>
      <c r="D268" s="5"/>
      <c r="E268" s="5"/>
      <c r="F268" s="5"/>
      <c r="G268" s="5"/>
      <c r="H268" s="5"/>
      <c r="I268" s="12"/>
      <c r="J268" s="12"/>
      <c r="K268" s="12"/>
      <c r="L268" s="12"/>
      <c r="M268" s="5"/>
      <c r="N268" s="5"/>
      <c r="O268" s="5"/>
      <c r="P268" s="5"/>
      <c r="Q268" s="12"/>
      <c r="R268" s="5"/>
      <c r="S268" s="5"/>
      <c r="T268" s="5"/>
      <c r="U268" s="36"/>
    </row>
    <row r="269" spans="1:21" ht="19.95" customHeight="1" x14ac:dyDescent="0.3">
      <c r="A269" s="12"/>
      <c r="B269" s="12"/>
      <c r="C269" s="5"/>
      <c r="D269" s="5"/>
      <c r="E269" s="5"/>
      <c r="F269" s="5"/>
      <c r="G269" s="5"/>
      <c r="H269" s="5"/>
      <c r="I269" s="12"/>
      <c r="J269" s="12"/>
      <c r="K269" s="12"/>
      <c r="L269" s="12"/>
      <c r="M269" s="5"/>
      <c r="N269" s="5"/>
      <c r="O269" s="5"/>
      <c r="P269" s="5"/>
      <c r="Q269" s="12"/>
      <c r="R269" s="5"/>
      <c r="S269" s="5"/>
      <c r="T269" s="5"/>
      <c r="U269" s="36"/>
    </row>
    <row r="270" spans="1:21" ht="19.95" customHeight="1" x14ac:dyDescent="0.3">
      <c r="A270" s="12"/>
      <c r="B270" s="12"/>
      <c r="C270" s="5"/>
      <c r="D270" s="5"/>
      <c r="E270" s="5"/>
      <c r="F270" s="5"/>
      <c r="G270" s="5"/>
      <c r="H270" s="5"/>
      <c r="I270" s="12"/>
      <c r="J270" s="12"/>
      <c r="K270" s="12"/>
      <c r="L270" s="12"/>
      <c r="M270" s="5"/>
      <c r="N270" s="5"/>
      <c r="O270" s="5"/>
      <c r="P270" s="5"/>
      <c r="Q270" s="12"/>
      <c r="R270" s="5"/>
      <c r="S270" s="5"/>
      <c r="T270" s="5"/>
      <c r="U270" s="36"/>
    </row>
    <row r="271" spans="1:21" ht="19.95" customHeight="1" x14ac:dyDescent="0.3">
      <c r="A271" s="12"/>
      <c r="B271" s="12"/>
      <c r="C271" s="5"/>
      <c r="D271" s="5"/>
      <c r="E271" s="5"/>
      <c r="F271" s="5"/>
      <c r="G271" s="5"/>
      <c r="H271" s="5"/>
      <c r="I271" s="12"/>
      <c r="J271" s="12"/>
      <c r="K271" s="12"/>
      <c r="L271" s="12"/>
      <c r="M271" s="5"/>
      <c r="N271" s="5"/>
      <c r="O271" s="5"/>
      <c r="P271" s="5"/>
      <c r="Q271" s="12"/>
      <c r="R271" s="5"/>
      <c r="S271" s="5"/>
      <c r="T271" s="5"/>
      <c r="U271" s="36"/>
    </row>
    <row r="272" spans="1:21" ht="19.95" customHeight="1" x14ac:dyDescent="0.3">
      <c r="A272" s="12"/>
      <c r="B272" s="12"/>
      <c r="C272" s="5"/>
      <c r="D272" s="5"/>
      <c r="E272" s="5"/>
      <c r="F272" s="5"/>
      <c r="G272" s="5"/>
      <c r="H272" s="5"/>
      <c r="I272" s="12"/>
      <c r="J272" s="12"/>
      <c r="K272" s="12"/>
      <c r="L272" s="12"/>
      <c r="M272" s="5"/>
      <c r="N272" s="5"/>
      <c r="O272" s="5"/>
      <c r="P272" s="5"/>
      <c r="Q272" s="12"/>
      <c r="R272" s="5"/>
      <c r="S272" s="5"/>
      <c r="T272" s="5"/>
      <c r="U272" s="36"/>
    </row>
    <row r="273" spans="1:21" ht="19.95" customHeight="1" x14ac:dyDescent="0.3">
      <c r="A273" s="12"/>
      <c r="B273" s="12"/>
      <c r="C273" s="5"/>
      <c r="D273" s="5"/>
      <c r="E273" s="5"/>
      <c r="F273" s="5"/>
      <c r="G273" s="5"/>
      <c r="H273" s="5"/>
      <c r="I273" s="12"/>
      <c r="J273" s="12"/>
      <c r="K273" s="12"/>
      <c r="L273" s="12"/>
      <c r="M273" s="5"/>
      <c r="N273" s="5"/>
      <c r="O273" s="5"/>
      <c r="P273" s="5"/>
      <c r="Q273" s="12"/>
      <c r="R273" s="5"/>
      <c r="S273" s="5"/>
      <c r="T273" s="5"/>
      <c r="U273" s="36"/>
    </row>
    <row r="274" spans="1:21" ht="19.95" customHeight="1" x14ac:dyDescent="0.3">
      <c r="A274" s="12"/>
      <c r="B274" s="12"/>
      <c r="C274" s="5"/>
      <c r="D274" s="5"/>
      <c r="E274" s="5"/>
      <c r="F274" s="5"/>
      <c r="G274" s="5"/>
      <c r="H274" s="5"/>
      <c r="I274" s="12"/>
      <c r="J274" s="12"/>
      <c r="K274" s="12"/>
      <c r="L274" s="12"/>
      <c r="M274" s="5"/>
      <c r="N274" s="5"/>
      <c r="O274" s="5"/>
      <c r="P274" s="5"/>
      <c r="Q274" s="12"/>
      <c r="R274" s="5"/>
      <c r="S274" s="5"/>
      <c r="T274" s="5"/>
      <c r="U274" s="36"/>
    </row>
    <row r="275" spans="1:21" ht="19.95" customHeight="1" x14ac:dyDescent="0.3">
      <c r="A275" s="12"/>
      <c r="B275" s="12"/>
      <c r="C275" s="5"/>
      <c r="D275" s="5"/>
      <c r="E275" s="5"/>
      <c r="F275" s="5"/>
      <c r="G275" s="5"/>
      <c r="H275" s="5"/>
      <c r="I275" s="12"/>
      <c r="J275" s="12"/>
      <c r="K275" s="12"/>
      <c r="L275" s="12"/>
      <c r="M275" s="5"/>
      <c r="N275" s="5"/>
      <c r="O275" s="5"/>
      <c r="P275" s="5"/>
      <c r="Q275" s="12"/>
      <c r="R275" s="5"/>
      <c r="S275" s="5"/>
      <c r="T275" s="5"/>
      <c r="U275" s="36"/>
    </row>
    <row r="276" spans="1:21" ht="19.95" customHeight="1" x14ac:dyDescent="0.3">
      <c r="A276" s="12"/>
      <c r="B276" s="12"/>
      <c r="C276" s="5"/>
      <c r="D276" s="5"/>
      <c r="E276" s="5"/>
      <c r="F276" s="5"/>
      <c r="G276" s="5"/>
      <c r="H276" s="5"/>
      <c r="I276" s="12"/>
      <c r="J276" s="12"/>
      <c r="K276" s="12"/>
      <c r="L276" s="12"/>
      <c r="M276" s="5"/>
      <c r="N276" s="5"/>
      <c r="O276" s="5"/>
      <c r="P276" s="5"/>
      <c r="Q276" s="12"/>
      <c r="R276" s="5"/>
      <c r="S276" s="5"/>
      <c r="T276" s="5"/>
      <c r="U276" s="36"/>
    </row>
    <row r="277" spans="1:21" ht="19.95" customHeight="1" x14ac:dyDescent="0.3">
      <c r="A277" s="12"/>
      <c r="B277" s="12"/>
      <c r="C277" s="5"/>
      <c r="D277" s="5"/>
      <c r="E277" s="5"/>
      <c r="F277" s="5"/>
      <c r="G277" s="5"/>
      <c r="H277" s="5"/>
      <c r="I277" s="12"/>
      <c r="J277" s="12"/>
      <c r="K277" s="12"/>
      <c r="L277" s="12"/>
      <c r="M277" s="5"/>
      <c r="N277" s="5"/>
      <c r="O277" s="5"/>
      <c r="P277" s="5"/>
      <c r="Q277" s="12"/>
      <c r="R277" s="5"/>
      <c r="S277" s="5"/>
      <c r="T277" s="5"/>
      <c r="U277" s="36"/>
    </row>
    <row r="278" spans="1:21" ht="19.95" customHeight="1" x14ac:dyDescent="0.3">
      <c r="A278" s="12"/>
      <c r="B278" s="12"/>
      <c r="C278" s="5"/>
      <c r="D278" s="5"/>
      <c r="E278" s="5"/>
      <c r="F278" s="5"/>
      <c r="G278" s="5"/>
      <c r="H278" s="5"/>
      <c r="I278" s="12"/>
      <c r="J278" s="12"/>
      <c r="K278" s="12"/>
      <c r="L278" s="12"/>
      <c r="M278" s="5"/>
      <c r="N278" s="5"/>
      <c r="O278" s="5"/>
      <c r="P278" s="5"/>
      <c r="Q278" s="12"/>
      <c r="R278" s="5"/>
      <c r="S278" s="5"/>
      <c r="T278" s="5"/>
      <c r="U278" s="36"/>
    </row>
    <row r="279" spans="1:21" ht="19.95" customHeight="1" x14ac:dyDescent="0.3"/>
    <row r="280" spans="1:21" ht="19.95" customHeight="1" x14ac:dyDescent="0.3"/>
    <row r="281" spans="1:21" ht="19.95" customHeight="1" x14ac:dyDescent="0.3"/>
    <row r="282" spans="1:21" ht="19.95" customHeight="1" x14ac:dyDescent="0.3"/>
    <row r="283" spans="1:21" ht="19.95" customHeight="1" x14ac:dyDescent="0.3"/>
    <row r="284" spans="1:21" ht="19.95" customHeight="1" x14ac:dyDescent="0.3"/>
    <row r="285" spans="1:21" ht="19.95" customHeight="1" x14ac:dyDescent="0.3"/>
    <row r="286" spans="1:21" ht="19.95" customHeight="1" x14ac:dyDescent="0.3"/>
    <row r="287" spans="1:21" ht="19.95" customHeight="1" x14ac:dyDescent="0.3"/>
    <row r="288" spans="1:21" ht="19.95" customHeight="1" x14ac:dyDescent="0.3"/>
    <row r="289" ht="19.95" customHeight="1" x14ac:dyDescent="0.3"/>
    <row r="290" ht="19.95" customHeight="1" x14ac:dyDescent="0.3"/>
    <row r="291" ht="19.95" customHeight="1" x14ac:dyDescent="0.3"/>
    <row r="292" ht="19.95" customHeight="1" x14ac:dyDescent="0.3"/>
    <row r="293" ht="19.95" customHeight="1" x14ac:dyDescent="0.3"/>
    <row r="294" ht="19.95" customHeight="1" x14ac:dyDescent="0.3"/>
    <row r="295" ht="19.95" customHeight="1" x14ac:dyDescent="0.3"/>
    <row r="296" ht="19.95" customHeight="1" x14ac:dyDescent="0.3"/>
    <row r="297" ht="19.95" customHeight="1" x14ac:dyDescent="0.3"/>
    <row r="298" ht="19.95" customHeight="1" x14ac:dyDescent="0.3"/>
    <row r="299" ht="19.95" customHeight="1" x14ac:dyDescent="0.3"/>
    <row r="300" ht="19.95" customHeight="1" x14ac:dyDescent="0.3"/>
    <row r="301" ht="19.95" customHeight="1" x14ac:dyDescent="0.3"/>
    <row r="302" ht="19.95" customHeight="1" x14ac:dyDescent="0.3"/>
    <row r="303" ht="19.95" customHeight="1" x14ac:dyDescent="0.3"/>
  </sheetData>
  <mergeCells count="110">
    <mergeCell ref="I127:L127"/>
    <mergeCell ref="C92:G92"/>
    <mergeCell ref="C95:G95"/>
    <mergeCell ref="C98:G98"/>
    <mergeCell ref="C101:G101"/>
    <mergeCell ref="C104:G104"/>
    <mergeCell ref="C107:G107"/>
    <mergeCell ref="C110:G110"/>
    <mergeCell ref="C113:G113"/>
    <mergeCell ref="C116:G116"/>
    <mergeCell ref="C112:H112"/>
    <mergeCell ref="C115:H115"/>
    <mergeCell ref="C118:H118"/>
    <mergeCell ref="C121:H121"/>
    <mergeCell ref="I125:L125"/>
    <mergeCell ref="I126:L126"/>
    <mergeCell ref="C119:G119"/>
    <mergeCell ref="C122:G122"/>
    <mergeCell ref="C94:H94"/>
    <mergeCell ref="C97:H97"/>
    <mergeCell ref="C100:H100"/>
    <mergeCell ref="C103:H103"/>
    <mergeCell ref="C106:H106"/>
    <mergeCell ref="C109:H109"/>
    <mergeCell ref="C85:H85"/>
    <mergeCell ref="C86:G86"/>
    <mergeCell ref="C88:H88"/>
    <mergeCell ref="C89:G89"/>
    <mergeCell ref="C90:H90"/>
    <mergeCell ref="C91:H91"/>
    <mergeCell ref="C76:H76"/>
    <mergeCell ref="C77:G77"/>
    <mergeCell ref="C79:H79"/>
    <mergeCell ref="C80:G80"/>
    <mergeCell ref="C82:H82"/>
    <mergeCell ref="C83:G83"/>
    <mergeCell ref="C67:H67"/>
    <mergeCell ref="C68:G68"/>
    <mergeCell ref="C70:H70"/>
    <mergeCell ref="C71:G71"/>
    <mergeCell ref="C73:H73"/>
    <mergeCell ref="C74:G74"/>
    <mergeCell ref="C58:H58"/>
    <mergeCell ref="C59:G59"/>
    <mergeCell ref="C61:H61"/>
    <mergeCell ref="C62:G62"/>
    <mergeCell ref="C64:H64"/>
    <mergeCell ref="C65:G65"/>
    <mergeCell ref="C49:H49"/>
    <mergeCell ref="C50:G50"/>
    <mergeCell ref="C52:H52"/>
    <mergeCell ref="C53:G53"/>
    <mergeCell ref="C55:H55"/>
    <mergeCell ref="C56:G56"/>
    <mergeCell ref="C40:H40"/>
    <mergeCell ref="C41:G41"/>
    <mergeCell ref="C43:H43"/>
    <mergeCell ref="C44:G44"/>
    <mergeCell ref="C46:H46"/>
    <mergeCell ref="C47:G47"/>
    <mergeCell ref="C31:H31"/>
    <mergeCell ref="C32:G32"/>
    <mergeCell ref="C34:H34"/>
    <mergeCell ref="C35:G35"/>
    <mergeCell ref="C37:H37"/>
    <mergeCell ref="C38:G38"/>
    <mergeCell ref="C22:H22"/>
    <mergeCell ref="C23:G23"/>
    <mergeCell ref="C25:H25"/>
    <mergeCell ref="C26:G26"/>
    <mergeCell ref="C28:H28"/>
    <mergeCell ref="C29:G29"/>
    <mergeCell ref="C13:H13"/>
    <mergeCell ref="C14:G14"/>
    <mergeCell ref="C16:H16"/>
    <mergeCell ref="C17:G17"/>
    <mergeCell ref="C19:H19"/>
    <mergeCell ref="C20:G20"/>
    <mergeCell ref="Q5:Q6"/>
    <mergeCell ref="R5:S5"/>
    <mergeCell ref="C7:H7"/>
    <mergeCell ref="C8:G8"/>
    <mergeCell ref="C10:H10"/>
    <mergeCell ref="C11:G11"/>
    <mergeCell ref="J5:J6"/>
    <mergeCell ref="K5:K6"/>
    <mergeCell ref="M5:M6"/>
    <mergeCell ref="N5:N6"/>
    <mergeCell ref="O5:O6"/>
    <mergeCell ref="P5:P6"/>
    <mergeCell ref="L4:L6"/>
    <mergeCell ref="M4:N4"/>
    <mergeCell ref="O4:P4"/>
    <mergeCell ref="Q4:S4"/>
    <mergeCell ref="T4:U6"/>
    <mergeCell ref="D5:E6"/>
    <mergeCell ref="F5:F6"/>
    <mergeCell ref="G5:G6"/>
    <mergeCell ref="H5:H6"/>
    <mergeCell ref="I5:I6"/>
    <mergeCell ref="A1:U1"/>
    <mergeCell ref="A2:I3"/>
    <mergeCell ref="J2:J3"/>
    <mergeCell ref="K2:P3"/>
    <mergeCell ref="Q2:U3"/>
    <mergeCell ref="A4:A6"/>
    <mergeCell ref="B4:B6"/>
    <mergeCell ref="C4:C6"/>
    <mergeCell ref="D4:I4"/>
    <mergeCell ref="J4:K4"/>
  </mergeCells>
  <pageMargins left="0.70866141732283472" right="0.31496062992125984" top="0.35433070866141736" bottom="0.74803149606299213" header="0.31496062992125984" footer="0.31496062992125984"/>
  <pageSetup paperSize="9" scale="87"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U43"/>
  <sheetViews>
    <sheetView view="pageBreakPreview" zoomScale="98" zoomScaleNormal="100" zoomScaleSheetLayoutView="98" workbookViewId="0">
      <pane ySplit="6" topLeftCell="A34" activePane="bottomLeft" state="frozen"/>
      <selection pane="bottomLeft" activeCell="I44" sqref="I44"/>
    </sheetView>
  </sheetViews>
  <sheetFormatPr defaultRowHeight="14.4" x14ac:dyDescent="0.3"/>
  <cols>
    <col min="1" max="1" width="4.6640625" customWidth="1"/>
    <col min="2" max="2" width="5.88671875" customWidth="1"/>
    <col min="3" max="3" width="28" customWidth="1"/>
    <col min="4" max="4" width="3" customWidth="1"/>
    <col min="5" max="5" width="2.33203125" customWidth="1"/>
    <col min="6" max="6" width="3.6640625" customWidth="1"/>
    <col min="7" max="7" width="3.44140625" customWidth="1"/>
    <col min="8" max="8" width="6.6640625" bestFit="1" customWidth="1"/>
    <col min="9" max="9" width="8.33203125" style="3" customWidth="1"/>
    <col min="10" max="10" width="9" style="3" customWidth="1"/>
    <col min="11" max="11" width="4.5546875" style="3" customWidth="1"/>
    <col min="12" max="12" width="12.88671875" style="3" bestFit="1" customWidth="1"/>
    <col min="13" max="13" width="3.44140625" customWidth="1"/>
    <col min="14" max="14" width="3.33203125" customWidth="1"/>
    <col min="15" max="15" width="5" customWidth="1"/>
    <col min="16" max="16" width="6.33203125" customWidth="1"/>
    <col min="17" max="17" width="10.109375" style="3" bestFit="1" customWidth="1"/>
    <col min="18" max="18" width="10" customWidth="1"/>
    <col min="19" max="19" width="3.109375" customWidth="1"/>
    <col min="20" max="20" width="4.44140625" customWidth="1"/>
    <col min="21" max="21" width="11.88671875" bestFit="1" customWidth="1"/>
  </cols>
  <sheetData>
    <row r="1" spans="1:21" ht="13.5" customHeight="1" x14ac:dyDescent="0.3">
      <c r="A1" s="147" t="s">
        <v>59</v>
      </c>
      <c r="B1" s="147"/>
      <c r="C1" s="147"/>
      <c r="D1" s="147"/>
      <c r="E1" s="147"/>
      <c r="F1" s="147"/>
      <c r="G1" s="147"/>
      <c r="H1" s="147"/>
      <c r="I1" s="147"/>
      <c r="J1" s="147"/>
      <c r="K1" s="147"/>
      <c r="L1" s="147"/>
      <c r="M1" s="147"/>
      <c r="N1" s="147"/>
      <c r="O1" s="147"/>
      <c r="P1" s="147"/>
      <c r="Q1" s="147"/>
      <c r="R1" s="147"/>
      <c r="S1" s="147"/>
      <c r="T1" s="147"/>
      <c r="U1" s="147"/>
    </row>
    <row r="2" spans="1:21" x14ac:dyDescent="0.3">
      <c r="A2" s="148" t="s">
        <v>25</v>
      </c>
      <c r="B2" s="148"/>
      <c r="C2" s="148"/>
      <c r="D2" s="148"/>
      <c r="E2" s="148"/>
      <c r="F2" s="148"/>
      <c r="G2" s="148"/>
      <c r="H2" s="148"/>
      <c r="I2" s="148"/>
      <c r="J2" s="157"/>
      <c r="K2" s="151" t="s">
        <v>1</v>
      </c>
      <c r="L2" s="151"/>
      <c r="M2" s="151"/>
      <c r="N2" s="151"/>
      <c r="O2" s="151"/>
      <c r="P2" s="151"/>
      <c r="Q2" s="151" t="s">
        <v>2</v>
      </c>
      <c r="R2" s="151"/>
      <c r="S2" s="151"/>
      <c r="T2" s="151"/>
      <c r="U2" s="151"/>
    </row>
    <row r="3" spans="1:21" ht="36.75" customHeight="1" x14ac:dyDescent="0.3">
      <c r="A3" s="148"/>
      <c r="B3" s="148"/>
      <c r="C3" s="148"/>
      <c r="D3" s="148"/>
      <c r="E3" s="148"/>
      <c r="F3" s="148"/>
      <c r="G3" s="148"/>
      <c r="H3" s="148"/>
      <c r="I3" s="148"/>
      <c r="J3" s="157"/>
      <c r="K3" s="151"/>
      <c r="L3" s="151"/>
      <c r="M3" s="151"/>
      <c r="N3" s="151"/>
      <c r="O3" s="151"/>
      <c r="P3" s="151"/>
      <c r="Q3" s="151"/>
      <c r="R3" s="151"/>
      <c r="S3" s="151"/>
      <c r="T3" s="151"/>
      <c r="U3" s="151"/>
    </row>
    <row r="4" spans="1:21" ht="65.25" customHeight="1" x14ac:dyDescent="0.3">
      <c r="A4" s="147" t="s">
        <v>27</v>
      </c>
      <c r="B4" s="151" t="s">
        <v>26</v>
      </c>
      <c r="C4" s="147" t="s">
        <v>3</v>
      </c>
      <c r="D4" s="147" t="s">
        <v>4</v>
      </c>
      <c r="E4" s="147"/>
      <c r="F4" s="147"/>
      <c r="G4" s="147"/>
      <c r="H4" s="147"/>
      <c r="I4" s="147"/>
      <c r="J4" s="147"/>
      <c r="K4" s="147"/>
      <c r="L4" s="147" t="s">
        <v>6</v>
      </c>
      <c r="M4" s="151" t="s">
        <v>7</v>
      </c>
      <c r="N4" s="151"/>
      <c r="O4" s="151" t="s">
        <v>8</v>
      </c>
      <c r="P4" s="151"/>
      <c r="Q4" s="151" t="s">
        <v>9</v>
      </c>
      <c r="R4" s="151"/>
      <c r="S4" s="151"/>
      <c r="T4" s="151" t="s">
        <v>10</v>
      </c>
      <c r="U4" s="151"/>
    </row>
    <row r="5" spans="1:21" x14ac:dyDescent="0.3">
      <c r="A5" s="147"/>
      <c r="B5" s="151"/>
      <c r="C5" s="147"/>
      <c r="D5" s="147" t="s">
        <v>11</v>
      </c>
      <c r="E5" s="147"/>
      <c r="F5" s="152" t="s">
        <v>12</v>
      </c>
      <c r="G5" s="147" t="s">
        <v>13</v>
      </c>
      <c r="H5" s="147" t="s">
        <v>14</v>
      </c>
      <c r="I5" s="152" t="s">
        <v>15</v>
      </c>
      <c r="J5" s="151" t="s">
        <v>17</v>
      </c>
      <c r="K5" s="147" t="s">
        <v>18</v>
      </c>
      <c r="L5" s="147"/>
      <c r="M5" s="147" t="s">
        <v>19</v>
      </c>
      <c r="N5" s="147" t="s">
        <v>20</v>
      </c>
      <c r="O5" s="147" t="s">
        <v>21</v>
      </c>
      <c r="P5" s="147" t="s">
        <v>22</v>
      </c>
      <c r="Q5" s="147" t="s">
        <v>23</v>
      </c>
      <c r="R5" s="147" t="s">
        <v>24</v>
      </c>
      <c r="S5" s="147"/>
      <c r="T5" s="151"/>
      <c r="U5" s="151"/>
    </row>
    <row r="6" spans="1:21" ht="9.75" customHeight="1" x14ac:dyDescent="0.3">
      <c r="A6" s="147"/>
      <c r="B6" s="151"/>
      <c r="C6" s="147"/>
      <c r="D6" s="147"/>
      <c r="E6" s="147"/>
      <c r="F6" s="152"/>
      <c r="G6" s="147"/>
      <c r="H6" s="147"/>
      <c r="I6" s="152"/>
      <c r="J6" s="151"/>
      <c r="K6" s="147"/>
      <c r="L6" s="147"/>
      <c r="M6" s="147"/>
      <c r="N6" s="147"/>
      <c r="O6" s="147"/>
      <c r="P6" s="147"/>
      <c r="Q6" s="147"/>
      <c r="R6" s="2" t="s">
        <v>19</v>
      </c>
      <c r="S6" s="2" t="s">
        <v>18</v>
      </c>
      <c r="T6" s="151"/>
      <c r="U6" s="151"/>
    </row>
    <row r="7" spans="1:21" ht="89.4" customHeight="1" x14ac:dyDescent="0.3">
      <c r="A7" s="8">
        <v>1</v>
      </c>
      <c r="B7" s="8">
        <v>445</v>
      </c>
      <c r="C7" s="188" t="s">
        <v>132</v>
      </c>
      <c r="D7" s="188"/>
      <c r="E7" s="188"/>
      <c r="F7" s="188"/>
      <c r="G7" s="188"/>
      <c r="H7" s="188"/>
      <c r="I7" s="12"/>
      <c r="J7" s="12"/>
      <c r="K7" s="12"/>
      <c r="L7" s="12"/>
      <c r="M7" s="5"/>
      <c r="N7" s="5"/>
      <c r="O7" s="5"/>
      <c r="P7" s="5"/>
      <c r="Q7" s="12"/>
      <c r="R7" s="5"/>
      <c r="S7" s="5"/>
      <c r="T7" s="5"/>
      <c r="U7" s="27"/>
    </row>
    <row r="8" spans="1:21" ht="20.100000000000001" customHeight="1" x14ac:dyDescent="0.3">
      <c r="A8" s="5"/>
      <c r="B8" s="5"/>
      <c r="C8" s="43" t="s">
        <v>300</v>
      </c>
      <c r="D8" s="5"/>
      <c r="E8" s="5"/>
      <c r="F8" s="5"/>
      <c r="G8" s="5"/>
      <c r="H8" s="5">
        <v>479</v>
      </c>
      <c r="I8" s="38">
        <v>400</v>
      </c>
      <c r="J8" s="13">
        <f>ROUND(20*80%,0)</f>
        <v>16</v>
      </c>
      <c r="K8" s="12" t="s">
        <v>101</v>
      </c>
      <c r="L8" s="15">
        <f>I8*J8</f>
        <v>6400</v>
      </c>
      <c r="M8" s="5"/>
      <c r="N8" s="5"/>
      <c r="O8" s="5"/>
      <c r="P8" s="5"/>
      <c r="Q8" s="12">
        <f>I8</f>
        <v>400</v>
      </c>
      <c r="R8" s="14">
        <f>L8</f>
        <v>6400</v>
      </c>
      <c r="S8" s="5"/>
      <c r="T8" s="16">
        <v>0.8</v>
      </c>
      <c r="U8" s="13">
        <v>20</v>
      </c>
    </row>
    <row r="9" spans="1:21" ht="20.100000000000001" customHeight="1" x14ac:dyDescent="0.3">
      <c r="A9" s="5"/>
      <c r="B9" s="5"/>
      <c r="C9" s="5"/>
      <c r="D9" s="5"/>
      <c r="E9" s="5"/>
      <c r="F9" s="5"/>
      <c r="G9" s="5"/>
      <c r="H9" s="36" t="s">
        <v>231</v>
      </c>
      <c r="I9" s="12">
        <f>H8-400</f>
        <v>79</v>
      </c>
      <c r="J9" s="13">
        <v>0</v>
      </c>
      <c r="K9" s="12"/>
      <c r="L9" s="15">
        <f>I9*J9</f>
        <v>0</v>
      </c>
      <c r="M9" s="5"/>
      <c r="N9" s="5"/>
      <c r="O9" s="5"/>
      <c r="P9" s="5"/>
      <c r="Q9" s="12">
        <f>I9</f>
        <v>79</v>
      </c>
      <c r="R9" s="14">
        <f>L9</f>
        <v>0</v>
      </c>
      <c r="S9" s="5"/>
      <c r="T9" s="16">
        <v>0.8</v>
      </c>
      <c r="U9" s="13"/>
    </row>
    <row r="10" spans="1:21" ht="72" customHeight="1" x14ac:dyDescent="0.3">
      <c r="A10" s="8">
        <v>2</v>
      </c>
      <c r="B10" s="8" t="s">
        <v>103</v>
      </c>
      <c r="C10" s="159" t="s">
        <v>136</v>
      </c>
      <c r="D10" s="160"/>
      <c r="E10" s="160"/>
      <c r="F10" s="160"/>
      <c r="G10" s="160"/>
      <c r="H10" s="161"/>
      <c r="I10" s="12"/>
      <c r="J10" s="12"/>
      <c r="K10" s="12"/>
      <c r="L10" s="12"/>
      <c r="M10" s="5"/>
      <c r="N10" s="5"/>
      <c r="O10" s="5"/>
      <c r="P10" s="5"/>
      <c r="Q10" s="12"/>
      <c r="R10" s="5"/>
      <c r="S10" s="5"/>
      <c r="T10" s="5"/>
      <c r="U10" s="5"/>
    </row>
    <row r="11" spans="1:21" ht="20.100000000000001" customHeight="1" x14ac:dyDescent="0.3">
      <c r="A11" s="5"/>
      <c r="B11" s="5"/>
      <c r="C11" s="5" t="s">
        <v>300</v>
      </c>
      <c r="D11" s="5"/>
      <c r="E11" s="5"/>
      <c r="F11" s="5"/>
      <c r="G11" s="5"/>
      <c r="H11" s="5">
        <v>613.55999999999995</v>
      </c>
      <c r="I11" s="38">
        <f>[1]Measurements!I125</f>
        <v>613.5616</v>
      </c>
      <c r="J11" s="13"/>
      <c r="K11" s="12" t="s">
        <v>43</v>
      </c>
      <c r="L11" s="15">
        <f>I11*J11</f>
        <v>0</v>
      </c>
      <c r="M11" s="5"/>
      <c r="N11" s="5"/>
      <c r="O11" s="5"/>
      <c r="P11" s="5"/>
      <c r="Q11" s="12">
        <f>I11</f>
        <v>613.5616</v>
      </c>
      <c r="R11" s="14">
        <f>L11</f>
        <v>0</v>
      </c>
      <c r="S11" s="5"/>
      <c r="T11" s="16"/>
      <c r="U11" s="13"/>
    </row>
    <row r="12" spans="1:21" ht="20.100000000000001" customHeight="1" x14ac:dyDescent="0.3">
      <c r="A12" s="5"/>
      <c r="B12" s="5"/>
      <c r="C12" s="5"/>
      <c r="D12" s="5"/>
      <c r="E12" s="5"/>
      <c r="F12" s="5"/>
      <c r="G12" s="5"/>
      <c r="H12" s="5"/>
      <c r="I12" s="12"/>
      <c r="J12" s="12"/>
      <c r="K12" s="12"/>
      <c r="L12" s="12"/>
      <c r="M12" s="5"/>
      <c r="N12" s="5"/>
      <c r="O12" s="5"/>
      <c r="P12" s="5"/>
      <c r="Q12" s="12"/>
      <c r="R12" s="5"/>
      <c r="S12" s="5"/>
      <c r="T12" s="5"/>
      <c r="U12" s="5"/>
    </row>
    <row r="13" spans="1:21" ht="96" customHeight="1" x14ac:dyDescent="0.3">
      <c r="A13" s="2">
        <v>3</v>
      </c>
      <c r="B13" s="8" t="s">
        <v>103</v>
      </c>
      <c r="C13" s="192" t="s">
        <v>133</v>
      </c>
      <c r="D13" s="193"/>
      <c r="E13" s="193"/>
      <c r="F13" s="193"/>
      <c r="G13" s="193"/>
      <c r="H13" s="194"/>
      <c r="I13" s="12"/>
      <c r="J13" s="12"/>
      <c r="K13" s="12"/>
      <c r="L13" s="12"/>
      <c r="M13" s="5"/>
      <c r="N13" s="5"/>
      <c r="O13" s="5"/>
      <c r="P13" s="5"/>
      <c r="Q13" s="12"/>
      <c r="R13" s="5"/>
      <c r="S13" s="5"/>
      <c r="T13" s="5"/>
      <c r="U13" s="5"/>
    </row>
    <row r="14" spans="1:21" ht="20.100000000000001" customHeight="1" x14ac:dyDescent="0.3">
      <c r="A14" s="5"/>
      <c r="B14" s="5"/>
      <c r="C14" s="5" t="s">
        <v>300</v>
      </c>
      <c r="D14" s="5"/>
      <c r="E14" s="5"/>
      <c r="F14" s="5"/>
      <c r="G14" s="5"/>
      <c r="H14" s="5">
        <v>27.69</v>
      </c>
      <c r="I14" s="38">
        <f>[1]Measurements!I135</f>
        <v>27.692999999999998</v>
      </c>
      <c r="J14" s="13"/>
      <c r="K14" s="12" t="s">
        <v>43</v>
      </c>
      <c r="L14" s="15">
        <f>I14*J14</f>
        <v>0</v>
      </c>
      <c r="M14" s="5"/>
      <c r="N14" s="5"/>
      <c r="O14" s="5"/>
      <c r="P14" s="5"/>
      <c r="Q14" s="12">
        <f>I14</f>
        <v>27.692999999999998</v>
      </c>
      <c r="R14" s="14">
        <f>L14</f>
        <v>0</v>
      </c>
      <c r="S14" s="5"/>
      <c r="T14" s="16"/>
      <c r="U14" s="13"/>
    </row>
    <row r="15" spans="1:21" ht="20.100000000000001" customHeight="1" x14ac:dyDescent="0.3">
      <c r="A15" s="5"/>
      <c r="B15" s="5"/>
      <c r="C15" s="5"/>
      <c r="D15" s="5"/>
      <c r="E15" s="5"/>
      <c r="F15" s="5"/>
      <c r="G15" s="5"/>
      <c r="H15" s="5"/>
      <c r="I15" s="12"/>
      <c r="J15" s="12"/>
      <c r="K15" s="12"/>
      <c r="L15" s="12"/>
      <c r="M15" s="5"/>
      <c r="N15" s="5"/>
      <c r="O15" s="5"/>
      <c r="P15" s="5"/>
      <c r="Q15" s="12"/>
      <c r="R15" s="5"/>
      <c r="S15" s="5"/>
      <c r="T15" s="5"/>
      <c r="U15" s="5"/>
    </row>
    <row r="16" spans="1:21" ht="120.75" customHeight="1" x14ac:dyDescent="0.3">
      <c r="A16" s="8">
        <v>4</v>
      </c>
      <c r="B16" s="8">
        <v>444</v>
      </c>
      <c r="C16" s="159" t="s">
        <v>122</v>
      </c>
      <c r="D16" s="160"/>
      <c r="E16" s="160"/>
      <c r="F16" s="160"/>
      <c r="G16" s="160"/>
      <c r="H16" s="161"/>
      <c r="I16" s="12"/>
      <c r="J16" s="12"/>
      <c r="K16" s="12"/>
      <c r="L16" s="12"/>
      <c r="M16" s="5"/>
      <c r="N16" s="5"/>
      <c r="O16" s="5"/>
      <c r="P16" s="5"/>
      <c r="Q16" s="12"/>
      <c r="R16" s="5"/>
      <c r="S16" s="5"/>
      <c r="T16" s="5"/>
      <c r="U16" s="5"/>
    </row>
    <row r="17" spans="1:21" ht="20.100000000000001" customHeight="1" x14ac:dyDescent="0.3">
      <c r="A17" s="5"/>
      <c r="B17" s="5"/>
      <c r="C17" s="5" t="s">
        <v>300</v>
      </c>
      <c r="D17" s="5"/>
      <c r="E17" s="5"/>
      <c r="F17" s="5"/>
      <c r="G17" s="5"/>
      <c r="H17" s="5">
        <v>25.58</v>
      </c>
      <c r="I17" s="38">
        <f>[1]Measurements!I186</f>
        <v>25.580809999999996</v>
      </c>
      <c r="J17" s="13">
        <f>ROUND(398*80%,0)</f>
        <v>318</v>
      </c>
      <c r="K17" s="12" t="s">
        <v>43</v>
      </c>
      <c r="L17" s="15">
        <f>I17*J17</f>
        <v>8134.6975799999991</v>
      </c>
      <c r="M17" s="5"/>
      <c r="N17" s="5"/>
      <c r="O17" s="5"/>
      <c r="P17" s="5"/>
      <c r="Q17" s="12">
        <f>I17</f>
        <v>25.580809999999996</v>
      </c>
      <c r="R17" s="14">
        <f>L17</f>
        <v>8134.6975799999991</v>
      </c>
      <c r="S17" s="5"/>
      <c r="T17" s="16">
        <v>0.8</v>
      </c>
      <c r="U17" s="13">
        <v>398</v>
      </c>
    </row>
    <row r="18" spans="1:21" ht="20.100000000000001" customHeight="1" x14ac:dyDescent="0.3">
      <c r="A18" s="5"/>
      <c r="B18" s="5"/>
      <c r="C18" s="5"/>
      <c r="D18" s="5"/>
      <c r="E18" s="5"/>
      <c r="F18" s="5"/>
      <c r="G18" s="5"/>
      <c r="H18" s="5"/>
      <c r="I18" s="12"/>
      <c r="J18" s="12"/>
      <c r="K18" s="12"/>
      <c r="L18" s="12"/>
      <c r="M18" s="5"/>
      <c r="N18" s="5"/>
      <c r="O18" s="5"/>
      <c r="P18" s="5"/>
      <c r="Q18" s="12"/>
      <c r="R18" s="5"/>
      <c r="S18" s="5"/>
      <c r="T18" s="5"/>
      <c r="U18" s="5"/>
    </row>
    <row r="19" spans="1:21" ht="99" customHeight="1" x14ac:dyDescent="0.3">
      <c r="A19" s="7">
        <v>5</v>
      </c>
      <c r="B19" s="8" t="s">
        <v>144</v>
      </c>
      <c r="C19" s="159" t="s">
        <v>134</v>
      </c>
      <c r="D19" s="160"/>
      <c r="E19" s="160"/>
      <c r="F19" s="160"/>
      <c r="G19" s="160"/>
      <c r="H19" s="161"/>
      <c r="I19" s="12"/>
      <c r="J19" s="12"/>
      <c r="K19" s="12"/>
      <c r="L19" s="12"/>
      <c r="M19" s="5"/>
      <c r="N19" s="5"/>
      <c r="O19" s="5"/>
      <c r="P19" s="5"/>
      <c r="Q19" s="12"/>
      <c r="R19" s="5"/>
      <c r="S19" s="5"/>
      <c r="T19" s="5"/>
      <c r="U19" s="5"/>
    </row>
    <row r="20" spans="1:21" ht="20.100000000000001" customHeight="1" x14ac:dyDescent="0.3">
      <c r="A20" s="5"/>
      <c r="B20" s="5"/>
      <c r="C20" s="5" t="s">
        <v>300</v>
      </c>
      <c r="D20" s="5"/>
      <c r="E20" s="5"/>
      <c r="F20" s="5"/>
      <c r="G20" s="5"/>
      <c r="H20" s="5">
        <v>0.49</v>
      </c>
      <c r="I20" s="38">
        <f>[1]Measurements!I192</f>
        <v>0.48975000000000002</v>
      </c>
      <c r="J20" s="13">
        <v>0</v>
      </c>
      <c r="K20" s="12"/>
      <c r="L20" s="15">
        <f>I20*J20</f>
        <v>0</v>
      </c>
      <c r="M20" s="5"/>
      <c r="N20" s="5"/>
      <c r="O20" s="5"/>
      <c r="P20" s="5"/>
      <c r="Q20" s="38">
        <f>I20</f>
        <v>0.48975000000000002</v>
      </c>
      <c r="R20" s="14">
        <f>L20</f>
        <v>0</v>
      </c>
      <c r="S20" s="5"/>
      <c r="T20" s="16"/>
      <c r="U20" s="13"/>
    </row>
    <row r="21" spans="1:21" ht="20.100000000000001" customHeight="1" x14ac:dyDescent="0.3">
      <c r="A21" s="5"/>
      <c r="B21" s="5"/>
      <c r="C21" s="5"/>
      <c r="D21" s="5"/>
      <c r="E21" s="5"/>
      <c r="F21" s="5"/>
      <c r="G21" s="5"/>
      <c r="H21" s="5"/>
      <c r="I21" s="12"/>
      <c r="J21" s="12"/>
      <c r="K21" s="12"/>
      <c r="L21" s="12"/>
      <c r="M21" s="5"/>
      <c r="N21" s="5"/>
      <c r="O21" s="5"/>
      <c r="P21" s="5"/>
      <c r="Q21" s="12"/>
      <c r="R21" s="5"/>
      <c r="S21" s="5"/>
      <c r="T21" s="5"/>
      <c r="U21" s="5"/>
    </row>
    <row r="22" spans="1:21" ht="74.25" customHeight="1" x14ac:dyDescent="0.3">
      <c r="A22" s="8">
        <v>6</v>
      </c>
      <c r="B22" s="8">
        <v>447</v>
      </c>
      <c r="C22" s="162" t="s">
        <v>110</v>
      </c>
      <c r="D22" s="163"/>
      <c r="E22" s="163"/>
      <c r="F22" s="163"/>
      <c r="G22" s="163"/>
      <c r="H22" s="164"/>
      <c r="I22" s="12"/>
      <c r="J22" s="12"/>
      <c r="K22" s="12"/>
      <c r="L22" s="12"/>
      <c r="M22" s="5"/>
      <c r="N22" s="5"/>
      <c r="O22" s="5"/>
      <c r="P22" s="5"/>
      <c r="Q22" s="12"/>
      <c r="R22" s="5"/>
      <c r="S22" s="5"/>
      <c r="T22" s="5"/>
      <c r="U22" s="5"/>
    </row>
    <row r="23" spans="1:21" ht="20.100000000000001" customHeight="1" x14ac:dyDescent="0.3">
      <c r="A23" s="5"/>
      <c r="B23" s="5"/>
      <c r="C23" s="43" t="s">
        <v>301</v>
      </c>
      <c r="D23" s="5"/>
      <c r="E23" s="5"/>
      <c r="F23" s="5"/>
      <c r="G23" s="5"/>
      <c r="H23" s="60">
        <v>37</v>
      </c>
      <c r="I23" s="38">
        <v>2</v>
      </c>
      <c r="J23" s="13">
        <f>ROUND(468*80%,0)</f>
        <v>374</v>
      </c>
      <c r="K23" s="12" t="s">
        <v>43</v>
      </c>
      <c r="L23" s="15">
        <f>I23*J23</f>
        <v>748</v>
      </c>
      <c r="M23" s="5"/>
      <c r="N23" s="5"/>
      <c r="O23" s="5"/>
      <c r="P23" s="5"/>
      <c r="Q23" s="12">
        <f>I23</f>
        <v>2</v>
      </c>
      <c r="R23" s="14">
        <f>L23</f>
        <v>748</v>
      </c>
      <c r="S23" s="5"/>
      <c r="T23" s="16">
        <v>0.8</v>
      </c>
      <c r="U23" s="13">
        <v>468</v>
      </c>
    </row>
    <row r="24" spans="1:21" ht="20.100000000000001" customHeight="1" x14ac:dyDescent="0.3">
      <c r="A24" s="5"/>
      <c r="B24" s="5"/>
      <c r="C24" s="5"/>
      <c r="D24" s="5"/>
      <c r="E24" s="5"/>
      <c r="F24" s="5"/>
      <c r="G24" s="5"/>
      <c r="H24" s="1" t="s">
        <v>231</v>
      </c>
      <c r="I24" s="12">
        <f>H23-2</f>
        <v>35</v>
      </c>
      <c r="J24" s="13">
        <v>0</v>
      </c>
      <c r="K24" s="12"/>
      <c r="L24" s="15">
        <f>I24*J24</f>
        <v>0</v>
      </c>
      <c r="M24" s="5"/>
      <c r="N24" s="5"/>
      <c r="O24" s="5"/>
      <c r="P24" s="5"/>
      <c r="Q24" s="12">
        <f>I24</f>
        <v>35</v>
      </c>
      <c r="R24" s="14">
        <f>L24</f>
        <v>0</v>
      </c>
      <c r="S24" s="5"/>
      <c r="T24" s="16"/>
      <c r="U24" s="13"/>
    </row>
    <row r="25" spans="1:21" ht="82.5" customHeight="1" x14ac:dyDescent="0.3">
      <c r="A25" s="8">
        <v>7</v>
      </c>
      <c r="B25" s="8">
        <v>450</v>
      </c>
      <c r="C25" s="162" t="s">
        <v>145</v>
      </c>
      <c r="D25" s="163"/>
      <c r="E25" s="163"/>
      <c r="F25" s="163"/>
      <c r="G25" s="163"/>
      <c r="H25" s="164"/>
      <c r="I25" s="12"/>
      <c r="J25" s="12"/>
      <c r="K25" s="12"/>
      <c r="L25" s="12"/>
      <c r="M25" s="5"/>
      <c r="N25" s="5"/>
      <c r="O25" s="5"/>
      <c r="P25" s="5"/>
      <c r="Q25" s="12"/>
      <c r="R25" s="5"/>
      <c r="S25" s="5"/>
      <c r="T25" s="5"/>
      <c r="U25" s="5"/>
    </row>
    <row r="26" spans="1:21" ht="20.100000000000001" customHeight="1" x14ac:dyDescent="0.3">
      <c r="A26" s="5"/>
      <c r="B26" s="5"/>
      <c r="C26" s="43" t="s">
        <v>301</v>
      </c>
      <c r="D26" s="5"/>
      <c r="E26" s="5"/>
      <c r="F26" s="5"/>
      <c r="G26" s="5"/>
      <c r="H26" s="40">
        <v>333.8</v>
      </c>
      <c r="I26" s="38">
        <f>[1]Measurements!I262</f>
        <v>324.92850000000004</v>
      </c>
      <c r="J26" s="13">
        <f>ROUND(1952*80%,0)</f>
        <v>1562</v>
      </c>
      <c r="K26" s="12" t="s">
        <v>101</v>
      </c>
      <c r="L26" s="15">
        <f>I26*J26</f>
        <v>507538.31700000004</v>
      </c>
      <c r="M26" s="5"/>
      <c r="N26" s="5"/>
      <c r="O26" s="5"/>
      <c r="P26" s="5"/>
      <c r="Q26" s="12">
        <f>I26</f>
        <v>324.92850000000004</v>
      </c>
      <c r="R26" s="14">
        <f>L26</f>
        <v>507538.31700000004</v>
      </c>
      <c r="S26" s="5"/>
      <c r="T26" s="16">
        <v>0.8</v>
      </c>
      <c r="U26" s="13">
        <v>1952</v>
      </c>
    </row>
    <row r="27" spans="1:21" ht="20.100000000000001" customHeight="1" x14ac:dyDescent="0.3">
      <c r="A27" s="5"/>
      <c r="B27" s="5"/>
      <c r="C27" s="5"/>
      <c r="D27" s="5"/>
      <c r="E27" s="5"/>
      <c r="F27" s="5"/>
      <c r="G27" s="5"/>
      <c r="H27" s="5"/>
      <c r="I27" s="12"/>
      <c r="J27" s="12"/>
      <c r="K27" s="12"/>
      <c r="L27" s="12"/>
      <c r="M27" s="5"/>
      <c r="N27" s="5"/>
      <c r="O27" s="5"/>
      <c r="P27" s="5"/>
      <c r="Q27" s="12"/>
      <c r="R27" s="5"/>
      <c r="S27" s="5"/>
      <c r="T27" s="5"/>
      <c r="U27" s="5"/>
    </row>
    <row r="28" spans="1:21" ht="83.25" customHeight="1" x14ac:dyDescent="0.3">
      <c r="A28" s="8">
        <v>8</v>
      </c>
      <c r="B28" s="8">
        <v>449</v>
      </c>
      <c r="C28" s="162" t="s">
        <v>168</v>
      </c>
      <c r="D28" s="163"/>
      <c r="E28" s="163"/>
      <c r="F28" s="163"/>
      <c r="G28" s="163"/>
      <c r="H28" s="164"/>
      <c r="I28" s="12"/>
      <c r="J28" s="12"/>
      <c r="K28" s="12"/>
      <c r="L28" s="12"/>
      <c r="M28" s="5"/>
      <c r="N28" s="5"/>
      <c r="O28" s="5"/>
      <c r="P28" s="5"/>
      <c r="Q28" s="12"/>
      <c r="R28" s="5"/>
      <c r="S28" s="5"/>
      <c r="T28" s="5"/>
      <c r="U28" s="5"/>
    </row>
    <row r="29" spans="1:21" ht="20.100000000000001" customHeight="1" x14ac:dyDescent="0.3">
      <c r="A29" s="5"/>
      <c r="B29" s="5"/>
      <c r="C29" s="43" t="s">
        <v>301</v>
      </c>
      <c r="D29" s="5"/>
      <c r="E29" s="5"/>
      <c r="F29" s="5"/>
      <c r="G29" s="5"/>
      <c r="H29" s="5">
        <v>38.4</v>
      </c>
      <c r="I29" s="38">
        <v>15</v>
      </c>
      <c r="J29" s="13">
        <f>ROUND(16055*80%,0)</f>
        <v>12844</v>
      </c>
      <c r="K29" s="12" t="s">
        <v>100</v>
      </c>
      <c r="L29" s="15">
        <f>I29*J29</f>
        <v>192660</v>
      </c>
      <c r="M29" s="5"/>
      <c r="N29" s="5"/>
      <c r="O29" s="5"/>
      <c r="P29" s="5"/>
      <c r="Q29" s="12">
        <f>I29</f>
        <v>15</v>
      </c>
      <c r="R29" s="14">
        <f>L29</f>
        <v>192660</v>
      </c>
      <c r="S29" s="5"/>
      <c r="T29" s="16">
        <v>0.8</v>
      </c>
      <c r="U29" s="13">
        <v>16055</v>
      </c>
    </row>
    <row r="30" spans="1:21" ht="20.100000000000001" customHeight="1" x14ac:dyDescent="0.3">
      <c r="A30" s="5"/>
      <c r="B30" s="5"/>
      <c r="C30" s="5"/>
      <c r="D30" s="5"/>
      <c r="E30" s="5"/>
      <c r="F30" s="5"/>
      <c r="G30" s="5"/>
      <c r="H30" s="36" t="s">
        <v>231</v>
      </c>
      <c r="I30" s="12">
        <f>H29-15</f>
        <v>23.4</v>
      </c>
      <c r="J30" s="13">
        <v>0</v>
      </c>
      <c r="K30" s="12" t="s">
        <v>100</v>
      </c>
      <c r="L30" s="15">
        <f>I30*J30</f>
        <v>0</v>
      </c>
      <c r="M30" s="5"/>
      <c r="N30" s="5"/>
      <c r="O30" s="5"/>
      <c r="P30" s="5"/>
      <c r="Q30" s="12">
        <f>I30</f>
        <v>23.4</v>
      </c>
      <c r="R30" s="14">
        <f>L30</f>
        <v>0</v>
      </c>
      <c r="S30" s="5"/>
      <c r="T30" s="16"/>
      <c r="U30" s="13"/>
    </row>
    <row r="31" spans="1:21" ht="48.75" customHeight="1" x14ac:dyDescent="0.3">
      <c r="A31" s="8">
        <v>9</v>
      </c>
      <c r="B31" s="8" t="s">
        <v>144</v>
      </c>
      <c r="C31" s="195" t="s">
        <v>193</v>
      </c>
      <c r="D31" s="196"/>
      <c r="E31" s="196"/>
      <c r="F31" s="196"/>
      <c r="G31" s="196"/>
      <c r="H31" s="197"/>
      <c r="I31" s="12"/>
      <c r="J31" s="12"/>
      <c r="K31" s="12"/>
      <c r="L31" s="12"/>
      <c r="M31" s="5"/>
      <c r="N31" s="5"/>
      <c r="O31" s="5"/>
      <c r="P31" s="5"/>
      <c r="Q31" s="12"/>
      <c r="R31" s="5"/>
      <c r="S31" s="5"/>
      <c r="T31" s="5"/>
      <c r="U31" s="5"/>
    </row>
    <row r="32" spans="1:21" ht="20.100000000000001" customHeight="1" x14ac:dyDescent="0.3">
      <c r="A32" s="5"/>
      <c r="B32" s="5"/>
      <c r="C32" s="5" t="s">
        <v>301</v>
      </c>
      <c r="D32" s="5"/>
      <c r="E32" s="5"/>
      <c r="F32" s="5"/>
      <c r="G32" s="5"/>
      <c r="H32" s="5">
        <v>0.27</v>
      </c>
      <c r="I32" s="38">
        <f>[1]Measurements!M380</f>
        <v>0.28911359999999992</v>
      </c>
      <c r="J32" s="13">
        <v>0</v>
      </c>
      <c r="K32" s="12" t="s">
        <v>43</v>
      </c>
      <c r="L32" s="15">
        <f>I32*J32</f>
        <v>0</v>
      </c>
      <c r="M32" s="5"/>
      <c r="N32" s="5"/>
      <c r="O32" s="5"/>
      <c r="P32" s="5"/>
      <c r="Q32" s="12">
        <f>I32</f>
        <v>0.28911359999999992</v>
      </c>
      <c r="R32" s="14">
        <f>L32</f>
        <v>0</v>
      </c>
      <c r="S32" s="5"/>
      <c r="T32" s="16"/>
      <c r="U32" s="13"/>
    </row>
    <row r="33" spans="1:21" ht="20.100000000000001" customHeight="1" x14ac:dyDescent="0.3">
      <c r="A33" s="5"/>
      <c r="B33" s="5"/>
      <c r="C33" s="5"/>
      <c r="D33" s="5"/>
      <c r="E33" s="5"/>
      <c r="F33" s="5"/>
      <c r="G33" s="5"/>
      <c r="H33" s="5"/>
      <c r="I33" s="12"/>
      <c r="J33" s="12"/>
      <c r="K33" s="12"/>
      <c r="L33" s="12"/>
      <c r="M33" s="5"/>
      <c r="N33" s="5"/>
      <c r="O33" s="5"/>
      <c r="P33" s="5"/>
      <c r="Q33" s="12"/>
      <c r="R33" s="5"/>
      <c r="S33" s="5"/>
      <c r="T33" s="5"/>
      <c r="U33" s="5"/>
    </row>
    <row r="34" spans="1:21" ht="53.25" customHeight="1" x14ac:dyDescent="0.3">
      <c r="A34" s="8">
        <v>10</v>
      </c>
      <c r="B34" s="8" t="s">
        <v>144</v>
      </c>
      <c r="C34" s="198" t="s">
        <v>175</v>
      </c>
      <c r="D34" s="199"/>
      <c r="E34" s="199"/>
      <c r="F34" s="199"/>
      <c r="G34" s="199"/>
      <c r="H34" s="200"/>
      <c r="I34" s="12"/>
      <c r="J34" s="12"/>
      <c r="K34" s="12"/>
      <c r="L34" s="12"/>
      <c r="M34" s="5"/>
      <c r="N34" s="5"/>
      <c r="O34" s="5"/>
      <c r="P34" s="5"/>
      <c r="Q34" s="12"/>
      <c r="R34" s="5"/>
      <c r="S34" s="5"/>
      <c r="T34" s="5"/>
      <c r="U34" s="5"/>
    </row>
    <row r="35" spans="1:21" ht="20.100000000000001" customHeight="1" x14ac:dyDescent="0.3">
      <c r="A35" s="5"/>
      <c r="B35" s="5"/>
      <c r="C35" s="5" t="s">
        <v>301</v>
      </c>
      <c r="D35" s="5"/>
      <c r="E35" s="5"/>
      <c r="F35" s="5"/>
      <c r="G35" s="5"/>
      <c r="H35" s="5">
        <v>1.1200000000000001</v>
      </c>
      <c r="I35" s="38">
        <f>[1]Measurements!I409</f>
        <v>1.2217500000000001</v>
      </c>
      <c r="J35" s="13">
        <v>0</v>
      </c>
      <c r="K35" s="12" t="s">
        <v>43</v>
      </c>
      <c r="L35" s="15">
        <f>I35*J35</f>
        <v>0</v>
      </c>
      <c r="M35" s="5"/>
      <c r="N35" s="5"/>
      <c r="O35" s="5"/>
      <c r="P35" s="5"/>
      <c r="Q35" s="12">
        <f>I35</f>
        <v>1.2217500000000001</v>
      </c>
      <c r="R35" s="14">
        <f>L35</f>
        <v>0</v>
      </c>
      <c r="S35" s="5"/>
      <c r="T35" s="16"/>
      <c r="U35" s="13"/>
    </row>
    <row r="36" spans="1:21" ht="20.100000000000001" customHeight="1" x14ac:dyDescent="0.3">
      <c r="A36" s="5"/>
      <c r="B36" s="5"/>
      <c r="C36" s="5"/>
      <c r="D36" s="5"/>
      <c r="E36" s="5"/>
      <c r="F36" s="5"/>
      <c r="G36" s="5"/>
      <c r="H36" s="5"/>
      <c r="I36" s="12"/>
      <c r="J36" s="12"/>
      <c r="K36" s="12"/>
      <c r="L36" s="12"/>
      <c r="M36" s="5"/>
      <c r="N36" s="5"/>
      <c r="O36" s="5"/>
      <c r="P36" s="5"/>
      <c r="Q36" s="12"/>
      <c r="R36" s="5"/>
      <c r="S36" s="5"/>
      <c r="T36" s="5"/>
      <c r="U36" s="5"/>
    </row>
    <row r="37" spans="1:21" ht="53.25" customHeight="1" x14ac:dyDescent="0.3">
      <c r="A37" s="7">
        <v>11</v>
      </c>
      <c r="B37" s="5">
        <v>453</v>
      </c>
      <c r="C37" s="140" t="s">
        <v>222</v>
      </c>
      <c r="D37" s="141"/>
      <c r="E37" s="141"/>
      <c r="F37" s="141"/>
      <c r="G37" s="141"/>
      <c r="H37" s="142"/>
      <c r="I37" s="12"/>
      <c r="J37" s="12"/>
      <c r="K37" s="12"/>
      <c r="L37" s="12"/>
      <c r="M37" s="5"/>
      <c r="N37" s="5"/>
      <c r="O37" s="5"/>
      <c r="P37" s="5"/>
      <c r="Q37" s="12"/>
      <c r="R37" s="5"/>
      <c r="S37" s="5"/>
      <c r="T37" s="5"/>
      <c r="U37" s="5"/>
    </row>
    <row r="38" spans="1:21" ht="20.100000000000001" customHeight="1" x14ac:dyDescent="0.3">
      <c r="A38" s="5"/>
      <c r="B38" s="5"/>
      <c r="C38" s="43" t="s">
        <v>301</v>
      </c>
      <c r="D38" s="5"/>
      <c r="E38" s="5"/>
      <c r="F38" s="5"/>
      <c r="G38" s="5"/>
      <c r="H38" s="5">
        <v>1049.0129999999999</v>
      </c>
      <c r="I38" s="38">
        <v>930</v>
      </c>
      <c r="J38" s="13">
        <f>ROUND(1041*80%,0)</f>
        <v>833</v>
      </c>
      <c r="K38" s="12"/>
      <c r="L38" s="15">
        <f>I38*J38</f>
        <v>774690</v>
      </c>
      <c r="M38" s="5"/>
      <c r="N38" s="5"/>
      <c r="O38" s="5"/>
      <c r="P38" s="5"/>
      <c r="Q38" s="12">
        <f>I38</f>
        <v>930</v>
      </c>
      <c r="R38" s="14">
        <f>L38</f>
        <v>774690</v>
      </c>
      <c r="S38" s="5"/>
      <c r="T38" s="16">
        <v>0.8</v>
      </c>
      <c r="U38" s="13">
        <v>1041</v>
      </c>
    </row>
    <row r="39" spans="1:21" ht="20.100000000000001" customHeight="1" x14ac:dyDescent="0.3">
      <c r="A39" s="5"/>
      <c r="B39" s="5"/>
      <c r="C39" s="5"/>
      <c r="D39" s="5"/>
      <c r="E39" s="5"/>
      <c r="F39" s="5"/>
      <c r="G39" s="5"/>
      <c r="H39" s="36" t="s">
        <v>231</v>
      </c>
      <c r="I39" s="12">
        <f>H38-930</f>
        <v>119.01299999999992</v>
      </c>
      <c r="J39" s="13">
        <v>0</v>
      </c>
      <c r="K39" s="12"/>
      <c r="L39" s="15">
        <f>I39*J39</f>
        <v>0</v>
      </c>
      <c r="M39" s="5"/>
      <c r="N39" s="5"/>
      <c r="O39" s="5"/>
      <c r="P39" s="5"/>
      <c r="Q39" s="12">
        <f>I39</f>
        <v>119.01299999999992</v>
      </c>
      <c r="R39" s="14">
        <f>L39</f>
        <v>0</v>
      </c>
      <c r="S39" s="5"/>
      <c r="T39" s="5"/>
      <c r="U39" s="5"/>
    </row>
    <row r="40" spans="1:21" ht="20.100000000000001" customHeight="1" x14ac:dyDescent="0.3">
      <c r="A40" s="5"/>
      <c r="B40" s="5"/>
      <c r="C40" s="12"/>
      <c r="D40" s="12"/>
      <c r="E40" s="12"/>
      <c r="F40" s="12"/>
      <c r="G40" s="12"/>
      <c r="H40" s="12"/>
      <c r="I40" s="12"/>
      <c r="J40" s="13"/>
      <c r="K40" s="12"/>
      <c r="L40" s="15"/>
      <c r="M40" s="5"/>
      <c r="N40" s="5"/>
      <c r="O40" s="5"/>
      <c r="P40" s="5"/>
      <c r="Q40" s="12"/>
      <c r="R40" s="14"/>
      <c r="S40" s="5"/>
      <c r="T40" s="16"/>
      <c r="U40" s="13"/>
    </row>
    <row r="41" spans="1:21" s="18" customFormat="1" ht="20.100000000000001" customHeight="1" x14ac:dyDescent="0.3">
      <c r="A41" s="17"/>
      <c r="B41" s="17"/>
      <c r="C41" s="42"/>
      <c r="D41" s="17"/>
      <c r="E41" s="17"/>
      <c r="F41" s="17"/>
      <c r="G41" s="17"/>
      <c r="H41" s="17"/>
      <c r="I41" s="147" t="s">
        <v>60</v>
      </c>
      <c r="J41" s="147"/>
      <c r="K41" s="147"/>
      <c r="L41" s="19">
        <f>SUM(L8:L39)</f>
        <v>1490171.01458</v>
      </c>
      <c r="M41" s="10"/>
      <c r="N41" s="10"/>
      <c r="O41" s="2"/>
      <c r="P41" s="2"/>
      <c r="Q41" s="2"/>
      <c r="R41" s="26">
        <f>SUM(R8:R39)</f>
        <v>1490171.01458</v>
      </c>
      <c r="S41" s="17"/>
      <c r="T41" s="17"/>
      <c r="U41" s="17"/>
    </row>
    <row r="42" spans="1:21" s="18" customFormat="1" ht="20.100000000000001" customHeight="1" x14ac:dyDescent="0.3">
      <c r="A42" s="17"/>
      <c r="B42" s="17"/>
      <c r="C42" s="17"/>
      <c r="D42" s="17"/>
      <c r="E42" s="17"/>
      <c r="F42" s="17"/>
      <c r="G42" s="17"/>
      <c r="H42" s="17"/>
      <c r="I42" s="147" t="s">
        <v>61</v>
      </c>
      <c r="J42" s="147"/>
      <c r="K42" s="147"/>
      <c r="L42" s="23">
        <f>ROUND(L41*18%,0)</f>
        <v>268231</v>
      </c>
      <c r="M42" s="24"/>
      <c r="N42" s="24"/>
      <c r="O42" s="25"/>
      <c r="P42" s="25"/>
      <c r="Q42" s="25"/>
      <c r="R42" s="23">
        <f>ROUND(R41*18%,0)</f>
        <v>268231</v>
      </c>
      <c r="S42" s="17"/>
      <c r="T42" s="17"/>
      <c r="U42" s="17"/>
    </row>
    <row r="43" spans="1:21" s="18" customFormat="1" ht="20.100000000000001" customHeight="1" x14ac:dyDescent="0.3">
      <c r="A43" s="17"/>
      <c r="B43" s="17"/>
      <c r="C43" s="17"/>
      <c r="D43" s="17"/>
      <c r="E43" s="17"/>
      <c r="F43" s="17"/>
      <c r="G43" s="17"/>
      <c r="H43" s="17"/>
      <c r="I43" s="147" t="s">
        <v>60</v>
      </c>
      <c r="J43" s="147"/>
      <c r="K43" s="147"/>
      <c r="L43" s="19">
        <f>SUM(L41:L42)</f>
        <v>1758402.01458</v>
      </c>
      <c r="M43" s="20"/>
      <c r="N43" s="20"/>
      <c r="O43" s="21"/>
      <c r="P43" s="21"/>
      <c r="Q43" s="22"/>
      <c r="R43" s="19">
        <f>SUM(R41:R42)</f>
        <v>1758402.01458</v>
      </c>
      <c r="S43" s="17"/>
      <c r="T43" s="17"/>
      <c r="U43" s="17"/>
    </row>
  </sheetData>
  <mergeCells count="42">
    <mergeCell ref="I43:K43"/>
    <mergeCell ref="I41:K41"/>
    <mergeCell ref="I42:K42"/>
    <mergeCell ref="C31:H31"/>
    <mergeCell ref="C34:H34"/>
    <mergeCell ref="C37:H37"/>
    <mergeCell ref="C22:H22"/>
    <mergeCell ref="C25:H25"/>
    <mergeCell ref="C28:H28"/>
    <mergeCell ref="C13:H13"/>
    <mergeCell ref="C16:H16"/>
    <mergeCell ref="C19:H19"/>
    <mergeCell ref="C7:H7"/>
    <mergeCell ref="C10:H10"/>
    <mergeCell ref="J5:J6"/>
    <mergeCell ref="K5:K6"/>
    <mergeCell ref="T4:U6"/>
    <mergeCell ref="D5:E6"/>
    <mergeCell ref="F5:F6"/>
    <mergeCell ref="G5:G6"/>
    <mergeCell ref="H5:H6"/>
    <mergeCell ref="I5:I6"/>
    <mergeCell ref="Q5:Q6"/>
    <mergeCell ref="R5:S5"/>
    <mergeCell ref="M5:M6"/>
    <mergeCell ref="N5:N6"/>
    <mergeCell ref="O5:O6"/>
    <mergeCell ref="P5:P6"/>
    <mergeCell ref="L4:L6"/>
    <mergeCell ref="M4:N4"/>
    <mergeCell ref="O4:P4"/>
    <mergeCell ref="Q4:S4"/>
    <mergeCell ref="A1:U1"/>
    <mergeCell ref="A2:I3"/>
    <mergeCell ref="J2:J3"/>
    <mergeCell ref="K2:P3"/>
    <mergeCell ref="Q2:U3"/>
    <mergeCell ref="A4:A6"/>
    <mergeCell ref="B4:B6"/>
    <mergeCell ref="C4:C6"/>
    <mergeCell ref="D4:I4"/>
    <mergeCell ref="J4:K4"/>
  </mergeCells>
  <pageMargins left="0.70866141732283505" right="0.31496062992126" top="0.35433070866141703" bottom="0.74803149606299202" header="0.31496062992126" footer="0.31496062992126"/>
  <pageSetup paperSize="9"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100"/>
  <sheetViews>
    <sheetView view="pageBreakPreview" topLeftCell="A19" zoomScale="98" zoomScaleNormal="100" zoomScaleSheetLayoutView="98" workbookViewId="0">
      <selection activeCell="C39" sqref="C39"/>
    </sheetView>
  </sheetViews>
  <sheetFormatPr defaultRowHeight="14.4" x14ac:dyDescent="0.3"/>
  <cols>
    <col min="1" max="1" width="4.6640625" style="3" customWidth="1"/>
    <col min="2" max="2" width="5.88671875" style="3" customWidth="1"/>
    <col min="3" max="3" width="28" customWidth="1"/>
    <col min="4" max="4" width="3" customWidth="1"/>
    <col min="5" max="5" width="2.33203125" customWidth="1"/>
    <col min="6" max="6" width="3.6640625" customWidth="1"/>
    <col min="7" max="7" width="3.44140625" customWidth="1"/>
    <col min="8" max="8" width="4.5546875" customWidth="1"/>
    <col min="9" max="9" width="7.33203125" style="3" customWidth="1"/>
    <col min="10" max="10" width="9" style="3" customWidth="1"/>
    <col min="11" max="11" width="4.5546875" style="3" customWidth="1"/>
    <col min="12" max="12" width="10.21875" style="3" bestFit="1" customWidth="1"/>
    <col min="13" max="13" width="3.44140625" customWidth="1"/>
    <col min="14" max="14" width="3.33203125" customWidth="1"/>
    <col min="15" max="15" width="5" customWidth="1"/>
    <col min="16" max="16" width="4.88671875" customWidth="1"/>
    <col min="17" max="17" width="4" style="3" customWidth="1"/>
    <col min="18" max="18" width="10" customWidth="1"/>
    <col min="19" max="19" width="3.109375" customWidth="1"/>
    <col min="20" max="20" width="4.44140625" customWidth="1"/>
    <col min="21" max="21" width="9.5546875" style="50" customWidth="1"/>
  </cols>
  <sheetData>
    <row r="1" spans="1:21" ht="13.5" customHeight="1" x14ac:dyDescent="0.3">
      <c r="A1" s="147" t="s">
        <v>59</v>
      </c>
      <c r="B1" s="147"/>
      <c r="C1" s="147"/>
      <c r="D1" s="147"/>
      <c r="E1" s="147"/>
      <c r="F1" s="147"/>
      <c r="G1" s="147"/>
      <c r="H1" s="147"/>
      <c r="I1" s="147"/>
      <c r="J1" s="147"/>
      <c r="K1" s="147"/>
      <c r="L1" s="147"/>
      <c r="M1" s="147"/>
      <c r="N1" s="147"/>
      <c r="O1" s="147"/>
      <c r="P1" s="147"/>
      <c r="Q1" s="147"/>
      <c r="R1" s="147"/>
      <c r="S1" s="147"/>
      <c r="T1" s="147"/>
      <c r="U1" s="147"/>
    </row>
    <row r="2" spans="1:21" x14ac:dyDescent="0.3">
      <c r="A2" s="148" t="s">
        <v>25</v>
      </c>
      <c r="B2" s="148"/>
      <c r="C2" s="148"/>
      <c r="D2" s="148"/>
      <c r="E2" s="148"/>
      <c r="F2" s="148"/>
      <c r="G2" s="148"/>
      <c r="H2" s="148"/>
      <c r="I2" s="148"/>
      <c r="J2" s="157"/>
      <c r="K2" s="151" t="s">
        <v>1</v>
      </c>
      <c r="L2" s="151"/>
      <c r="M2" s="151"/>
      <c r="N2" s="151"/>
      <c r="O2" s="151"/>
      <c r="P2" s="151"/>
      <c r="Q2" s="151" t="s">
        <v>2</v>
      </c>
      <c r="R2" s="151"/>
      <c r="S2" s="151"/>
      <c r="T2" s="151"/>
      <c r="U2" s="151"/>
    </row>
    <row r="3" spans="1:21" ht="36.75" customHeight="1" x14ac:dyDescent="0.3">
      <c r="A3" s="148"/>
      <c r="B3" s="148"/>
      <c r="C3" s="148"/>
      <c r="D3" s="148"/>
      <c r="E3" s="148"/>
      <c r="F3" s="148"/>
      <c r="G3" s="148"/>
      <c r="H3" s="148"/>
      <c r="I3" s="148"/>
      <c r="J3" s="157"/>
      <c r="K3" s="151"/>
      <c r="L3" s="151"/>
      <c r="M3" s="151"/>
      <c r="N3" s="151"/>
      <c r="O3" s="151"/>
      <c r="P3" s="151"/>
      <c r="Q3" s="151"/>
      <c r="R3" s="151"/>
      <c r="S3" s="151"/>
      <c r="T3" s="151"/>
      <c r="U3" s="151"/>
    </row>
    <row r="4" spans="1:21" ht="51.75" customHeight="1" x14ac:dyDescent="0.3">
      <c r="A4" s="157" t="s">
        <v>27</v>
      </c>
      <c r="B4" s="158" t="s">
        <v>26</v>
      </c>
      <c r="C4" s="147" t="s">
        <v>3</v>
      </c>
      <c r="D4" s="147" t="s">
        <v>4</v>
      </c>
      <c r="E4" s="147"/>
      <c r="F4" s="147"/>
      <c r="G4" s="147"/>
      <c r="H4" s="147"/>
      <c r="I4" s="147"/>
      <c r="J4" s="147"/>
      <c r="K4" s="147"/>
      <c r="L4" s="147" t="s">
        <v>6</v>
      </c>
      <c r="M4" s="151" t="s">
        <v>7</v>
      </c>
      <c r="N4" s="151"/>
      <c r="O4" s="151" t="s">
        <v>8</v>
      </c>
      <c r="P4" s="151"/>
      <c r="Q4" s="151" t="s">
        <v>9</v>
      </c>
      <c r="R4" s="151"/>
      <c r="S4" s="151"/>
      <c r="T4" s="151" t="s">
        <v>10</v>
      </c>
      <c r="U4" s="151"/>
    </row>
    <row r="5" spans="1:21" x14ac:dyDescent="0.3">
      <c r="A5" s="157"/>
      <c r="B5" s="158"/>
      <c r="C5" s="147"/>
      <c r="D5" s="147" t="s">
        <v>11</v>
      </c>
      <c r="E5" s="147"/>
      <c r="F5" s="152" t="s">
        <v>12</v>
      </c>
      <c r="G5" s="147" t="s">
        <v>13</v>
      </c>
      <c r="H5" s="147" t="s">
        <v>14</v>
      </c>
      <c r="I5" s="152" t="s">
        <v>15</v>
      </c>
      <c r="J5" s="151" t="s">
        <v>17</v>
      </c>
      <c r="K5" s="147" t="s">
        <v>18</v>
      </c>
      <c r="L5" s="147"/>
      <c r="M5" s="147" t="s">
        <v>19</v>
      </c>
      <c r="N5" s="147" t="s">
        <v>20</v>
      </c>
      <c r="O5" s="147" t="s">
        <v>21</v>
      </c>
      <c r="P5" s="147" t="s">
        <v>22</v>
      </c>
      <c r="Q5" s="147" t="s">
        <v>23</v>
      </c>
      <c r="R5" s="147" t="s">
        <v>24</v>
      </c>
      <c r="S5" s="147"/>
      <c r="T5" s="151"/>
      <c r="U5" s="151"/>
    </row>
    <row r="6" spans="1:21" ht="9.75" customHeight="1" x14ac:dyDescent="0.3">
      <c r="A6" s="157"/>
      <c r="B6" s="158"/>
      <c r="C6" s="147"/>
      <c r="D6" s="147"/>
      <c r="E6" s="147"/>
      <c r="F6" s="152"/>
      <c r="G6" s="147"/>
      <c r="H6" s="147"/>
      <c r="I6" s="152"/>
      <c r="J6" s="151"/>
      <c r="K6" s="147"/>
      <c r="L6" s="147"/>
      <c r="M6" s="147"/>
      <c r="N6" s="147"/>
      <c r="O6" s="147"/>
      <c r="P6" s="147"/>
      <c r="Q6" s="147"/>
      <c r="R6" s="2" t="s">
        <v>19</v>
      </c>
      <c r="S6" s="2" t="s">
        <v>18</v>
      </c>
      <c r="T6" s="151"/>
      <c r="U6" s="151"/>
    </row>
    <row r="7" spans="1:21" ht="29.25" customHeight="1" x14ac:dyDescent="0.3">
      <c r="A7" s="12">
        <v>1</v>
      </c>
      <c r="B7" s="46">
        <v>397</v>
      </c>
      <c r="C7" s="146" t="s">
        <v>31</v>
      </c>
      <c r="D7" s="146"/>
      <c r="E7" s="146"/>
      <c r="F7" s="146"/>
      <c r="G7" s="146"/>
      <c r="H7" s="146"/>
      <c r="I7" s="12"/>
      <c r="J7" s="12"/>
      <c r="K7" s="12"/>
      <c r="L7" s="12"/>
      <c r="M7" s="5"/>
      <c r="N7" s="5"/>
      <c r="O7" s="5"/>
      <c r="P7" s="5"/>
      <c r="Q7" s="12"/>
      <c r="R7" s="5"/>
      <c r="S7" s="5"/>
      <c r="T7" s="5"/>
      <c r="U7" s="6" t="s">
        <v>62</v>
      </c>
    </row>
    <row r="8" spans="1:21" ht="20.100000000000001" customHeight="1" x14ac:dyDescent="0.3">
      <c r="A8" s="12"/>
      <c r="B8" s="12"/>
      <c r="C8" s="153" t="s">
        <v>63</v>
      </c>
      <c r="D8" s="153"/>
      <c r="E8" s="153"/>
      <c r="F8" s="153"/>
      <c r="G8" s="153"/>
      <c r="H8" s="5">
        <v>2</v>
      </c>
      <c r="I8" s="12">
        <f>'Bill -1-MB-1'!I9</f>
        <v>2</v>
      </c>
      <c r="J8" s="13">
        <f>ROUND(49500*70%,0)</f>
        <v>34650</v>
      </c>
      <c r="K8" s="12" t="s">
        <v>43</v>
      </c>
      <c r="L8" s="15">
        <f>I8*J8</f>
        <v>69300</v>
      </c>
      <c r="M8" s="5"/>
      <c r="N8" s="5"/>
      <c r="O8" s="5"/>
      <c r="P8" s="5"/>
      <c r="Q8" s="12">
        <f>I8</f>
        <v>2</v>
      </c>
      <c r="R8" s="14">
        <f>L8</f>
        <v>69300</v>
      </c>
      <c r="S8" s="5"/>
      <c r="T8" s="16">
        <v>0.7</v>
      </c>
      <c r="U8" s="49">
        <v>49500</v>
      </c>
    </row>
    <row r="9" spans="1:21" ht="20.100000000000001" customHeight="1" x14ac:dyDescent="0.3">
      <c r="A9" s="12"/>
      <c r="B9" s="12"/>
      <c r="C9" s="5"/>
      <c r="D9" s="5"/>
      <c r="E9" s="5"/>
      <c r="F9" s="5"/>
      <c r="G9" s="5"/>
      <c r="H9" s="5"/>
      <c r="I9" s="12"/>
      <c r="J9" s="12"/>
      <c r="K9" s="12"/>
      <c r="L9" s="12"/>
      <c r="M9" s="5"/>
      <c r="N9" s="5"/>
      <c r="O9" s="5"/>
      <c r="P9" s="5"/>
      <c r="Q9" s="12"/>
      <c r="R9" s="5"/>
      <c r="S9" s="5"/>
      <c r="T9" s="5"/>
      <c r="U9" s="36"/>
    </row>
    <row r="10" spans="1:21" ht="50.25" customHeight="1" x14ac:dyDescent="0.3">
      <c r="A10" s="12">
        <v>2</v>
      </c>
      <c r="B10" s="12">
        <v>398</v>
      </c>
      <c r="C10" s="149" t="s">
        <v>234</v>
      </c>
      <c r="D10" s="149"/>
      <c r="E10" s="149"/>
      <c r="F10" s="149"/>
      <c r="G10" s="149"/>
      <c r="H10" s="149"/>
      <c r="I10" s="12"/>
      <c r="J10" s="12"/>
      <c r="K10" s="12"/>
      <c r="L10" s="12"/>
      <c r="M10" s="5"/>
      <c r="N10" s="5"/>
      <c r="O10" s="5"/>
      <c r="P10" s="5"/>
      <c r="Q10" s="12"/>
      <c r="R10" s="5"/>
      <c r="S10" s="5"/>
      <c r="T10" s="5"/>
      <c r="U10" s="36"/>
    </row>
    <row r="11" spans="1:21" ht="20.100000000000001" customHeight="1" x14ac:dyDescent="0.3">
      <c r="A11" s="12"/>
      <c r="B11" s="12"/>
      <c r="C11" s="153" t="s">
        <v>63</v>
      </c>
      <c r="D11" s="153"/>
      <c r="E11" s="153"/>
      <c r="F11" s="153"/>
      <c r="G11" s="153"/>
      <c r="H11" s="5">
        <v>2</v>
      </c>
      <c r="I11" s="12">
        <f>'Bill -1-MB-1'!I12</f>
        <v>2</v>
      </c>
      <c r="J11" s="13">
        <f>ROUND(1365000*70%,0)</f>
        <v>955500</v>
      </c>
      <c r="K11" s="12"/>
      <c r="L11" s="15">
        <f>I11*J11</f>
        <v>1911000</v>
      </c>
      <c r="M11" s="5"/>
      <c r="N11" s="5"/>
      <c r="O11" s="5"/>
      <c r="P11" s="5"/>
      <c r="Q11" s="12">
        <f>I11</f>
        <v>2</v>
      </c>
      <c r="R11" s="14">
        <f>L11</f>
        <v>1911000</v>
      </c>
      <c r="S11" s="5"/>
      <c r="T11" s="16">
        <v>0.7</v>
      </c>
      <c r="U11" s="36">
        <v>1365000</v>
      </c>
    </row>
    <row r="12" spans="1:21" ht="20.100000000000001" customHeight="1" x14ac:dyDescent="0.3">
      <c r="A12" s="12"/>
      <c r="B12" s="12"/>
      <c r="C12" s="5"/>
      <c r="D12" s="5"/>
      <c r="E12" s="5"/>
      <c r="F12" s="5"/>
      <c r="G12" s="5"/>
      <c r="H12" s="5"/>
      <c r="I12" s="12"/>
      <c r="J12" s="12"/>
      <c r="K12" s="12"/>
      <c r="L12" s="12"/>
      <c r="M12" s="5"/>
      <c r="N12" s="5"/>
      <c r="O12" s="5"/>
      <c r="P12" s="5"/>
      <c r="Q12" s="12"/>
      <c r="R12" s="5"/>
      <c r="S12" s="5"/>
      <c r="T12" s="5"/>
      <c r="U12" s="36"/>
    </row>
    <row r="13" spans="1:21" ht="57.75" customHeight="1" x14ac:dyDescent="0.3">
      <c r="A13" s="12">
        <v>3</v>
      </c>
      <c r="B13" s="46">
        <v>399</v>
      </c>
      <c r="C13" s="150" t="s">
        <v>37</v>
      </c>
      <c r="D13" s="150"/>
      <c r="E13" s="150"/>
      <c r="F13" s="150"/>
      <c r="G13" s="150"/>
      <c r="H13" s="150"/>
      <c r="I13" s="12"/>
      <c r="J13" s="12"/>
      <c r="K13" s="12"/>
      <c r="L13" s="12"/>
      <c r="M13" s="5"/>
      <c r="N13" s="5"/>
      <c r="O13" s="5"/>
      <c r="P13" s="5"/>
      <c r="Q13" s="12"/>
      <c r="R13" s="5"/>
      <c r="S13" s="5"/>
      <c r="T13" s="5"/>
      <c r="U13" s="36"/>
    </row>
    <row r="14" spans="1:21" ht="20.100000000000001" customHeight="1" x14ac:dyDescent="0.3">
      <c r="A14" s="12"/>
      <c r="B14" s="12"/>
      <c r="C14" s="153" t="s">
        <v>63</v>
      </c>
      <c r="D14" s="153"/>
      <c r="E14" s="153"/>
      <c r="F14" s="153"/>
      <c r="G14" s="153"/>
      <c r="H14" s="5">
        <v>1</v>
      </c>
      <c r="I14" s="12">
        <f>'Bill -1-MB-1'!I15</f>
        <v>1</v>
      </c>
      <c r="J14" s="13">
        <f>ROUND(563750*70%,0)</f>
        <v>394625</v>
      </c>
      <c r="K14" s="12" t="s">
        <v>43</v>
      </c>
      <c r="L14" s="15">
        <f>I14*J14</f>
        <v>394625</v>
      </c>
      <c r="M14" s="5"/>
      <c r="N14" s="5"/>
      <c r="O14" s="5"/>
      <c r="P14" s="5"/>
      <c r="Q14" s="12">
        <f>I14</f>
        <v>1</v>
      </c>
      <c r="R14" s="14">
        <f>L14</f>
        <v>394625</v>
      </c>
      <c r="S14" s="5"/>
      <c r="T14" s="16">
        <v>0.7</v>
      </c>
      <c r="U14" s="49">
        <v>563750</v>
      </c>
    </row>
    <row r="15" spans="1:21" ht="20.100000000000001" customHeight="1" x14ac:dyDescent="0.3">
      <c r="A15" s="12"/>
      <c r="B15" s="12"/>
      <c r="C15" s="5"/>
      <c r="D15" s="5"/>
      <c r="E15" s="5"/>
      <c r="F15" s="5"/>
      <c r="G15" s="5"/>
      <c r="H15" s="5"/>
      <c r="I15" s="12"/>
      <c r="J15" s="12"/>
      <c r="K15" s="12"/>
      <c r="L15" s="12"/>
      <c r="M15" s="5"/>
      <c r="N15" s="5"/>
      <c r="O15" s="5"/>
      <c r="P15" s="5"/>
      <c r="Q15" s="12"/>
      <c r="R15" s="5"/>
      <c r="S15" s="5"/>
      <c r="T15" s="5"/>
      <c r="U15" s="36"/>
    </row>
    <row r="16" spans="1:21" ht="15.6" x14ac:dyDescent="0.3">
      <c r="A16" s="1">
        <v>4</v>
      </c>
      <c r="B16" s="46">
        <v>400</v>
      </c>
      <c r="C16" s="146" t="s">
        <v>29</v>
      </c>
      <c r="D16" s="146"/>
      <c r="E16" s="146"/>
      <c r="F16" s="146"/>
      <c r="G16" s="146"/>
      <c r="H16" s="146"/>
      <c r="I16" s="12"/>
      <c r="J16" s="12"/>
      <c r="K16" s="12"/>
      <c r="L16" s="12"/>
      <c r="M16" s="5"/>
      <c r="N16" s="5"/>
      <c r="O16" s="5"/>
      <c r="P16" s="5"/>
      <c r="Q16" s="12"/>
      <c r="R16" s="5"/>
      <c r="S16" s="5"/>
      <c r="T16" s="5"/>
      <c r="U16" s="36"/>
    </row>
    <row r="17" spans="1:21" ht="20.100000000000001" customHeight="1" x14ac:dyDescent="0.3">
      <c r="A17" s="12"/>
      <c r="B17" s="12"/>
      <c r="C17" s="153" t="s">
        <v>63</v>
      </c>
      <c r="D17" s="153"/>
      <c r="E17" s="153"/>
      <c r="F17" s="153"/>
      <c r="G17" s="153"/>
      <c r="H17" s="5">
        <v>1</v>
      </c>
      <c r="I17" s="12">
        <f>'Bill -1-MB-1'!I18</f>
        <v>1</v>
      </c>
      <c r="J17" s="13">
        <f>ROUND(312500*70%,0)</f>
        <v>218750</v>
      </c>
      <c r="K17" s="12" t="s">
        <v>43</v>
      </c>
      <c r="L17" s="15">
        <f>I17*J17</f>
        <v>218750</v>
      </c>
      <c r="M17" s="5"/>
      <c r="N17" s="5"/>
      <c r="O17" s="5"/>
      <c r="P17" s="5"/>
      <c r="Q17" s="12">
        <f>I17</f>
        <v>1</v>
      </c>
      <c r="R17" s="14">
        <f>L17</f>
        <v>218750</v>
      </c>
      <c r="S17" s="5"/>
      <c r="T17" s="16">
        <v>0.7</v>
      </c>
      <c r="U17" s="49">
        <v>312500</v>
      </c>
    </row>
    <row r="18" spans="1:21" ht="20.100000000000001" customHeight="1" x14ac:dyDescent="0.3">
      <c r="A18" s="12"/>
      <c r="B18" s="12"/>
      <c r="C18" s="5"/>
      <c r="D18" s="5"/>
      <c r="E18" s="5"/>
      <c r="F18" s="5"/>
      <c r="G18" s="5"/>
      <c r="H18" s="5"/>
      <c r="I18" s="12"/>
      <c r="J18" s="12"/>
      <c r="K18" s="12"/>
      <c r="L18" s="12"/>
      <c r="M18" s="5"/>
      <c r="N18" s="5"/>
      <c r="O18" s="5"/>
      <c r="P18" s="5"/>
      <c r="Q18" s="12"/>
      <c r="R18" s="5"/>
      <c r="S18" s="5"/>
      <c r="T18" s="5"/>
      <c r="U18" s="36"/>
    </row>
    <row r="19" spans="1:21" ht="24" customHeight="1" x14ac:dyDescent="0.3">
      <c r="A19" s="12">
        <v>5</v>
      </c>
      <c r="B19" s="46">
        <v>401</v>
      </c>
      <c r="C19" s="146" t="s">
        <v>28</v>
      </c>
      <c r="D19" s="146"/>
      <c r="E19" s="146"/>
      <c r="F19" s="146"/>
      <c r="G19" s="146"/>
      <c r="H19" s="146"/>
      <c r="I19" s="12"/>
      <c r="J19" s="12"/>
      <c r="K19" s="12"/>
      <c r="L19" s="12"/>
      <c r="M19" s="5"/>
      <c r="N19" s="5"/>
      <c r="O19" s="5"/>
      <c r="P19" s="5"/>
      <c r="Q19" s="12"/>
      <c r="R19" s="5"/>
      <c r="S19" s="5"/>
      <c r="T19" s="5"/>
      <c r="U19" s="36"/>
    </row>
    <row r="20" spans="1:21" ht="20.100000000000001" customHeight="1" x14ac:dyDescent="0.3">
      <c r="A20" s="12"/>
      <c r="B20" s="12"/>
      <c r="C20" s="153" t="s">
        <v>63</v>
      </c>
      <c r="D20" s="153"/>
      <c r="E20" s="153"/>
      <c r="F20" s="153"/>
      <c r="G20" s="153"/>
      <c r="H20" s="5">
        <v>1</v>
      </c>
      <c r="I20" s="12">
        <f>'Bill -1-MB-1'!I21</f>
        <v>1</v>
      </c>
      <c r="J20" s="13">
        <f>ROUND(187500*70%,0)</f>
        <v>131250</v>
      </c>
      <c r="K20" s="12" t="s">
        <v>43</v>
      </c>
      <c r="L20" s="15">
        <f>I20*J20</f>
        <v>131250</v>
      </c>
      <c r="M20" s="5"/>
      <c r="N20" s="5"/>
      <c r="O20" s="5"/>
      <c r="P20" s="5"/>
      <c r="Q20" s="12">
        <f>I20</f>
        <v>1</v>
      </c>
      <c r="R20" s="14">
        <f>L20</f>
        <v>131250</v>
      </c>
      <c r="S20" s="5"/>
      <c r="T20" s="16">
        <v>0.7</v>
      </c>
      <c r="U20" s="49">
        <v>187500</v>
      </c>
    </row>
    <row r="21" spans="1:21" ht="20.100000000000001" customHeight="1" x14ac:dyDescent="0.3">
      <c r="A21" s="12"/>
      <c r="B21" s="12"/>
      <c r="C21" s="5"/>
      <c r="D21" s="5"/>
      <c r="E21" s="5"/>
      <c r="F21" s="5"/>
      <c r="G21" s="5"/>
      <c r="H21" s="5"/>
      <c r="I21" s="12"/>
      <c r="J21" s="12"/>
      <c r="K21" s="12"/>
      <c r="L21" s="12"/>
      <c r="M21" s="5"/>
      <c r="N21" s="5"/>
      <c r="O21" s="5"/>
      <c r="P21" s="5"/>
      <c r="Q21" s="12"/>
      <c r="R21" s="5"/>
      <c r="S21" s="5"/>
      <c r="T21" s="5"/>
      <c r="U21" s="36"/>
    </row>
    <row r="22" spans="1:21" ht="20.100000000000001" customHeight="1" x14ac:dyDescent="0.3">
      <c r="A22" s="12">
        <v>6</v>
      </c>
      <c r="B22" s="12">
        <v>402</v>
      </c>
      <c r="C22" s="146" t="s">
        <v>240</v>
      </c>
      <c r="D22" s="146"/>
      <c r="E22" s="146"/>
      <c r="F22" s="146"/>
      <c r="G22" s="146"/>
      <c r="H22" s="146"/>
      <c r="I22" s="12"/>
      <c r="J22" s="12"/>
      <c r="K22" s="12"/>
      <c r="L22" s="12"/>
      <c r="M22" s="5"/>
      <c r="N22" s="5"/>
      <c r="O22" s="5"/>
      <c r="P22" s="5"/>
      <c r="Q22" s="12"/>
      <c r="R22" s="5"/>
      <c r="S22" s="5"/>
      <c r="T22" s="5"/>
      <c r="U22" s="36"/>
    </row>
    <row r="23" spans="1:21" ht="20.100000000000001" customHeight="1" x14ac:dyDescent="0.3">
      <c r="A23" s="12"/>
      <c r="B23" s="12"/>
      <c r="C23" s="153" t="s">
        <v>63</v>
      </c>
      <c r="D23" s="153"/>
      <c r="E23" s="153"/>
      <c r="F23" s="153"/>
      <c r="G23" s="153"/>
      <c r="H23" s="5">
        <v>1</v>
      </c>
      <c r="I23" s="12">
        <f>'Bill -1-MB-1'!I24</f>
        <v>1</v>
      </c>
      <c r="J23" s="12">
        <f>ROUND(U23*70%,0)</f>
        <v>481250</v>
      </c>
      <c r="K23" s="12"/>
      <c r="L23" s="15">
        <f>I23*J23</f>
        <v>481250</v>
      </c>
      <c r="M23" s="5"/>
      <c r="N23" s="5"/>
      <c r="O23" s="5"/>
      <c r="P23" s="5"/>
      <c r="Q23" s="12">
        <f>I23</f>
        <v>1</v>
      </c>
      <c r="R23" s="14">
        <f>L23</f>
        <v>481250</v>
      </c>
      <c r="S23" s="5"/>
      <c r="T23" s="16">
        <v>0.7</v>
      </c>
      <c r="U23" s="36">
        <v>687500</v>
      </c>
    </row>
    <row r="24" spans="1:21" ht="20.100000000000001" customHeight="1" x14ac:dyDescent="0.3">
      <c r="A24" s="12"/>
      <c r="B24" s="12"/>
      <c r="C24" s="5"/>
      <c r="D24" s="5"/>
      <c r="E24" s="5"/>
      <c r="F24" s="5"/>
      <c r="G24" s="5"/>
      <c r="H24" s="5"/>
      <c r="I24" s="12"/>
      <c r="J24" s="12"/>
      <c r="K24" s="12"/>
      <c r="L24" s="12"/>
      <c r="M24" s="5"/>
      <c r="N24" s="5"/>
      <c r="O24" s="5"/>
      <c r="P24" s="5"/>
      <c r="Q24" s="12"/>
      <c r="R24" s="5"/>
      <c r="S24" s="5"/>
      <c r="T24" s="5"/>
      <c r="U24" s="36"/>
    </row>
    <row r="25" spans="1:21" ht="30" customHeight="1" x14ac:dyDescent="0.3">
      <c r="A25" s="12">
        <v>7</v>
      </c>
      <c r="B25" s="12">
        <v>403</v>
      </c>
      <c r="C25" s="146" t="s">
        <v>241</v>
      </c>
      <c r="D25" s="146"/>
      <c r="E25" s="146"/>
      <c r="F25" s="146"/>
      <c r="G25" s="146"/>
      <c r="H25" s="146"/>
      <c r="I25" s="12"/>
      <c r="J25" s="12"/>
      <c r="K25" s="12"/>
      <c r="L25" s="12"/>
      <c r="M25" s="5"/>
      <c r="N25" s="5"/>
      <c r="O25" s="5"/>
      <c r="P25" s="5"/>
      <c r="Q25" s="12"/>
      <c r="R25" s="5"/>
      <c r="S25" s="5"/>
      <c r="T25" s="5"/>
      <c r="U25" s="36"/>
    </row>
    <row r="26" spans="1:21" ht="20.100000000000001" customHeight="1" x14ac:dyDescent="0.3">
      <c r="A26" s="12"/>
      <c r="B26" s="12"/>
      <c r="C26" s="153" t="s">
        <v>63</v>
      </c>
      <c r="D26" s="153"/>
      <c r="E26" s="153"/>
      <c r="F26" s="153"/>
      <c r="G26" s="153"/>
      <c r="H26" s="5">
        <v>1</v>
      </c>
      <c r="I26" s="12">
        <f>'Bill -1-MB-1'!I27</f>
        <v>1</v>
      </c>
      <c r="J26" s="12">
        <f>ROUND(U26*70%,0)</f>
        <v>67375</v>
      </c>
      <c r="K26" s="12"/>
      <c r="L26" s="15">
        <f>I26*J26</f>
        <v>67375</v>
      </c>
      <c r="M26" s="5"/>
      <c r="N26" s="5"/>
      <c r="O26" s="5"/>
      <c r="P26" s="5"/>
      <c r="Q26" s="12">
        <f>I26</f>
        <v>1</v>
      </c>
      <c r="R26" s="14">
        <f>L26</f>
        <v>67375</v>
      </c>
      <c r="S26" s="5"/>
      <c r="T26" s="16">
        <v>0.7</v>
      </c>
      <c r="U26" s="36">
        <v>96250</v>
      </c>
    </row>
    <row r="27" spans="1:21" ht="20.100000000000001" customHeight="1" x14ac:dyDescent="0.3">
      <c r="A27" s="12"/>
      <c r="B27" s="12"/>
      <c r="C27" s="5"/>
      <c r="D27" s="5"/>
      <c r="E27" s="5"/>
      <c r="F27" s="5"/>
      <c r="G27" s="5"/>
      <c r="H27" s="5"/>
      <c r="I27" s="12"/>
      <c r="J27" s="12"/>
      <c r="K27" s="12"/>
      <c r="L27" s="12"/>
      <c r="M27" s="5"/>
      <c r="N27" s="5"/>
      <c r="O27" s="5"/>
      <c r="P27" s="5"/>
      <c r="Q27" s="12"/>
      <c r="R27" s="5"/>
      <c r="S27" s="5"/>
      <c r="T27" s="5"/>
      <c r="U27" s="36"/>
    </row>
    <row r="28" spans="1:21" ht="20.100000000000001" customHeight="1" x14ac:dyDescent="0.3">
      <c r="A28" s="12">
        <v>8</v>
      </c>
      <c r="B28" s="46">
        <v>404</v>
      </c>
      <c r="C28" s="146" t="s">
        <v>67</v>
      </c>
      <c r="D28" s="146"/>
      <c r="E28" s="146"/>
      <c r="F28" s="146"/>
      <c r="G28" s="146"/>
      <c r="H28" s="146"/>
      <c r="I28" s="12"/>
      <c r="J28" s="12"/>
      <c r="K28" s="12"/>
      <c r="L28" s="12"/>
      <c r="M28" s="5"/>
      <c r="N28" s="5"/>
      <c r="O28" s="5"/>
      <c r="P28" s="5"/>
      <c r="Q28" s="12"/>
      <c r="R28" s="5"/>
      <c r="S28" s="5"/>
      <c r="T28" s="5"/>
      <c r="U28" s="36"/>
    </row>
    <row r="29" spans="1:21" ht="20.100000000000001" customHeight="1" x14ac:dyDescent="0.3">
      <c r="A29" s="12"/>
      <c r="B29" s="12"/>
      <c r="C29" s="153" t="s">
        <v>63</v>
      </c>
      <c r="D29" s="153"/>
      <c r="E29" s="153"/>
      <c r="F29" s="153"/>
      <c r="G29" s="153"/>
      <c r="H29" s="5">
        <v>2</v>
      </c>
      <c r="I29" s="12">
        <f>'Bill -1-MB-1'!I30</f>
        <v>2</v>
      </c>
      <c r="J29" s="13">
        <f>ROUND(825000*70%,0)</f>
        <v>577500</v>
      </c>
      <c r="K29" s="12"/>
      <c r="L29" s="15">
        <f>I29*J29</f>
        <v>1155000</v>
      </c>
      <c r="M29" s="5"/>
      <c r="N29" s="5"/>
      <c r="O29" s="5"/>
      <c r="P29" s="5"/>
      <c r="Q29" s="12">
        <f>I29</f>
        <v>2</v>
      </c>
      <c r="R29" s="14">
        <f>L29</f>
        <v>1155000</v>
      </c>
      <c r="S29" s="5"/>
      <c r="T29" s="16">
        <v>0.7</v>
      </c>
      <c r="U29" s="49">
        <v>825000</v>
      </c>
    </row>
    <row r="30" spans="1:21" ht="20.100000000000001" customHeight="1" x14ac:dyDescent="0.3">
      <c r="A30" s="12"/>
      <c r="B30" s="12"/>
      <c r="C30" s="5"/>
      <c r="D30" s="5"/>
      <c r="E30" s="5"/>
      <c r="F30" s="5"/>
      <c r="G30" s="5"/>
      <c r="H30" s="5"/>
      <c r="I30" s="12"/>
      <c r="J30" s="12"/>
      <c r="K30" s="12"/>
      <c r="L30" s="12"/>
      <c r="M30" s="5"/>
      <c r="N30" s="5"/>
      <c r="O30" s="5"/>
      <c r="P30" s="5"/>
      <c r="Q30" s="12"/>
      <c r="R30" s="5"/>
      <c r="S30" s="5"/>
      <c r="T30" s="5"/>
      <c r="U30" s="36"/>
    </row>
    <row r="31" spans="1:21" ht="24.75" customHeight="1" x14ac:dyDescent="0.3">
      <c r="A31" s="12">
        <v>9</v>
      </c>
      <c r="B31" s="12">
        <v>406</v>
      </c>
      <c r="C31" s="146" t="s">
        <v>244</v>
      </c>
      <c r="D31" s="146"/>
      <c r="E31" s="146"/>
      <c r="F31" s="146"/>
      <c r="G31" s="146"/>
      <c r="H31" s="146"/>
      <c r="I31" s="12"/>
      <c r="J31" s="12"/>
      <c r="K31" s="12"/>
      <c r="L31" s="12"/>
      <c r="M31" s="5"/>
      <c r="N31" s="5"/>
      <c r="O31" s="5"/>
      <c r="P31" s="5"/>
      <c r="Q31" s="12"/>
      <c r="R31" s="5"/>
      <c r="S31" s="5"/>
      <c r="T31" s="5"/>
      <c r="U31" s="36"/>
    </row>
    <row r="32" spans="1:21" ht="20.100000000000001" customHeight="1" x14ac:dyDescent="0.3">
      <c r="A32" s="12"/>
      <c r="B32" s="12"/>
      <c r="C32" s="153" t="s">
        <v>63</v>
      </c>
      <c r="D32" s="153"/>
      <c r="E32" s="153"/>
      <c r="F32" s="153"/>
      <c r="G32" s="153"/>
      <c r="H32" s="5">
        <v>1</v>
      </c>
      <c r="I32" s="12">
        <f>'Bill -1-MB-1'!I33</f>
        <v>1</v>
      </c>
      <c r="J32" s="12">
        <f>ROUND(U32*70%,0)</f>
        <v>216300</v>
      </c>
      <c r="K32" s="12"/>
      <c r="L32" s="15">
        <f>I32*J32</f>
        <v>216300</v>
      </c>
      <c r="M32" s="5"/>
      <c r="N32" s="5"/>
      <c r="O32" s="5"/>
      <c r="P32" s="5"/>
      <c r="Q32" s="12">
        <f>I32</f>
        <v>1</v>
      </c>
      <c r="R32" s="14">
        <f>L32</f>
        <v>216300</v>
      </c>
      <c r="S32" s="5"/>
      <c r="T32" s="16">
        <v>0.7</v>
      </c>
      <c r="U32" s="36">
        <v>309000</v>
      </c>
    </row>
    <row r="33" spans="1:21" ht="20.100000000000001" customHeight="1" x14ac:dyDescent="0.3">
      <c r="A33" s="12"/>
      <c r="B33" s="12"/>
      <c r="C33" s="5"/>
      <c r="D33" s="5"/>
      <c r="E33" s="5"/>
      <c r="F33" s="5"/>
      <c r="G33" s="5"/>
      <c r="H33" s="5"/>
      <c r="I33" s="12"/>
      <c r="J33" s="12"/>
      <c r="K33" s="12"/>
      <c r="L33" s="12"/>
      <c r="M33" s="5"/>
      <c r="N33" s="5"/>
      <c r="O33" s="5"/>
      <c r="P33" s="5"/>
      <c r="Q33" s="12"/>
      <c r="R33" s="5"/>
      <c r="S33" s="5"/>
      <c r="T33" s="5"/>
      <c r="U33" s="36"/>
    </row>
    <row r="34" spans="1:21" ht="30" customHeight="1" x14ac:dyDescent="0.3">
      <c r="A34" s="12">
        <v>10</v>
      </c>
      <c r="B34" s="46">
        <v>409</v>
      </c>
      <c r="C34" s="146" t="s">
        <v>33</v>
      </c>
      <c r="D34" s="146"/>
      <c r="E34" s="146"/>
      <c r="F34" s="146"/>
      <c r="G34" s="146"/>
      <c r="H34" s="146"/>
      <c r="I34" s="12"/>
      <c r="J34" s="12"/>
      <c r="K34" s="12"/>
      <c r="L34" s="12"/>
      <c r="M34" s="5"/>
      <c r="N34" s="5"/>
      <c r="O34" s="5"/>
      <c r="P34" s="5"/>
      <c r="Q34" s="12"/>
      <c r="R34" s="5"/>
      <c r="S34" s="5"/>
      <c r="T34" s="5"/>
      <c r="U34" s="36"/>
    </row>
    <row r="35" spans="1:21" ht="20.100000000000001" customHeight="1" x14ac:dyDescent="0.3">
      <c r="A35" s="12"/>
      <c r="B35" s="12"/>
      <c r="C35" s="153" t="s">
        <v>63</v>
      </c>
      <c r="D35" s="153"/>
      <c r="E35" s="153"/>
      <c r="F35" s="153"/>
      <c r="G35" s="153"/>
      <c r="H35" s="5">
        <v>1</v>
      </c>
      <c r="I35" s="12">
        <f>'Bill -1-MB-1'!I36</f>
        <v>1</v>
      </c>
      <c r="J35" s="13">
        <f>ROUND(61875*70%,0)</f>
        <v>43313</v>
      </c>
      <c r="K35" s="12" t="s">
        <v>43</v>
      </c>
      <c r="L35" s="15">
        <f>I35*J35</f>
        <v>43313</v>
      </c>
      <c r="M35" s="5"/>
      <c r="N35" s="5"/>
      <c r="O35" s="5"/>
      <c r="P35" s="5"/>
      <c r="Q35" s="12">
        <f>I35</f>
        <v>1</v>
      </c>
      <c r="R35" s="14">
        <f>L35</f>
        <v>43313</v>
      </c>
      <c r="S35" s="5"/>
      <c r="T35" s="16">
        <v>0.7</v>
      </c>
      <c r="U35" s="49">
        <v>61875</v>
      </c>
    </row>
    <row r="36" spans="1:21" ht="20.100000000000001" customHeight="1" x14ac:dyDescent="0.3">
      <c r="A36" s="12"/>
      <c r="B36" s="12"/>
      <c r="C36" s="5"/>
      <c r="D36" s="5"/>
      <c r="E36" s="5"/>
      <c r="F36" s="5"/>
      <c r="G36" s="5"/>
      <c r="H36" s="5"/>
      <c r="I36" s="12"/>
      <c r="J36" s="12"/>
      <c r="K36" s="12"/>
      <c r="L36" s="12"/>
      <c r="M36" s="5"/>
      <c r="N36" s="5"/>
      <c r="O36" s="5"/>
      <c r="P36" s="5"/>
      <c r="Q36" s="12"/>
      <c r="R36" s="5"/>
      <c r="S36" s="5"/>
      <c r="T36" s="5"/>
      <c r="U36" s="36"/>
    </row>
    <row r="37" spans="1:21" ht="25.5" customHeight="1" x14ac:dyDescent="0.3">
      <c r="A37" s="12">
        <v>11</v>
      </c>
      <c r="B37" s="46">
        <v>411</v>
      </c>
      <c r="C37" s="146" t="s">
        <v>35</v>
      </c>
      <c r="D37" s="146"/>
      <c r="E37" s="146"/>
      <c r="F37" s="146"/>
      <c r="G37" s="146"/>
      <c r="H37" s="146"/>
      <c r="I37" s="12"/>
      <c r="J37" s="12"/>
      <c r="K37" s="12"/>
      <c r="L37" s="12"/>
      <c r="M37" s="5"/>
      <c r="N37" s="5"/>
      <c r="O37" s="5"/>
      <c r="P37" s="5"/>
      <c r="Q37" s="12"/>
      <c r="R37" s="5"/>
      <c r="S37" s="5"/>
      <c r="T37" s="5"/>
      <c r="U37" s="36"/>
    </row>
    <row r="38" spans="1:21" ht="20.100000000000001" customHeight="1" x14ac:dyDescent="0.3">
      <c r="A38" s="12"/>
      <c r="B38" s="12"/>
      <c r="C38" s="153" t="s">
        <v>63</v>
      </c>
      <c r="D38" s="153"/>
      <c r="E38" s="153"/>
      <c r="F38" s="153"/>
      <c r="G38" s="153"/>
      <c r="H38" s="5">
        <v>1</v>
      </c>
      <c r="I38" s="12">
        <f>'Bill -1-MB-1'!I39</f>
        <v>1</v>
      </c>
      <c r="J38" s="13">
        <f>ROUND(378000*70%,0)</f>
        <v>264600</v>
      </c>
      <c r="K38" s="12" t="s">
        <v>43</v>
      </c>
      <c r="L38" s="15">
        <f>I38*J38</f>
        <v>264600</v>
      </c>
      <c r="M38" s="5"/>
      <c r="N38" s="5"/>
      <c r="O38" s="5"/>
      <c r="P38" s="5"/>
      <c r="Q38" s="12">
        <f>I38</f>
        <v>1</v>
      </c>
      <c r="R38" s="14">
        <f>L38</f>
        <v>264600</v>
      </c>
      <c r="S38" s="5"/>
      <c r="T38" s="16">
        <v>0.7</v>
      </c>
      <c r="U38" s="49">
        <v>378000</v>
      </c>
    </row>
    <row r="39" spans="1:21" ht="20.100000000000001" customHeight="1" x14ac:dyDescent="0.3">
      <c r="A39" s="12"/>
      <c r="B39" s="12"/>
      <c r="C39" s="5"/>
      <c r="D39" s="5"/>
      <c r="E39" s="5"/>
      <c r="F39" s="5"/>
      <c r="G39" s="5"/>
      <c r="H39" s="5"/>
      <c r="I39" s="12"/>
      <c r="J39" s="12"/>
      <c r="K39" s="12"/>
      <c r="L39" s="12"/>
      <c r="M39" s="5"/>
      <c r="N39" s="5"/>
      <c r="O39" s="5"/>
      <c r="P39" s="5"/>
      <c r="Q39" s="12"/>
      <c r="R39" s="5"/>
      <c r="S39" s="5"/>
      <c r="T39" s="5"/>
      <c r="U39" s="36"/>
    </row>
    <row r="40" spans="1:21" ht="26.25" customHeight="1" x14ac:dyDescent="0.3">
      <c r="A40" s="12">
        <v>12</v>
      </c>
      <c r="B40" s="46">
        <v>412</v>
      </c>
      <c r="C40" s="146" t="s">
        <v>32</v>
      </c>
      <c r="D40" s="146"/>
      <c r="E40" s="146"/>
      <c r="F40" s="146"/>
      <c r="G40" s="146"/>
      <c r="H40" s="146"/>
      <c r="I40" s="12"/>
      <c r="J40" s="12"/>
      <c r="K40" s="12"/>
      <c r="L40" s="12"/>
      <c r="M40" s="5"/>
      <c r="N40" s="5"/>
      <c r="O40" s="5"/>
      <c r="P40" s="5"/>
      <c r="Q40" s="12"/>
      <c r="R40" s="5"/>
      <c r="S40" s="5"/>
      <c r="T40" s="5"/>
      <c r="U40" s="36"/>
    </row>
    <row r="41" spans="1:21" ht="20.100000000000001" customHeight="1" x14ac:dyDescent="0.3">
      <c r="A41" s="12"/>
      <c r="B41" s="12"/>
      <c r="C41" s="153" t="s">
        <v>63</v>
      </c>
      <c r="D41" s="153"/>
      <c r="E41" s="153"/>
      <c r="F41" s="153"/>
      <c r="G41" s="153"/>
      <c r="H41" s="5">
        <v>1</v>
      </c>
      <c r="I41" s="12">
        <f>'Bill -1-MB-1'!I42</f>
        <v>1</v>
      </c>
      <c r="J41" s="13">
        <f>ROUND(93750*70%,0)</f>
        <v>65625</v>
      </c>
      <c r="K41" s="12" t="s">
        <v>43</v>
      </c>
      <c r="L41" s="15">
        <f>I41*J41</f>
        <v>65625</v>
      </c>
      <c r="M41" s="5"/>
      <c r="N41" s="5"/>
      <c r="O41" s="5"/>
      <c r="P41" s="5"/>
      <c r="Q41" s="12">
        <f>I41</f>
        <v>1</v>
      </c>
      <c r="R41" s="14">
        <f>L41</f>
        <v>65625</v>
      </c>
      <c r="S41" s="5"/>
      <c r="T41" s="16">
        <v>0.7</v>
      </c>
      <c r="U41" s="49">
        <v>93750</v>
      </c>
    </row>
    <row r="42" spans="1:21" ht="20.100000000000001" customHeight="1" x14ac:dyDescent="0.3">
      <c r="A42" s="12"/>
      <c r="B42" s="12"/>
      <c r="C42" s="5"/>
      <c r="D42" s="5"/>
      <c r="E42" s="5"/>
      <c r="F42" s="5"/>
      <c r="G42" s="5"/>
      <c r="H42" s="5"/>
      <c r="I42" s="12"/>
      <c r="J42" s="12"/>
      <c r="K42" s="12"/>
      <c r="L42" s="12"/>
      <c r="M42" s="5"/>
      <c r="N42" s="5"/>
      <c r="O42" s="5"/>
      <c r="P42" s="5"/>
      <c r="Q42" s="12"/>
      <c r="R42" s="5"/>
      <c r="S42" s="5"/>
      <c r="T42" s="5"/>
      <c r="U42" s="36"/>
    </row>
    <row r="43" spans="1:21" ht="24.75" customHeight="1" x14ac:dyDescent="0.3">
      <c r="A43" s="12">
        <v>13</v>
      </c>
      <c r="B43" s="46">
        <v>414</v>
      </c>
      <c r="C43" s="146" t="s">
        <v>34</v>
      </c>
      <c r="D43" s="146"/>
      <c r="E43" s="146"/>
      <c r="F43" s="146"/>
      <c r="G43" s="146"/>
      <c r="H43" s="146"/>
      <c r="I43" s="12"/>
      <c r="J43" s="12"/>
      <c r="K43" s="12"/>
      <c r="L43" s="12"/>
      <c r="M43" s="5"/>
      <c r="N43" s="5"/>
      <c r="O43" s="5"/>
      <c r="P43" s="5"/>
      <c r="Q43" s="12"/>
      <c r="R43" s="5"/>
      <c r="S43" s="5"/>
      <c r="T43" s="5"/>
      <c r="U43" s="36"/>
    </row>
    <row r="44" spans="1:21" ht="20.100000000000001" customHeight="1" x14ac:dyDescent="0.3">
      <c r="A44" s="12"/>
      <c r="B44" s="12"/>
      <c r="C44" s="153" t="s">
        <v>63</v>
      </c>
      <c r="D44" s="153"/>
      <c r="E44" s="153"/>
      <c r="F44" s="153"/>
      <c r="G44" s="153"/>
      <c r="H44" s="5">
        <v>1</v>
      </c>
      <c r="I44" s="12">
        <f>'Bill -1-MB-1'!I45</f>
        <v>1</v>
      </c>
      <c r="J44" s="13">
        <f>ROUND(75625*70%,0)</f>
        <v>52938</v>
      </c>
      <c r="K44" s="12" t="s">
        <v>43</v>
      </c>
      <c r="L44" s="15">
        <f>I44*J44</f>
        <v>52938</v>
      </c>
      <c r="M44" s="5"/>
      <c r="N44" s="5"/>
      <c r="O44" s="5"/>
      <c r="P44" s="5"/>
      <c r="Q44" s="12">
        <f>I44</f>
        <v>1</v>
      </c>
      <c r="R44" s="14">
        <f>L44</f>
        <v>52938</v>
      </c>
      <c r="S44" s="5"/>
      <c r="T44" s="16">
        <v>0.7</v>
      </c>
      <c r="U44" s="49">
        <v>75625</v>
      </c>
    </row>
    <row r="45" spans="1:21" ht="20.100000000000001" customHeight="1" x14ac:dyDescent="0.3">
      <c r="A45" s="12"/>
      <c r="B45" s="12"/>
      <c r="C45" s="5"/>
      <c r="D45" s="5"/>
      <c r="E45" s="5"/>
      <c r="F45" s="5"/>
      <c r="G45" s="5"/>
      <c r="H45" s="5"/>
      <c r="I45" s="12"/>
      <c r="J45" s="12"/>
      <c r="K45" s="12"/>
      <c r="L45" s="12"/>
      <c r="M45" s="5"/>
      <c r="N45" s="5"/>
      <c r="O45" s="5"/>
      <c r="P45" s="5"/>
      <c r="Q45" s="12"/>
      <c r="R45" s="5"/>
      <c r="S45" s="5"/>
      <c r="T45" s="5"/>
      <c r="U45" s="36"/>
    </row>
    <row r="46" spans="1:21" ht="27" customHeight="1" x14ac:dyDescent="0.3">
      <c r="A46" s="12">
        <v>14</v>
      </c>
      <c r="B46" s="12">
        <v>415</v>
      </c>
      <c r="C46" s="146" t="s">
        <v>246</v>
      </c>
      <c r="D46" s="146"/>
      <c r="E46" s="146"/>
      <c r="F46" s="146"/>
      <c r="G46" s="146"/>
      <c r="H46" s="146"/>
      <c r="I46" s="12"/>
      <c r="J46" s="12"/>
      <c r="K46" s="12"/>
      <c r="L46" s="12"/>
      <c r="M46" s="5"/>
      <c r="N46" s="5"/>
      <c r="O46" s="5"/>
      <c r="P46" s="5"/>
      <c r="Q46" s="12"/>
      <c r="R46" s="5"/>
      <c r="S46" s="5"/>
      <c r="T46" s="5"/>
      <c r="U46" s="36"/>
    </row>
    <row r="47" spans="1:21" ht="20.100000000000001" customHeight="1" x14ac:dyDescent="0.3">
      <c r="A47" s="12"/>
      <c r="B47" s="12"/>
      <c r="C47" s="153" t="s">
        <v>63</v>
      </c>
      <c r="D47" s="153"/>
      <c r="E47" s="153"/>
      <c r="F47" s="153"/>
      <c r="G47" s="153"/>
      <c r="H47" s="5">
        <v>1</v>
      </c>
      <c r="I47" s="12">
        <f>'Bill -1-MB-1'!I48</f>
        <v>1</v>
      </c>
      <c r="J47" s="12">
        <f>ROUND(U47*70%,0)</f>
        <v>28875</v>
      </c>
      <c r="K47" s="12" t="s">
        <v>43</v>
      </c>
      <c r="L47" s="15">
        <f>I47*J47</f>
        <v>28875</v>
      </c>
      <c r="M47" s="5"/>
      <c r="N47" s="5"/>
      <c r="O47" s="5"/>
      <c r="P47" s="5"/>
      <c r="Q47" s="12">
        <f>I47</f>
        <v>1</v>
      </c>
      <c r="R47" s="14">
        <f>L47</f>
        <v>28875</v>
      </c>
      <c r="S47" s="5"/>
      <c r="T47" s="16">
        <v>0.7</v>
      </c>
      <c r="U47" s="36">
        <v>41250</v>
      </c>
    </row>
    <row r="48" spans="1:21" ht="20.100000000000001" customHeight="1" x14ac:dyDescent="0.3">
      <c r="A48" s="12"/>
      <c r="B48" s="12"/>
      <c r="C48" s="5"/>
      <c r="D48" s="5"/>
      <c r="E48" s="5"/>
      <c r="F48" s="5"/>
      <c r="G48" s="5"/>
      <c r="H48" s="5"/>
      <c r="I48" s="12"/>
      <c r="J48" s="12"/>
      <c r="K48" s="12"/>
      <c r="L48" s="12"/>
      <c r="M48" s="5"/>
      <c r="N48" s="5"/>
      <c r="O48" s="5"/>
      <c r="P48" s="5"/>
      <c r="Q48" s="12"/>
      <c r="R48" s="5"/>
      <c r="S48" s="5"/>
      <c r="T48" s="5"/>
      <c r="U48" s="36"/>
    </row>
    <row r="49" spans="1:21" ht="28.5" customHeight="1" x14ac:dyDescent="0.3">
      <c r="A49" s="12">
        <v>15</v>
      </c>
      <c r="B49" s="12">
        <v>416</v>
      </c>
      <c r="C49" s="149" t="s">
        <v>248</v>
      </c>
      <c r="D49" s="149"/>
      <c r="E49" s="149"/>
      <c r="F49" s="149"/>
      <c r="G49" s="149"/>
      <c r="H49" s="149"/>
      <c r="I49" s="12"/>
      <c r="J49" s="12"/>
      <c r="K49" s="12"/>
      <c r="L49" s="12"/>
      <c r="M49" s="5"/>
      <c r="N49" s="5"/>
      <c r="O49" s="5"/>
      <c r="P49" s="5"/>
      <c r="Q49" s="12"/>
      <c r="R49" s="5"/>
      <c r="S49" s="5"/>
      <c r="T49" s="5"/>
      <c r="U49" s="36"/>
    </row>
    <row r="50" spans="1:21" ht="20.100000000000001" customHeight="1" x14ac:dyDescent="0.3">
      <c r="A50" s="12"/>
      <c r="B50" s="12"/>
      <c r="C50" s="153" t="s">
        <v>63</v>
      </c>
      <c r="D50" s="153"/>
      <c r="E50" s="153"/>
      <c r="F50" s="153"/>
      <c r="G50" s="153"/>
      <c r="H50" s="5">
        <v>1</v>
      </c>
      <c r="I50" s="12">
        <f>'Bill -1-MB-1'!I51</f>
        <v>1</v>
      </c>
      <c r="J50" s="12">
        <f>ROUND(U50*70%,0)</f>
        <v>175000</v>
      </c>
      <c r="K50" s="12" t="s">
        <v>43</v>
      </c>
      <c r="L50" s="15">
        <f>I50*J50</f>
        <v>175000</v>
      </c>
      <c r="M50" s="5"/>
      <c r="N50" s="5"/>
      <c r="O50" s="5"/>
      <c r="P50" s="5"/>
      <c r="Q50" s="12">
        <f>I50</f>
        <v>1</v>
      </c>
      <c r="R50" s="14">
        <f>L50</f>
        <v>175000</v>
      </c>
      <c r="S50" s="5"/>
      <c r="T50" s="16">
        <v>0.7</v>
      </c>
      <c r="U50" s="36">
        <v>250000</v>
      </c>
    </row>
    <row r="51" spans="1:21" ht="20.100000000000001" customHeight="1" x14ac:dyDescent="0.3">
      <c r="A51" s="12"/>
      <c r="B51" s="12"/>
      <c r="C51" s="5"/>
      <c r="D51" s="5"/>
      <c r="E51" s="5"/>
      <c r="F51" s="5"/>
      <c r="G51" s="5"/>
      <c r="H51" s="5"/>
      <c r="I51" s="12"/>
      <c r="J51" s="12"/>
      <c r="K51" s="12"/>
      <c r="L51" s="12"/>
      <c r="M51" s="5"/>
      <c r="N51" s="5"/>
      <c r="O51" s="5"/>
      <c r="P51" s="5"/>
      <c r="Q51" s="12"/>
      <c r="R51" s="5"/>
      <c r="S51" s="5"/>
      <c r="T51" s="5"/>
      <c r="U51" s="36"/>
    </row>
    <row r="52" spans="1:21" ht="26.25" customHeight="1" x14ac:dyDescent="0.3">
      <c r="A52" s="12">
        <v>16</v>
      </c>
      <c r="B52" s="46">
        <v>417</v>
      </c>
      <c r="C52" s="146" t="s">
        <v>30</v>
      </c>
      <c r="D52" s="146"/>
      <c r="E52" s="146"/>
      <c r="F52" s="146"/>
      <c r="G52" s="146"/>
      <c r="H52" s="146"/>
      <c r="I52" s="12"/>
      <c r="J52" s="12"/>
      <c r="K52" s="12"/>
      <c r="L52" s="12"/>
      <c r="M52" s="5"/>
      <c r="N52" s="5"/>
      <c r="O52" s="5"/>
      <c r="P52" s="5"/>
      <c r="Q52" s="12"/>
      <c r="R52" s="5"/>
      <c r="S52" s="5"/>
      <c r="T52" s="5"/>
      <c r="U52" s="36"/>
    </row>
    <row r="53" spans="1:21" ht="20.100000000000001" customHeight="1" x14ac:dyDescent="0.3">
      <c r="A53" s="12"/>
      <c r="B53" s="12"/>
      <c r="C53" s="153" t="s">
        <v>63</v>
      </c>
      <c r="D53" s="153"/>
      <c r="E53" s="153"/>
      <c r="F53" s="153"/>
      <c r="G53" s="153"/>
      <c r="H53" s="5">
        <v>1</v>
      </c>
      <c r="I53" s="12">
        <f>'Bill -1-MB-1'!I54</f>
        <v>1</v>
      </c>
      <c r="J53" s="13">
        <f>ROUND(34500*70%,0)</f>
        <v>24150</v>
      </c>
      <c r="K53" s="12" t="s">
        <v>43</v>
      </c>
      <c r="L53" s="15">
        <f>I53*J53</f>
        <v>24150</v>
      </c>
      <c r="M53" s="5"/>
      <c r="N53" s="5"/>
      <c r="O53" s="5"/>
      <c r="P53" s="5"/>
      <c r="Q53" s="12">
        <f>I53</f>
        <v>1</v>
      </c>
      <c r="R53" s="14">
        <f>L53</f>
        <v>24150</v>
      </c>
      <c r="S53" s="5"/>
      <c r="T53" s="16">
        <v>0.7</v>
      </c>
      <c r="U53" s="49">
        <v>34500</v>
      </c>
    </row>
    <row r="54" spans="1:21" ht="20.100000000000001" customHeight="1" x14ac:dyDescent="0.3">
      <c r="A54" s="12"/>
      <c r="B54" s="12"/>
      <c r="C54" s="5"/>
      <c r="D54" s="5"/>
      <c r="E54" s="5"/>
      <c r="F54" s="5"/>
      <c r="G54" s="5"/>
      <c r="H54" s="5"/>
      <c r="I54" s="12"/>
      <c r="J54" s="12"/>
      <c r="K54" s="12"/>
      <c r="L54" s="12"/>
      <c r="M54" s="5"/>
      <c r="N54" s="5"/>
      <c r="O54" s="5"/>
      <c r="P54" s="5"/>
      <c r="Q54" s="12"/>
      <c r="R54" s="5"/>
      <c r="S54" s="5"/>
      <c r="T54" s="5"/>
      <c r="U54" s="36"/>
    </row>
    <row r="55" spans="1:21" ht="20.100000000000001" customHeight="1" x14ac:dyDescent="0.3">
      <c r="A55" s="12">
        <v>17</v>
      </c>
      <c r="B55" s="46">
        <v>418</v>
      </c>
      <c r="C55" s="156" t="s">
        <v>69</v>
      </c>
      <c r="D55" s="156"/>
      <c r="E55" s="156"/>
      <c r="F55" s="156"/>
      <c r="G55" s="156"/>
      <c r="H55" s="156"/>
      <c r="I55" s="12"/>
      <c r="J55" s="12"/>
      <c r="K55" s="12"/>
      <c r="L55" s="12"/>
      <c r="M55" s="5"/>
      <c r="N55" s="5"/>
      <c r="O55" s="5"/>
      <c r="P55" s="5"/>
      <c r="Q55" s="12"/>
      <c r="R55" s="5"/>
      <c r="S55" s="5"/>
      <c r="T55" s="5"/>
      <c r="U55" s="36"/>
    </row>
    <row r="56" spans="1:21" ht="20.100000000000001" customHeight="1" x14ac:dyDescent="0.3">
      <c r="A56" s="12"/>
      <c r="B56" s="12"/>
      <c r="C56" s="153" t="s">
        <v>63</v>
      </c>
      <c r="D56" s="153"/>
      <c r="E56" s="153"/>
      <c r="F56" s="153"/>
      <c r="G56" s="153"/>
      <c r="H56" s="5">
        <v>1</v>
      </c>
      <c r="I56" s="12">
        <f>'Bill -1-MB-1'!I57</f>
        <v>1</v>
      </c>
      <c r="J56" s="13">
        <f>ROUND(563750*70%,0)</f>
        <v>394625</v>
      </c>
      <c r="K56" s="12"/>
      <c r="L56" s="15">
        <f>I56*J56</f>
        <v>394625</v>
      </c>
      <c r="M56" s="5"/>
      <c r="N56" s="5"/>
      <c r="O56" s="5"/>
      <c r="P56" s="5"/>
      <c r="Q56" s="12">
        <f>I56</f>
        <v>1</v>
      </c>
      <c r="R56" s="14">
        <f>L56</f>
        <v>394625</v>
      </c>
      <c r="S56" s="5"/>
      <c r="T56" s="16">
        <v>0.7</v>
      </c>
      <c r="U56" s="49">
        <v>563750</v>
      </c>
    </row>
    <row r="57" spans="1:21" ht="20.100000000000001" customHeight="1" x14ac:dyDescent="0.3">
      <c r="A57" s="12"/>
      <c r="B57" s="12"/>
      <c r="C57" s="5"/>
      <c r="D57" s="5"/>
      <c r="E57" s="5"/>
      <c r="F57" s="5"/>
      <c r="G57" s="5"/>
      <c r="H57" s="5"/>
      <c r="I57" s="12"/>
      <c r="J57" s="12"/>
      <c r="K57" s="12"/>
      <c r="L57" s="12"/>
      <c r="M57" s="5"/>
      <c r="N57" s="5"/>
      <c r="O57" s="5"/>
      <c r="P57" s="5"/>
      <c r="Q57" s="12"/>
      <c r="R57" s="5"/>
      <c r="S57" s="5"/>
      <c r="T57" s="5"/>
      <c r="U57" s="36"/>
    </row>
    <row r="58" spans="1:21" ht="25.5" customHeight="1" x14ac:dyDescent="0.3">
      <c r="A58" s="12">
        <v>18</v>
      </c>
      <c r="B58" s="46">
        <v>420</v>
      </c>
      <c r="C58" s="146" t="s">
        <v>39</v>
      </c>
      <c r="D58" s="146"/>
      <c r="E58" s="146"/>
      <c r="F58" s="146"/>
      <c r="G58" s="146"/>
      <c r="H58" s="146"/>
      <c r="I58" s="12"/>
      <c r="J58" s="12"/>
      <c r="K58" s="12"/>
      <c r="L58" s="12"/>
      <c r="M58" s="5"/>
      <c r="N58" s="5"/>
      <c r="O58" s="5"/>
      <c r="P58" s="5"/>
      <c r="Q58" s="12"/>
      <c r="R58" s="5"/>
      <c r="S58" s="5"/>
      <c r="T58" s="5"/>
      <c r="U58" s="36"/>
    </row>
    <row r="59" spans="1:21" ht="20.100000000000001" customHeight="1" x14ac:dyDescent="0.3">
      <c r="A59" s="12"/>
      <c r="B59" s="12"/>
      <c r="C59" s="153" t="s">
        <v>63</v>
      </c>
      <c r="D59" s="153"/>
      <c r="E59" s="153"/>
      <c r="F59" s="153"/>
      <c r="G59" s="153"/>
      <c r="H59" s="5">
        <v>1</v>
      </c>
      <c r="I59" s="12">
        <f>'Bill -1-MB-1'!I60</f>
        <v>1</v>
      </c>
      <c r="J59" s="13">
        <f>ROUND(225000*70%,0)</f>
        <v>157500</v>
      </c>
      <c r="K59" s="12" t="s">
        <v>43</v>
      </c>
      <c r="L59" s="15">
        <f>I59*J59</f>
        <v>157500</v>
      </c>
      <c r="M59" s="5"/>
      <c r="N59" s="5"/>
      <c r="O59" s="5"/>
      <c r="P59" s="5"/>
      <c r="Q59" s="12">
        <f>I59</f>
        <v>1</v>
      </c>
      <c r="R59" s="14">
        <f>L59</f>
        <v>157500</v>
      </c>
      <c r="S59" s="5"/>
      <c r="T59" s="16">
        <v>0.7</v>
      </c>
      <c r="U59" s="49">
        <v>225000</v>
      </c>
    </row>
    <row r="60" spans="1:21" ht="20.100000000000001" customHeight="1" x14ac:dyDescent="0.3">
      <c r="A60" s="12"/>
      <c r="B60" s="12"/>
      <c r="C60" s="5"/>
      <c r="D60" s="5"/>
      <c r="E60" s="5"/>
      <c r="F60" s="5"/>
      <c r="G60" s="5"/>
      <c r="H60" s="5"/>
      <c r="I60" s="12"/>
      <c r="J60" s="12"/>
      <c r="K60" s="12"/>
      <c r="L60" s="12"/>
      <c r="M60" s="5"/>
      <c r="N60" s="5"/>
      <c r="O60" s="5"/>
      <c r="P60" s="5"/>
      <c r="Q60" s="12"/>
      <c r="R60" s="5"/>
      <c r="S60" s="5"/>
      <c r="T60" s="5"/>
      <c r="U60" s="36"/>
    </row>
    <row r="61" spans="1:21" ht="27" customHeight="1" x14ac:dyDescent="0.3">
      <c r="A61" s="12">
        <v>19</v>
      </c>
      <c r="B61" s="46">
        <v>421</v>
      </c>
      <c r="C61" s="146" t="s">
        <v>56</v>
      </c>
      <c r="D61" s="146"/>
      <c r="E61" s="146"/>
      <c r="F61" s="146"/>
      <c r="G61" s="146"/>
      <c r="H61" s="146"/>
      <c r="I61" s="12"/>
      <c r="J61" s="12"/>
      <c r="K61" s="12"/>
      <c r="L61" s="12"/>
      <c r="M61" s="5"/>
      <c r="N61" s="5"/>
      <c r="O61" s="5"/>
      <c r="P61" s="5"/>
      <c r="Q61" s="12"/>
      <c r="R61" s="5"/>
      <c r="S61" s="5"/>
      <c r="T61" s="5"/>
      <c r="U61" s="36"/>
    </row>
    <row r="62" spans="1:21" ht="20.100000000000001" customHeight="1" x14ac:dyDescent="0.3">
      <c r="A62" s="12"/>
      <c r="B62" s="12"/>
      <c r="C62" s="153" t="s">
        <v>63</v>
      </c>
      <c r="D62" s="153"/>
      <c r="E62" s="153"/>
      <c r="F62" s="153"/>
      <c r="G62" s="153"/>
      <c r="H62" s="5">
        <v>2</v>
      </c>
      <c r="I62" s="12">
        <f>'Bill -1-MB-1'!I63</f>
        <v>2</v>
      </c>
      <c r="J62" s="13">
        <f>ROUND(61875*70%,0)</f>
        <v>43313</v>
      </c>
      <c r="K62" s="12" t="s">
        <v>43</v>
      </c>
      <c r="L62" s="15">
        <f>I62*J62</f>
        <v>86626</v>
      </c>
      <c r="M62" s="5"/>
      <c r="N62" s="5"/>
      <c r="O62" s="5"/>
      <c r="P62" s="5"/>
      <c r="Q62" s="12">
        <f>I62</f>
        <v>2</v>
      </c>
      <c r="R62" s="14">
        <f>L62</f>
        <v>86626</v>
      </c>
      <c r="S62" s="5"/>
      <c r="T62" s="16">
        <v>0.7</v>
      </c>
      <c r="U62" s="49">
        <v>61875</v>
      </c>
    </row>
    <row r="63" spans="1:21" ht="20.100000000000001" customHeight="1" x14ac:dyDescent="0.3">
      <c r="A63" s="12"/>
      <c r="B63" s="12"/>
      <c r="C63" s="5"/>
      <c r="D63" s="5"/>
      <c r="E63" s="5"/>
      <c r="F63" s="5"/>
      <c r="G63" s="5"/>
      <c r="H63" s="5"/>
      <c r="I63" s="12"/>
      <c r="J63" s="12"/>
      <c r="K63" s="12"/>
      <c r="L63" s="12"/>
      <c r="M63" s="5"/>
      <c r="N63" s="5"/>
      <c r="O63" s="5"/>
      <c r="P63" s="5"/>
      <c r="Q63" s="12"/>
      <c r="R63" s="5"/>
      <c r="S63" s="5"/>
      <c r="T63" s="5"/>
      <c r="U63" s="36"/>
    </row>
    <row r="64" spans="1:21" ht="20.100000000000001" customHeight="1" x14ac:dyDescent="0.3">
      <c r="A64" s="12">
        <v>20</v>
      </c>
      <c r="B64" s="12">
        <v>422</v>
      </c>
      <c r="C64" s="146" t="s">
        <v>236</v>
      </c>
      <c r="D64" s="146"/>
      <c r="E64" s="146"/>
      <c r="F64" s="146"/>
      <c r="G64" s="146"/>
      <c r="H64" s="146"/>
      <c r="I64" s="12"/>
      <c r="J64" s="12"/>
      <c r="K64" s="12"/>
      <c r="L64" s="12"/>
      <c r="M64" s="5"/>
      <c r="N64" s="5"/>
      <c r="O64" s="5"/>
      <c r="P64" s="5"/>
      <c r="Q64" s="12"/>
      <c r="R64" s="5"/>
      <c r="S64" s="5"/>
      <c r="T64" s="5"/>
      <c r="U64" s="36"/>
    </row>
    <row r="65" spans="1:21" ht="20.100000000000001" customHeight="1" x14ac:dyDescent="0.3">
      <c r="A65" s="12"/>
      <c r="B65" s="12"/>
      <c r="C65" s="153" t="s">
        <v>63</v>
      </c>
      <c r="D65" s="153"/>
      <c r="E65" s="153"/>
      <c r="F65" s="153"/>
      <c r="G65" s="153"/>
      <c r="H65" s="5">
        <v>1</v>
      </c>
      <c r="I65" s="12">
        <f>'Bill -1-MB-1'!I66</f>
        <v>1</v>
      </c>
      <c r="J65" s="12">
        <f>ROUND(U65*70%,0)</f>
        <v>218750</v>
      </c>
      <c r="K65" s="12"/>
      <c r="L65" s="15">
        <f>I65*J65</f>
        <v>218750</v>
      </c>
      <c r="M65" s="5"/>
      <c r="N65" s="5"/>
      <c r="O65" s="5"/>
      <c r="P65" s="5"/>
      <c r="Q65" s="12">
        <f>I65</f>
        <v>1</v>
      </c>
      <c r="R65" s="14">
        <f>L65</f>
        <v>218750</v>
      </c>
      <c r="S65" s="5"/>
      <c r="T65" s="16">
        <v>0.7</v>
      </c>
      <c r="U65" s="36">
        <v>312500</v>
      </c>
    </row>
    <row r="66" spans="1:21" ht="20.100000000000001" customHeight="1" x14ac:dyDescent="0.3">
      <c r="A66" s="12"/>
      <c r="B66" s="12"/>
      <c r="C66" s="5"/>
      <c r="D66" s="5"/>
      <c r="E66" s="5"/>
      <c r="F66" s="5"/>
      <c r="G66" s="5"/>
      <c r="H66" s="5"/>
      <c r="I66" s="12"/>
      <c r="J66" s="12"/>
      <c r="K66" s="12"/>
      <c r="L66" s="12"/>
      <c r="M66" s="5"/>
      <c r="N66" s="5"/>
      <c r="O66" s="5"/>
      <c r="P66" s="5"/>
      <c r="Q66" s="12"/>
      <c r="R66" s="5"/>
      <c r="S66" s="5"/>
      <c r="T66" s="5"/>
      <c r="U66" s="36"/>
    </row>
    <row r="67" spans="1:21" ht="20.100000000000001" customHeight="1" x14ac:dyDescent="0.3">
      <c r="A67" s="12">
        <v>21</v>
      </c>
      <c r="B67" s="12">
        <v>423</v>
      </c>
      <c r="C67" s="146" t="s">
        <v>235</v>
      </c>
      <c r="D67" s="146"/>
      <c r="E67" s="146"/>
      <c r="F67" s="146"/>
      <c r="G67" s="146"/>
      <c r="H67" s="146"/>
      <c r="I67" s="12"/>
      <c r="J67" s="12"/>
      <c r="K67" s="12"/>
      <c r="L67" s="12"/>
      <c r="M67" s="5"/>
      <c r="N67" s="5"/>
      <c r="O67" s="5"/>
      <c r="P67" s="5"/>
      <c r="Q67" s="12"/>
      <c r="R67" s="5"/>
      <c r="S67" s="5"/>
      <c r="T67" s="5"/>
      <c r="U67" s="36"/>
    </row>
    <row r="68" spans="1:21" ht="20.100000000000001" customHeight="1" x14ac:dyDescent="0.3">
      <c r="A68" s="12"/>
      <c r="B68" s="12"/>
      <c r="C68" s="153" t="s">
        <v>63</v>
      </c>
      <c r="D68" s="153"/>
      <c r="E68" s="153"/>
      <c r="F68" s="153"/>
      <c r="G68" s="153"/>
      <c r="H68" s="5">
        <v>2</v>
      </c>
      <c r="I68" s="12">
        <f>'Bill -1-MB-1'!I69</f>
        <v>2</v>
      </c>
      <c r="J68" s="12">
        <f>ROUND(U68*70%,0)</f>
        <v>196000</v>
      </c>
      <c r="K68" s="12"/>
      <c r="L68" s="15">
        <f>I68*J68</f>
        <v>392000</v>
      </c>
      <c r="M68" s="5"/>
      <c r="N68" s="5"/>
      <c r="O68" s="5"/>
      <c r="P68" s="5"/>
      <c r="Q68" s="12">
        <f>I68</f>
        <v>2</v>
      </c>
      <c r="R68" s="14">
        <f>L68</f>
        <v>392000</v>
      </c>
      <c r="S68" s="5"/>
      <c r="T68" s="16">
        <v>0.7</v>
      </c>
      <c r="U68" s="36">
        <v>280000</v>
      </c>
    </row>
    <row r="69" spans="1:21" ht="20.100000000000001" customHeight="1" x14ac:dyDescent="0.3">
      <c r="A69" s="12"/>
      <c r="B69" s="12"/>
      <c r="C69" s="5"/>
      <c r="D69" s="5"/>
      <c r="E69" s="5"/>
      <c r="F69" s="5"/>
      <c r="G69" s="5"/>
      <c r="H69" s="5"/>
      <c r="I69" s="12"/>
      <c r="J69" s="12"/>
      <c r="K69" s="12"/>
      <c r="L69" s="12"/>
      <c r="M69" s="5"/>
      <c r="N69" s="5"/>
      <c r="O69" s="5"/>
      <c r="P69" s="5"/>
      <c r="Q69" s="12"/>
      <c r="R69" s="5"/>
      <c r="S69" s="5"/>
      <c r="T69" s="5"/>
      <c r="U69" s="36"/>
    </row>
    <row r="70" spans="1:21" ht="21" customHeight="1" x14ac:dyDescent="0.3">
      <c r="A70" s="12">
        <v>22</v>
      </c>
      <c r="B70" s="46">
        <v>425</v>
      </c>
      <c r="C70" s="146" t="s">
        <v>40</v>
      </c>
      <c r="D70" s="146"/>
      <c r="E70" s="146"/>
      <c r="F70" s="146"/>
      <c r="G70" s="146"/>
      <c r="H70" s="146"/>
      <c r="I70" s="12"/>
      <c r="J70" s="12"/>
      <c r="K70" s="12"/>
      <c r="L70" s="12"/>
      <c r="M70" s="5"/>
      <c r="N70" s="5"/>
      <c r="O70" s="5"/>
      <c r="P70" s="5"/>
      <c r="Q70" s="12"/>
      <c r="R70" s="5"/>
      <c r="S70" s="5"/>
      <c r="T70" s="5"/>
      <c r="U70" s="36"/>
    </row>
    <row r="71" spans="1:21" ht="20.100000000000001" customHeight="1" x14ac:dyDescent="0.3">
      <c r="A71" s="12"/>
      <c r="B71" s="12"/>
      <c r="C71" s="153" t="s">
        <v>63</v>
      </c>
      <c r="D71" s="153"/>
      <c r="E71" s="153"/>
      <c r="F71" s="153"/>
      <c r="G71" s="153"/>
      <c r="H71" s="5">
        <v>1</v>
      </c>
      <c r="I71" s="12">
        <f>'Bill -1-MB-1'!I72</f>
        <v>1</v>
      </c>
      <c r="J71" s="13">
        <f>ROUND(937500*70%,0)</f>
        <v>656250</v>
      </c>
      <c r="K71" s="12" t="s">
        <v>43</v>
      </c>
      <c r="L71" s="15">
        <f>I71*J71</f>
        <v>656250</v>
      </c>
      <c r="M71" s="5"/>
      <c r="N71" s="5"/>
      <c r="O71" s="5"/>
      <c r="P71" s="5"/>
      <c r="Q71" s="12">
        <f>I71</f>
        <v>1</v>
      </c>
      <c r="R71" s="14">
        <f>L71</f>
        <v>656250</v>
      </c>
      <c r="S71" s="5"/>
      <c r="T71" s="16">
        <v>0.7</v>
      </c>
      <c r="U71" s="49">
        <v>937500</v>
      </c>
    </row>
    <row r="72" spans="1:21" ht="20.100000000000001" customHeight="1" x14ac:dyDescent="0.3">
      <c r="A72" s="12"/>
      <c r="B72" s="12"/>
      <c r="C72" s="5"/>
      <c r="D72" s="5"/>
      <c r="E72" s="5"/>
      <c r="F72" s="5"/>
      <c r="G72" s="5"/>
      <c r="H72" s="5"/>
      <c r="I72" s="12"/>
      <c r="J72" s="12"/>
      <c r="K72" s="12"/>
      <c r="L72" s="12"/>
      <c r="M72" s="5"/>
      <c r="N72" s="5"/>
      <c r="O72" s="5"/>
      <c r="P72" s="5"/>
      <c r="Q72" s="12"/>
      <c r="R72" s="5"/>
      <c r="S72" s="5"/>
      <c r="T72" s="5"/>
      <c r="U72" s="36"/>
    </row>
    <row r="73" spans="1:21" ht="25.5" customHeight="1" x14ac:dyDescent="0.3">
      <c r="A73" s="12">
        <v>23</v>
      </c>
      <c r="B73" s="46">
        <v>426</v>
      </c>
      <c r="C73" s="146" t="s">
        <v>41</v>
      </c>
      <c r="D73" s="146"/>
      <c r="E73" s="146"/>
      <c r="F73" s="146"/>
      <c r="G73" s="146"/>
      <c r="H73" s="146"/>
      <c r="I73" s="12"/>
      <c r="J73" s="12"/>
      <c r="K73" s="12"/>
      <c r="L73" s="12"/>
      <c r="M73" s="5"/>
      <c r="N73" s="5"/>
      <c r="O73" s="5"/>
      <c r="P73" s="5"/>
      <c r="Q73" s="12"/>
      <c r="R73" s="5"/>
      <c r="S73" s="5"/>
      <c r="T73" s="5"/>
      <c r="U73" s="36"/>
    </row>
    <row r="74" spans="1:21" ht="20.100000000000001" customHeight="1" x14ac:dyDescent="0.3">
      <c r="A74" s="12"/>
      <c r="B74" s="12"/>
      <c r="C74" s="153" t="s">
        <v>63</v>
      </c>
      <c r="D74" s="153"/>
      <c r="E74" s="153"/>
      <c r="F74" s="153"/>
      <c r="G74" s="153"/>
      <c r="H74" s="5">
        <v>1</v>
      </c>
      <c r="I74" s="12">
        <f>'Bill -1-MB-1'!I75</f>
        <v>1</v>
      </c>
      <c r="J74" s="13">
        <f>ROUND(562500*70%,0)</f>
        <v>393750</v>
      </c>
      <c r="K74" s="12" t="s">
        <v>43</v>
      </c>
      <c r="L74" s="15">
        <f>I74*J74</f>
        <v>393750</v>
      </c>
      <c r="M74" s="5"/>
      <c r="N74" s="5"/>
      <c r="O74" s="5"/>
      <c r="P74" s="5"/>
      <c r="Q74" s="12">
        <f>I74</f>
        <v>1</v>
      </c>
      <c r="R74" s="14">
        <f>L74</f>
        <v>393750</v>
      </c>
      <c r="S74" s="5"/>
      <c r="T74" s="16">
        <v>0.7</v>
      </c>
      <c r="U74" s="49">
        <v>562500</v>
      </c>
    </row>
    <row r="75" spans="1:21" ht="20.100000000000001" customHeight="1" x14ac:dyDescent="0.3">
      <c r="A75" s="12"/>
      <c r="B75" s="12"/>
      <c r="C75" s="5"/>
      <c r="D75" s="5"/>
      <c r="E75" s="5"/>
      <c r="F75" s="5"/>
      <c r="G75" s="5"/>
      <c r="H75" s="5"/>
      <c r="I75" s="12"/>
      <c r="J75" s="12"/>
      <c r="K75" s="12"/>
      <c r="L75" s="12"/>
      <c r="M75" s="5"/>
      <c r="N75" s="5"/>
      <c r="O75" s="5"/>
      <c r="P75" s="5"/>
      <c r="Q75" s="12"/>
      <c r="R75" s="5"/>
      <c r="S75" s="5"/>
      <c r="T75" s="5"/>
      <c r="U75" s="36"/>
    </row>
    <row r="76" spans="1:21" ht="27" customHeight="1" x14ac:dyDescent="0.3">
      <c r="A76" s="12">
        <v>24</v>
      </c>
      <c r="B76" s="46">
        <v>429</v>
      </c>
      <c r="C76" s="146" t="s">
        <v>36</v>
      </c>
      <c r="D76" s="146"/>
      <c r="E76" s="146"/>
      <c r="F76" s="146"/>
      <c r="G76" s="146"/>
      <c r="H76" s="146"/>
      <c r="I76" s="12"/>
      <c r="J76" s="12"/>
      <c r="K76" s="12"/>
      <c r="L76" s="12"/>
      <c r="M76" s="5"/>
      <c r="N76" s="5"/>
      <c r="O76" s="5"/>
      <c r="P76" s="5"/>
      <c r="Q76" s="12"/>
      <c r="R76" s="5"/>
      <c r="S76" s="5"/>
      <c r="T76" s="5"/>
      <c r="U76" s="36"/>
    </row>
    <row r="77" spans="1:21" ht="20.100000000000001" customHeight="1" x14ac:dyDescent="0.3">
      <c r="A77" s="12"/>
      <c r="B77" s="12"/>
      <c r="C77" s="153" t="s">
        <v>63</v>
      </c>
      <c r="D77" s="153"/>
      <c r="E77" s="153"/>
      <c r="F77" s="153"/>
      <c r="G77" s="153"/>
      <c r="H77" s="5">
        <v>1</v>
      </c>
      <c r="I77" s="12">
        <f>'Bill -1-MB-1'!I78</f>
        <v>1</v>
      </c>
      <c r="J77" s="13">
        <f>ROUND(43750*70%,0)</f>
        <v>30625</v>
      </c>
      <c r="K77" s="12" t="s">
        <v>43</v>
      </c>
      <c r="L77" s="15">
        <f>I77*J77</f>
        <v>30625</v>
      </c>
      <c r="M77" s="5"/>
      <c r="N77" s="5"/>
      <c r="O77" s="5"/>
      <c r="P77" s="5"/>
      <c r="Q77" s="12">
        <f>I77</f>
        <v>1</v>
      </c>
      <c r="R77" s="14">
        <f>L77</f>
        <v>30625</v>
      </c>
      <c r="S77" s="5"/>
      <c r="T77" s="16">
        <v>0.7</v>
      </c>
      <c r="U77" s="49">
        <v>43750</v>
      </c>
    </row>
    <row r="78" spans="1:21" ht="20.100000000000001" customHeight="1" x14ac:dyDescent="0.3">
      <c r="A78" s="12"/>
      <c r="B78" s="12"/>
      <c r="C78" s="5"/>
      <c r="D78" s="5"/>
      <c r="E78" s="5"/>
      <c r="F78" s="5"/>
      <c r="G78" s="5"/>
      <c r="H78" s="5"/>
      <c r="I78" s="12"/>
      <c r="J78" s="12"/>
      <c r="K78" s="12"/>
      <c r="L78" s="12"/>
      <c r="M78" s="5"/>
      <c r="N78" s="5"/>
      <c r="O78" s="5"/>
      <c r="P78" s="5"/>
      <c r="Q78" s="12"/>
      <c r="R78" s="5"/>
      <c r="S78" s="5"/>
      <c r="T78" s="5"/>
      <c r="U78" s="36"/>
    </row>
    <row r="79" spans="1:21" ht="29.25" customHeight="1" x14ac:dyDescent="0.3">
      <c r="A79" s="12">
        <v>25</v>
      </c>
      <c r="B79" s="46">
        <v>430</v>
      </c>
      <c r="C79" s="150" t="s">
        <v>38</v>
      </c>
      <c r="D79" s="150"/>
      <c r="E79" s="150"/>
      <c r="F79" s="150"/>
      <c r="G79" s="150"/>
      <c r="H79" s="150"/>
      <c r="I79" s="12"/>
      <c r="J79" s="12"/>
      <c r="K79" s="12"/>
      <c r="L79" s="12"/>
      <c r="M79" s="5"/>
      <c r="N79" s="5"/>
      <c r="O79" s="5"/>
      <c r="P79" s="5"/>
      <c r="Q79" s="12"/>
      <c r="R79" s="5"/>
      <c r="S79" s="5"/>
      <c r="T79" s="5"/>
      <c r="U79" s="36"/>
    </row>
    <row r="80" spans="1:21" ht="20.100000000000001" customHeight="1" x14ac:dyDescent="0.3">
      <c r="A80" s="12"/>
      <c r="B80" s="12"/>
      <c r="C80" s="153" t="s">
        <v>63</v>
      </c>
      <c r="D80" s="153"/>
      <c r="E80" s="153"/>
      <c r="F80" s="153"/>
      <c r="G80" s="153"/>
      <c r="H80" s="5">
        <v>1</v>
      </c>
      <c r="I80" s="12">
        <f>'Bill -1-MB-1'!I81</f>
        <v>1</v>
      </c>
      <c r="J80" s="13">
        <f>ROUND(81250*70%,0)</f>
        <v>56875</v>
      </c>
      <c r="K80" s="12" t="s">
        <v>43</v>
      </c>
      <c r="L80" s="15">
        <f>I80*J80</f>
        <v>56875</v>
      </c>
      <c r="M80" s="5"/>
      <c r="N80" s="5"/>
      <c r="O80" s="5"/>
      <c r="P80" s="5"/>
      <c r="Q80" s="12">
        <f>I80</f>
        <v>1</v>
      </c>
      <c r="R80" s="14">
        <f>L80</f>
        <v>56875</v>
      </c>
      <c r="S80" s="5"/>
      <c r="T80" s="16">
        <v>0.7</v>
      </c>
      <c r="U80" s="49">
        <v>81250</v>
      </c>
    </row>
    <row r="81" spans="1:21" ht="20.100000000000001" customHeight="1" x14ac:dyDescent="0.3">
      <c r="A81" s="12"/>
      <c r="B81" s="12"/>
      <c r="C81" s="12"/>
      <c r="D81" s="12"/>
      <c r="E81" s="12"/>
      <c r="F81" s="12"/>
      <c r="G81" s="12"/>
      <c r="H81" s="12"/>
      <c r="I81" s="12"/>
      <c r="J81" s="13"/>
      <c r="K81" s="12"/>
      <c r="L81" s="15"/>
      <c r="M81" s="5"/>
      <c r="N81" s="5"/>
      <c r="O81" s="5"/>
      <c r="P81" s="5"/>
      <c r="Q81" s="12"/>
      <c r="R81" s="14"/>
      <c r="S81" s="5"/>
      <c r="T81" s="16"/>
      <c r="U81" s="49"/>
    </row>
    <row r="82" spans="1:21" ht="25.5" customHeight="1" x14ac:dyDescent="0.3">
      <c r="A82" s="12">
        <v>26</v>
      </c>
      <c r="B82" s="46">
        <v>432</v>
      </c>
      <c r="C82" s="146" t="s">
        <v>68</v>
      </c>
      <c r="D82" s="146"/>
      <c r="E82" s="146"/>
      <c r="F82" s="146"/>
      <c r="G82" s="146"/>
      <c r="H82" s="146"/>
      <c r="I82" s="12"/>
      <c r="J82" s="13"/>
      <c r="K82" s="12"/>
      <c r="L82" s="15"/>
      <c r="M82" s="5"/>
      <c r="N82" s="5"/>
      <c r="O82" s="5"/>
      <c r="P82" s="5"/>
      <c r="Q82" s="12"/>
      <c r="R82" s="14"/>
      <c r="S82" s="5"/>
      <c r="T82" s="16"/>
      <c r="U82" s="49"/>
    </row>
    <row r="83" spans="1:21" ht="20.100000000000001" customHeight="1" x14ac:dyDescent="0.3">
      <c r="A83" s="12"/>
      <c r="B83" s="12"/>
      <c r="C83" s="153" t="s">
        <v>63</v>
      </c>
      <c r="D83" s="153"/>
      <c r="E83" s="153"/>
      <c r="F83" s="153"/>
      <c r="G83" s="153"/>
      <c r="H83" s="5">
        <v>2</v>
      </c>
      <c r="I83" s="12">
        <f>'Bill -1-MB-1'!I84</f>
        <v>2</v>
      </c>
      <c r="J83" s="13">
        <f>ROUND(115000*70%,0)</f>
        <v>80500</v>
      </c>
      <c r="K83" s="12"/>
      <c r="L83" s="15">
        <f>I83*J83</f>
        <v>161000</v>
      </c>
      <c r="M83" s="5"/>
      <c r="N83" s="5"/>
      <c r="O83" s="5"/>
      <c r="P83" s="5"/>
      <c r="Q83" s="12">
        <f>I83</f>
        <v>2</v>
      </c>
      <c r="R83" s="14">
        <f>L83</f>
        <v>161000</v>
      </c>
      <c r="S83" s="5"/>
      <c r="T83" s="16">
        <v>0.7</v>
      </c>
      <c r="U83" s="49">
        <v>115000</v>
      </c>
    </row>
    <row r="84" spans="1:21" ht="20.100000000000001" customHeight="1" x14ac:dyDescent="0.3">
      <c r="A84" s="12"/>
      <c r="B84" s="12"/>
      <c r="C84" s="12"/>
      <c r="D84" s="12"/>
      <c r="E84" s="12"/>
      <c r="F84" s="12"/>
      <c r="G84" s="12"/>
      <c r="H84" s="12"/>
      <c r="I84" s="12"/>
      <c r="J84" s="13"/>
      <c r="K84" s="12"/>
      <c r="L84" s="15"/>
      <c r="M84" s="5"/>
      <c r="N84" s="5"/>
      <c r="O84" s="5"/>
      <c r="P84" s="5"/>
      <c r="Q84" s="12"/>
      <c r="R84" s="14"/>
      <c r="S84" s="5"/>
      <c r="T84" s="16"/>
      <c r="U84" s="49"/>
    </row>
    <row r="85" spans="1:21" ht="48.75" customHeight="1" x14ac:dyDescent="0.3">
      <c r="A85" s="12">
        <v>27</v>
      </c>
      <c r="B85" s="12">
        <v>519</v>
      </c>
      <c r="C85" s="154" t="s">
        <v>232</v>
      </c>
      <c r="D85" s="154"/>
      <c r="E85" s="154"/>
      <c r="F85" s="154"/>
      <c r="G85" s="154"/>
      <c r="H85" s="154"/>
      <c r="I85" s="12"/>
      <c r="J85" s="12"/>
      <c r="K85" s="12"/>
      <c r="L85" s="12"/>
      <c r="M85" s="5"/>
      <c r="N85" s="5"/>
      <c r="O85" s="5"/>
      <c r="P85" s="5"/>
      <c r="Q85" s="12"/>
      <c r="R85" s="5"/>
      <c r="S85" s="5"/>
      <c r="T85" s="5"/>
      <c r="U85" s="36"/>
    </row>
    <row r="86" spans="1:21" ht="20.100000000000001" customHeight="1" x14ac:dyDescent="0.3">
      <c r="A86" s="12"/>
      <c r="B86" s="12"/>
      <c r="C86" s="153" t="s">
        <v>63</v>
      </c>
      <c r="D86" s="153"/>
      <c r="E86" s="153"/>
      <c r="F86" s="153"/>
      <c r="G86" s="153"/>
      <c r="H86" s="5">
        <v>1</v>
      </c>
      <c r="I86" s="12">
        <v>1</v>
      </c>
      <c r="J86" s="13">
        <f>ROUND(U86*70%,0)</f>
        <v>213500</v>
      </c>
      <c r="K86" s="12"/>
      <c r="L86" s="15">
        <f>I86*J86</f>
        <v>213500</v>
      </c>
      <c r="M86" s="5"/>
      <c r="N86" s="5"/>
      <c r="O86" s="5"/>
      <c r="P86" s="5"/>
      <c r="Q86" s="12">
        <f>I86</f>
        <v>1</v>
      </c>
      <c r="R86" s="14">
        <f>L86</f>
        <v>213500</v>
      </c>
      <c r="S86" s="5"/>
      <c r="T86" s="16">
        <v>0.7</v>
      </c>
      <c r="U86" s="49">
        <v>305000</v>
      </c>
    </row>
    <row r="87" spans="1:21" ht="20.100000000000001" customHeight="1" x14ac:dyDescent="0.3">
      <c r="A87" s="12"/>
      <c r="B87" s="12"/>
      <c r="C87" s="12"/>
      <c r="D87" s="12"/>
      <c r="E87" s="12"/>
      <c r="F87" s="12"/>
      <c r="G87" s="12"/>
      <c r="H87" s="12"/>
      <c r="I87" s="12"/>
      <c r="J87" s="13"/>
      <c r="K87" s="12"/>
      <c r="L87" s="15"/>
      <c r="M87" s="5"/>
      <c r="N87" s="5"/>
      <c r="O87" s="5"/>
      <c r="P87" s="5"/>
      <c r="Q87" s="12"/>
      <c r="R87" s="14"/>
      <c r="S87" s="5"/>
      <c r="T87" s="16"/>
      <c r="U87" s="49"/>
    </row>
    <row r="88" spans="1:21" ht="32.25" customHeight="1" x14ac:dyDescent="0.3">
      <c r="A88" s="12">
        <v>28</v>
      </c>
      <c r="B88" s="12">
        <v>521</v>
      </c>
      <c r="C88" s="155" t="s">
        <v>233</v>
      </c>
      <c r="D88" s="155"/>
      <c r="E88" s="155"/>
      <c r="F88" s="155"/>
      <c r="G88" s="155"/>
      <c r="H88" s="155"/>
      <c r="I88" s="12"/>
      <c r="J88" s="12"/>
      <c r="K88" s="12"/>
      <c r="L88" s="12"/>
      <c r="M88" s="5"/>
      <c r="N88" s="5"/>
      <c r="O88" s="5"/>
      <c r="P88" s="5"/>
      <c r="Q88" s="12"/>
      <c r="R88" s="5"/>
      <c r="S88" s="5"/>
      <c r="T88" s="5"/>
      <c r="U88" s="36"/>
    </row>
    <row r="89" spans="1:21" ht="20.100000000000001" customHeight="1" x14ac:dyDescent="0.3">
      <c r="A89" s="12"/>
      <c r="B89" s="12"/>
      <c r="C89" s="153" t="s">
        <v>63</v>
      </c>
      <c r="D89" s="153"/>
      <c r="E89" s="153"/>
      <c r="F89" s="153"/>
      <c r="G89" s="153"/>
      <c r="H89" s="5">
        <v>1</v>
      </c>
      <c r="I89" s="12">
        <v>1</v>
      </c>
      <c r="J89" s="13">
        <f>ROUND(U89*70%,0)</f>
        <v>4735</v>
      </c>
      <c r="K89" s="12"/>
      <c r="L89" s="15">
        <f>I89*J89</f>
        <v>4735</v>
      </c>
      <c r="M89" s="5"/>
      <c r="N89" s="5"/>
      <c r="O89" s="5"/>
      <c r="P89" s="5"/>
      <c r="Q89" s="12">
        <f>I89</f>
        <v>1</v>
      </c>
      <c r="R89" s="14">
        <f>L89</f>
        <v>4735</v>
      </c>
      <c r="S89" s="5"/>
      <c r="T89" s="16">
        <v>0.7</v>
      </c>
      <c r="U89" s="49">
        <v>6764</v>
      </c>
    </row>
    <row r="90" spans="1:21" s="18" customFormat="1" ht="20.100000000000001" customHeight="1" x14ac:dyDescent="0.3">
      <c r="A90" s="12"/>
      <c r="B90" s="12"/>
      <c r="C90" s="17"/>
      <c r="D90" s="17"/>
      <c r="E90" s="17"/>
      <c r="F90" s="17"/>
      <c r="G90" s="17"/>
      <c r="H90" s="17"/>
      <c r="I90" s="147" t="s">
        <v>60</v>
      </c>
      <c r="J90" s="147"/>
      <c r="K90" s="147"/>
      <c r="L90" s="19">
        <f>SUM(L8:L89)</f>
        <v>8065587</v>
      </c>
      <c r="M90" s="10"/>
      <c r="N90" s="10"/>
      <c r="O90" s="2"/>
      <c r="P90" s="2"/>
      <c r="Q90" s="2"/>
      <c r="R90" s="26">
        <f>SUM(R8:R89)</f>
        <v>8065587</v>
      </c>
      <c r="S90" s="17"/>
      <c r="T90" s="17"/>
      <c r="U90" s="10"/>
    </row>
    <row r="91" spans="1:21" s="18" customFormat="1" ht="20.100000000000001" customHeight="1" x14ac:dyDescent="0.3">
      <c r="A91" s="12"/>
      <c r="B91" s="12"/>
      <c r="C91" s="17"/>
      <c r="D91" s="17"/>
      <c r="E91" s="17"/>
      <c r="F91" s="17"/>
      <c r="G91" s="17"/>
      <c r="H91" s="17"/>
      <c r="I91" s="147" t="s">
        <v>61</v>
      </c>
      <c r="J91" s="147"/>
      <c r="K91" s="147"/>
      <c r="L91" s="19">
        <f>ROUND(L90*18%,0)</f>
        <v>1451806</v>
      </c>
      <c r="M91" s="24"/>
      <c r="N91" s="24"/>
      <c r="O91" s="25"/>
      <c r="P91" s="25"/>
      <c r="Q91" s="25"/>
      <c r="R91" s="19">
        <f>ROUND(R90*18%,0)</f>
        <v>1451806</v>
      </c>
      <c r="S91" s="17"/>
      <c r="T91" s="17"/>
      <c r="U91" s="10"/>
    </row>
    <row r="92" spans="1:21" s="18" customFormat="1" ht="20.100000000000001" customHeight="1" x14ac:dyDescent="0.3">
      <c r="A92" s="12"/>
      <c r="B92" s="12"/>
      <c r="C92" s="17"/>
      <c r="D92" s="17"/>
      <c r="E92" s="17"/>
      <c r="F92" s="17"/>
      <c r="G92" s="17"/>
      <c r="H92" s="17"/>
      <c r="I92" s="147" t="s">
        <v>60</v>
      </c>
      <c r="J92" s="147"/>
      <c r="K92" s="147"/>
      <c r="L92" s="19">
        <f>SUM(L90:L91)</f>
        <v>9517393</v>
      </c>
      <c r="M92" s="20"/>
      <c r="N92" s="20"/>
      <c r="O92" s="21"/>
      <c r="P92" s="21"/>
      <c r="Q92" s="22"/>
      <c r="R92" s="19">
        <f>SUM(R90:R91)</f>
        <v>9517393</v>
      </c>
      <c r="S92" s="17"/>
      <c r="T92" s="17"/>
      <c r="U92" s="10"/>
    </row>
    <row r="93" spans="1:21" ht="19.95" customHeight="1" x14ac:dyDescent="0.3">
      <c r="A93" s="12"/>
      <c r="B93" s="12"/>
      <c r="C93" s="5"/>
      <c r="D93" s="5"/>
      <c r="E93" s="5"/>
      <c r="F93" s="5"/>
      <c r="G93" s="5"/>
      <c r="H93" s="5"/>
      <c r="I93" s="12"/>
      <c r="J93" s="12"/>
      <c r="K93" s="12"/>
      <c r="L93" s="12"/>
      <c r="M93" s="5"/>
      <c r="N93" s="5"/>
      <c r="O93" s="5"/>
      <c r="P93" s="5"/>
      <c r="Q93" s="12"/>
      <c r="R93" s="5"/>
      <c r="S93" s="5"/>
      <c r="T93" s="5"/>
      <c r="U93" s="36"/>
    </row>
    <row r="94" spans="1:21" ht="19.95" customHeight="1" x14ac:dyDescent="0.3">
      <c r="A94" s="12"/>
      <c r="B94" s="12"/>
      <c r="C94" s="5"/>
      <c r="D94" s="5"/>
      <c r="E94" s="5"/>
      <c r="F94" s="5"/>
      <c r="G94" s="5"/>
      <c r="H94" s="5"/>
      <c r="I94" s="12"/>
      <c r="J94" s="12"/>
      <c r="K94" s="12"/>
      <c r="L94" s="12"/>
      <c r="M94" s="5"/>
      <c r="N94" s="5"/>
      <c r="O94" s="5"/>
      <c r="P94" s="5"/>
      <c r="Q94" s="12"/>
      <c r="R94" s="5"/>
      <c r="S94" s="5"/>
      <c r="T94" s="5"/>
      <c r="U94" s="36"/>
    </row>
    <row r="95" spans="1:21" ht="19.95" customHeight="1" x14ac:dyDescent="0.3">
      <c r="A95" s="12"/>
      <c r="B95" s="12"/>
      <c r="C95" s="5"/>
      <c r="D95" s="5"/>
      <c r="E95" s="5"/>
      <c r="F95" s="5"/>
      <c r="G95" s="5"/>
      <c r="H95" s="5"/>
      <c r="I95" s="12"/>
      <c r="J95" s="12"/>
      <c r="K95" s="12"/>
      <c r="L95" s="12"/>
      <c r="M95" s="5"/>
      <c r="N95" s="5"/>
      <c r="O95" s="5"/>
      <c r="P95" s="5"/>
      <c r="Q95" s="12"/>
      <c r="R95" s="5"/>
      <c r="S95" s="5"/>
      <c r="T95" s="5"/>
      <c r="U95" s="36"/>
    </row>
    <row r="96" spans="1:21" ht="19.95" customHeight="1" x14ac:dyDescent="0.3">
      <c r="A96" s="12"/>
      <c r="B96" s="12"/>
      <c r="C96" s="5"/>
      <c r="D96" s="5"/>
      <c r="E96" s="5"/>
      <c r="F96" s="5"/>
      <c r="G96" s="5"/>
      <c r="H96" s="5"/>
      <c r="I96" s="12"/>
      <c r="J96" s="12"/>
      <c r="K96" s="12"/>
      <c r="L96" s="12"/>
      <c r="M96" s="5"/>
      <c r="N96" s="5"/>
      <c r="O96" s="5"/>
      <c r="P96" s="5"/>
      <c r="Q96" s="12"/>
      <c r="R96" s="5"/>
      <c r="S96" s="5"/>
      <c r="T96" s="5"/>
      <c r="U96" s="36"/>
    </row>
    <row r="97" spans="1:21" ht="19.95" customHeight="1" x14ac:dyDescent="0.3">
      <c r="A97" s="12"/>
      <c r="B97" s="12"/>
      <c r="C97" s="5"/>
      <c r="D97" s="5"/>
      <c r="E97" s="5"/>
      <c r="F97" s="5"/>
      <c r="G97" s="5"/>
      <c r="H97" s="5"/>
      <c r="I97" s="12"/>
      <c r="J97" s="12"/>
      <c r="K97" s="12"/>
      <c r="L97" s="12"/>
      <c r="M97" s="5"/>
      <c r="N97" s="5"/>
      <c r="O97" s="5"/>
      <c r="P97" s="5"/>
      <c r="Q97" s="12"/>
      <c r="R97" s="5"/>
      <c r="S97" s="5"/>
      <c r="T97" s="5"/>
      <c r="U97" s="36"/>
    </row>
    <row r="98" spans="1:21" ht="19.95" customHeight="1" x14ac:dyDescent="0.3">
      <c r="A98" s="12"/>
      <c r="B98" s="12"/>
      <c r="C98" s="5"/>
      <c r="D98" s="5"/>
      <c r="E98" s="5"/>
      <c r="F98" s="5"/>
      <c r="G98" s="5"/>
      <c r="H98" s="5"/>
      <c r="I98" s="12"/>
      <c r="J98" s="12"/>
      <c r="K98" s="12"/>
      <c r="L98" s="12"/>
      <c r="M98" s="5"/>
      <c r="N98" s="5"/>
      <c r="O98" s="5"/>
      <c r="P98" s="5"/>
      <c r="Q98" s="12"/>
      <c r="R98" s="5"/>
      <c r="S98" s="5"/>
      <c r="T98" s="5"/>
      <c r="U98" s="36"/>
    </row>
    <row r="99" spans="1:21" ht="19.95" customHeight="1" x14ac:dyDescent="0.3">
      <c r="A99" s="12"/>
      <c r="B99" s="12"/>
      <c r="C99" s="5"/>
      <c r="D99" s="5"/>
      <c r="E99" s="5"/>
      <c r="F99" s="5"/>
      <c r="G99" s="5"/>
      <c r="H99" s="5"/>
      <c r="I99" s="12"/>
      <c r="J99" s="12"/>
      <c r="K99" s="12"/>
      <c r="L99" s="12"/>
      <c r="M99" s="5"/>
      <c r="N99" s="5"/>
      <c r="O99" s="5"/>
      <c r="P99" s="5"/>
      <c r="Q99" s="12"/>
      <c r="R99" s="5"/>
      <c r="S99" s="5"/>
      <c r="T99" s="5"/>
      <c r="U99" s="36"/>
    </row>
    <row r="100" spans="1:21" ht="19.95" customHeight="1" x14ac:dyDescent="0.3"/>
  </sheetData>
  <mergeCells count="87">
    <mergeCell ref="A4:A6"/>
    <mergeCell ref="B4:B6"/>
    <mergeCell ref="C4:C6"/>
    <mergeCell ref="D4:I4"/>
    <mergeCell ref="J4:K4"/>
    <mergeCell ref="A1:U1"/>
    <mergeCell ref="A2:I3"/>
    <mergeCell ref="J2:J3"/>
    <mergeCell ref="K2:P3"/>
    <mergeCell ref="Q2:U3"/>
    <mergeCell ref="T4:U6"/>
    <mergeCell ref="D5:E6"/>
    <mergeCell ref="F5:F6"/>
    <mergeCell ref="G5:G6"/>
    <mergeCell ref="H5:H6"/>
    <mergeCell ref="I5:I6"/>
    <mergeCell ref="Q5:Q6"/>
    <mergeCell ref="R5:S5"/>
    <mergeCell ref="N5:N6"/>
    <mergeCell ref="O5:O6"/>
    <mergeCell ref="P5:P6"/>
    <mergeCell ref="O4:P4"/>
    <mergeCell ref="Q4:S4"/>
    <mergeCell ref="C7:H7"/>
    <mergeCell ref="C13:H13"/>
    <mergeCell ref="J5:J6"/>
    <mergeCell ref="K5:K6"/>
    <mergeCell ref="M5:M6"/>
    <mergeCell ref="L4:L6"/>
    <mergeCell ref="M4:N4"/>
    <mergeCell ref="C8:G8"/>
    <mergeCell ref="C11:G11"/>
    <mergeCell ref="I92:K92"/>
    <mergeCell ref="C28:H28"/>
    <mergeCell ref="C55:H55"/>
    <mergeCell ref="C82:H82"/>
    <mergeCell ref="C70:H70"/>
    <mergeCell ref="C73:H73"/>
    <mergeCell ref="C76:H76"/>
    <mergeCell ref="C52:H52"/>
    <mergeCell ref="C58:H58"/>
    <mergeCell ref="C61:H61"/>
    <mergeCell ref="C37:H37"/>
    <mergeCell ref="C40:H40"/>
    <mergeCell ref="C43:H43"/>
    <mergeCell ref="C46:H46"/>
    <mergeCell ref="C49:H49"/>
    <mergeCell ref="C50:G50"/>
    <mergeCell ref="I90:K90"/>
    <mergeCell ref="I91:K91"/>
    <mergeCell ref="C85:H85"/>
    <mergeCell ref="C88:H88"/>
    <mergeCell ref="C89:G89"/>
    <mergeCell ref="C77:G77"/>
    <mergeCell ref="C80:G80"/>
    <mergeCell ref="C83:G83"/>
    <mergeCell ref="C86:G86"/>
    <mergeCell ref="C79:H79"/>
    <mergeCell ref="C22:H22"/>
    <mergeCell ref="C25:H25"/>
    <mergeCell ref="C23:G23"/>
    <mergeCell ref="C64:H64"/>
    <mergeCell ref="C67:H67"/>
    <mergeCell ref="C53:G53"/>
    <mergeCell ref="C56:G56"/>
    <mergeCell ref="C59:G59"/>
    <mergeCell ref="C34:H34"/>
    <mergeCell ref="C31:H31"/>
    <mergeCell ref="C26:G26"/>
    <mergeCell ref="C29:G29"/>
    <mergeCell ref="C32:G32"/>
    <mergeCell ref="C35:G35"/>
    <mergeCell ref="C38:G38"/>
    <mergeCell ref="C41:G41"/>
    <mergeCell ref="C14:G14"/>
    <mergeCell ref="C17:G17"/>
    <mergeCell ref="C20:G20"/>
    <mergeCell ref="C10:H10"/>
    <mergeCell ref="C16:H16"/>
    <mergeCell ref="C19:H19"/>
    <mergeCell ref="C71:G71"/>
    <mergeCell ref="C74:G74"/>
    <mergeCell ref="C44:G44"/>
    <mergeCell ref="C47:G47"/>
    <mergeCell ref="C62:G62"/>
    <mergeCell ref="C65:G65"/>
    <mergeCell ref="C68:G68"/>
  </mergeCells>
  <pageMargins left="0.70866141732283472" right="0.31496062992125984" top="0.35433070866141736" bottom="0.74803149606299213" header="0.31496062992125984" footer="0.31496062992125984"/>
  <pageSetup paperSize="9" scale="9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U93"/>
  <sheetViews>
    <sheetView view="pageBreakPreview" topLeftCell="A79" zoomScale="98" zoomScaleNormal="100" zoomScaleSheetLayoutView="98" workbookViewId="0">
      <selection activeCell="C88" sqref="C88:H88"/>
    </sheetView>
  </sheetViews>
  <sheetFormatPr defaultRowHeight="14.4" x14ac:dyDescent="0.3"/>
  <cols>
    <col min="1" max="1" width="4.6640625" style="3" customWidth="1"/>
    <col min="2" max="2" width="5.88671875" style="3" customWidth="1"/>
    <col min="3" max="3" width="28" customWidth="1"/>
    <col min="4" max="4" width="3" customWidth="1"/>
    <col min="5" max="5" width="2.33203125" customWidth="1"/>
    <col min="6" max="6" width="3.6640625" customWidth="1"/>
    <col min="7" max="7" width="3.5546875" customWidth="1"/>
    <col min="8" max="8" width="4.6640625" customWidth="1"/>
    <col min="9" max="9" width="7.33203125" style="3" customWidth="1"/>
    <col min="10" max="10" width="9" style="3" customWidth="1"/>
    <col min="11" max="11" width="4.5546875" style="3" customWidth="1"/>
    <col min="12" max="12" width="10.21875" style="3" bestFit="1" customWidth="1"/>
    <col min="13" max="13" width="3.44140625" customWidth="1"/>
    <col min="14" max="14" width="3.33203125" customWidth="1"/>
    <col min="15" max="15" width="5" customWidth="1"/>
    <col min="16" max="16" width="4.88671875" customWidth="1"/>
    <col min="17" max="17" width="4" style="3" customWidth="1"/>
    <col min="18" max="18" width="10" customWidth="1"/>
    <col min="19" max="19" width="3.109375" customWidth="1"/>
    <col min="20" max="20" width="4.44140625" customWidth="1"/>
    <col min="21" max="21" width="11.88671875" bestFit="1" customWidth="1"/>
  </cols>
  <sheetData>
    <row r="1" spans="1:21" ht="13.5" customHeight="1" x14ac:dyDescent="0.3">
      <c r="A1" s="147" t="s">
        <v>59</v>
      </c>
      <c r="B1" s="147"/>
      <c r="C1" s="147"/>
      <c r="D1" s="147"/>
      <c r="E1" s="147"/>
      <c r="F1" s="147"/>
      <c r="G1" s="147"/>
      <c r="H1" s="147"/>
      <c r="I1" s="147"/>
      <c r="J1" s="147"/>
      <c r="K1" s="147"/>
      <c r="L1" s="147"/>
      <c r="M1" s="147"/>
      <c r="N1" s="147"/>
      <c r="O1" s="147"/>
      <c r="P1" s="147"/>
      <c r="Q1" s="147"/>
      <c r="R1" s="147"/>
      <c r="S1" s="147"/>
      <c r="T1" s="147"/>
      <c r="U1" s="147"/>
    </row>
    <row r="2" spans="1:21" x14ac:dyDescent="0.3">
      <c r="A2" s="148" t="s">
        <v>25</v>
      </c>
      <c r="B2" s="148"/>
      <c r="C2" s="148"/>
      <c r="D2" s="148"/>
      <c r="E2" s="148"/>
      <c r="F2" s="148"/>
      <c r="G2" s="148"/>
      <c r="H2" s="148"/>
      <c r="I2" s="148"/>
      <c r="J2" s="157"/>
      <c r="K2" s="151" t="s">
        <v>1</v>
      </c>
      <c r="L2" s="151"/>
      <c r="M2" s="151"/>
      <c r="N2" s="151"/>
      <c r="O2" s="151"/>
      <c r="P2" s="151"/>
      <c r="Q2" s="151" t="s">
        <v>2</v>
      </c>
      <c r="R2" s="151"/>
      <c r="S2" s="151"/>
      <c r="T2" s="151"/>
      <c r="U2" s="151"/>
    </row>
    <row r="3" spans="1:21" ht="36.75" customHeight="1" x14ac:dyDescent="0.3">
      <c r="A3" s="148"/>
      <c r="B3" s="148"/>
      <c r="C3" s="148"/>
      <c r="D3" s="148"/>
      <c r="E3" s="148"/>
      <c r="F3" s="148"/>
      <c r="G3" s="148"/>
      <c r="H3" s="148"/>
      <c r="I3" s="148"/>
      <c r="J3" s="157"/>
      <c r="K3" s="151"/>
      <c r="L3" s="151"/>
      <c r="M3" s="151"/>
      <c r="N3" s="151"/>
      <c r="O3" s="151"/>
      <c r="P3" s="151"/>
      <c r="Q3" s="151"/>
      <c r="R3" s="151"/>
      <c r="S3" s="151"/>
      <c r="T3" s="151"/>
      <c r="U3" s="151"/>
    </row>
    <row r="4" spans="1:21" ht="51.75" customHeight="1" x14ac:dyDescent="0.3">
      <c r="A4" s="157" t="s">
        <v>27</v>
      </c>
      <c r="B4" s="158" t="s">
        <v>26</v>
      </c>
      <c r="C4" s="147" t="s">
        <v>3</v>
      </c>
      <c r="D4" s="147" t="s">
        <v>4</v>
      </c>
      <c r="E4" s="147"/>
      <c r="F4" s="147"/>
      <c r="G4" s="147"/>
      <c r="H4" s="147"/>
      <c r="I4" s="147"/>
      <c r="J4" s="147"/>
      <c r="K4" s="147"/>
      <c r="L4" s="147" t="s">
        <v>6</v>
      </c>
      <c r="M4" s="151" t="s">
        <v>7</v>
      </c>
      <c r="N4" s="151"/>
      <c r="O4" s="151" t="s">
        <v>8</v>
      </c>
      <c r="P4" s="151"/>
      <c r="Q4" s="151" t="s">
        <v>9</v>
      </c>
      <c r="R4" s="151"/>
      <c r="S4" s="151"/>
      <c r="T4" s="151" t="s">
        <v>10</v>
      </c>
      <c r="U4" s="151"/>
    </row>
    <row r="5" spans="1:21" x14ac:dyDescent="0.3">
      <c r="A5" s="157"/>
      <c r="B5" s="158"/>
      <c r="C5" s="147"/>
      <c r="D5" s="147" t="s">
        <v>11</v>
      </c>
      <c r="E5" s="147"/>
      <c r="F5" s="152" t="s">
        <v>12</v>
      </c>
      <c r="G5" s="147" t="s">
        <v>13</v>
      </c>
      <c r="H5" s="147" t="s">
        <v>14</v>
      </c>
      <c r="I5" s="152" t="s">
        <v>15</v>
      </c>
      <c r="J5" s="151" t="s">
        <v>17</v>
      </c>
      <c r="K5" s="147" t="s">
        <v>18</v>
      </c>
      <c r="L5" s="147"/>
      <c r="M5" s="147" t="s">
        <v>19</v>
      </c>
      <c r="N5" s="147" t="s">
        <v>20</v>
      </c>
      <c r="O5" s="147" t="s">
        <v>21</v>
      </c>
      <c r="P5" s="147" t="s">
        <v>22</v>
      </c>
      <c r="Q5" s="147" t="s">
        <v>23</v>
      </c>
      <c r="R5" s="147" t="s">
        <v>24</v>
      </c>
      <c r="S5" s="147"/>
      <c r="T5" s="151"/>
      <c r="U5" s="151"/>
    </row>
    <row r="6" spans="1:21" ht="9.75" customHeight="1" x14ac:dyDescent="0.3">
      <c r="A6" s="157"/>
      <c r="B6" s="158"/>
      <c r="C6" s="147"/>
      <c r="D6" s="147"/>
      <c r="E6" s="147"/>
      <c r="F6" s="152"/>
      <c r="G6" s="147"/>
      <c r="H6" s="147"/>
      <c r="I6" s="152"/>
      <c r="J6" s="151"/>
      <c r="K6" s="147"/>
      <c r="L6" s="147"/>
      <c r="M6" s="147"/>
      <c r="N6" s="147"/>
      <c r="O6" s="147"/>
      <c r="P6" s="147"/>
      <c r="Q6" s="147"/>
      <c r="R6" s="2" t="s">
        <v>19</v>
      </c>
      <c r="S6" s="2" t="s">
        <v>18</v>
      </c>
      <c r="T6" s="151"/>
      <c r="U6" s="151"/>
    </row>
    <row r="7" spans="1:21" ht="25.5" customHeight="1" x14ac:dyDescent="0.3">
      <c r="A7" s="12">
        <v>1</v>
      </c>
      <c r="B7" s="46">
        <v>397</v>
      </c>
      <c r="C7" s="146" t="s">
        <v>31</v>
      </c>
      <c r="D7" s="146"/>
      <c r="E7" s="146"/>
      <c r="F7" s="146"/>
      <c r="G7" s="146"/>
      <c r="H7" s="146"/>
      <c r="I7" s="12"/>
      <c r="J7" s="12"/>
      <c r="K7" s="12"/>
      <c r="L7" s="12"/>
      <c r="M7" s="5"/>
      <c r="N7" s="5"/>
      <c r="O7" s="5"/>
      <c r="P7" s="5"/>
      <c r="Q7" s="12"/>
      <c r="R7" s="5"/>
      <c r="S7" s="5"/>
      <c r="T7" s="5"/>
      <c r="U7" s="27" t="s">
        <v>62</v>
      </c>
    </row>
    <row r="8" spans="1:21" ht="20.100000000000001" customHeight="1" x14ac:dyDescent="0.3">
      <c r="A8" s="12"/>
      <c r="B8" s="12"/>
      <c r="C8" s="165" t="s">
        <v>63</v>
      </c>
      <c r="D8" s="166"/>
      <c r="E8" s="166"/>
      <c r="F8" s="166"/>
      <c r="G8" s="166"/>
      <c r="H8" s="5">
        <v>2</v>
      </c>
      <c r="I8" s="12">
        <f>'Bill -1-MB-1'!I9</f>
        <v>2</v>
      </c>
      <c r="J8" s="13">
        <f>ROUND(49500*70%,0)</f>
        <v>34650</v>
      </c>
      <c r="K8" s="12" t="s">
        <v>43</v>
      </c>
      <c r="L8" s="15">
        <f>I8*J8</f>
        <v>69300</v>
      </c>
      <c r="M8" s="5"/>
      <c r="N8" s="5"/>
      <c r="O8" s="5"/>
      <c r="P8" s="5"/>
      <c r="Q8" s="12">
        <f>I8</f>
        <v>2</v>
      </c>
      <c r="R8" s="14">
        <f>L8</f>
        <v>69300</v>
      </c>
      <c r="S8" s="5"/>
      <c r="T8" s="16">
        <v>0.7</v>
      </c>
      <c r="U8" s="13">
        <v>49500</v>
      </c>
    </row>
    <row r="9" spans="1:21" ht="20.100000000000001" customHeight="1" x14ac:dyDescent="0.3">
      <c r="A9" s="12"/>
      <c r="B9" s="12"/>
      <c r="C9" s="5"/>
      <c r="D9" s="5"/>
      <c r="E9" s="5"/>
      <c r="F9" s="5"/>
      <c r="G9" s="5"/>
      <c r="H9" s="5"/>
      <c r="I9" s="12"/>
      <c r="J9" s="12"/>
      <c r="K9" s="12"/>
      <c r="L9" s="12"/>
      <c r="M9" s="5"/>
      <c r="N9" s="5"/>
      <c r="O9" s="5"/>
      <c r="P9" s="5"/>
      <c r="Q9" s="12"/>
      <c r="R9" s="5"/>
      <c r="S9" s="5"/>
      <c r="T9" s="5"/>
      <c r="U9" s="5"/>
    </row>
    <row r="10" spans="1:21" ht="50.25" customHeight="1" x14ac:dyDescent="0.3">
      <c r="A10" s="12">
        <v>2</v>
      </c>
      <c r="B10" s="12">
        <v>398</v>
      </c>
      <c r="C10" s="140" t="s">
        <v>234</v>
      </c>
      <c r="D10" s="141"/>
      <c r="E10" s="141"/>
      <c r="F10" s="141"/>
      <c r="G10" s="141"/>
      <c r="H10" s="142"/>
      <c r="I10" s="12"/>
      <c r="J10" s="12"/>
      <c r="K10" s="12"/>
      <c r="L10" s="12"/>
      <c r="M10" s="5"/>
      <c r="N10" s="5"/>
      <c r="O10" s="5"/>
      <c r="P10" s="5"/>
      <c r="Q10" s="12"/>
      <c r="R10" s="5"/>
      <c r="S10" s="5"/>
      <c r="T10" s="5"/>
      <c r="U10" s="5"/>
    </row>
    <row r="11" spans="1:21" ht="20.100000000000001" customHeight="1" x14ac:dyDescent="0.3">
      <c r="A11" s="12"/>
      <c r="B11" s="12"/>
      <c r="C11" s="165" t="s">
        <v>63</v>
      </c>
      <c r="D11" s="166"/>
      <c r="E11" s="166"/>
      <c r="F11" s="166"/>
      <c r="G11" s="166"/>
      <c r="H11" s="5">
        <v>2</v>
      </c>
      <c r="I11" s="12">
        <f>'Bill -1-MB-1'!I12</f>
        <v>2</v>
      </c>
      <c r="J11" s="13">
        <f>ROUND(1365000*70%,0)</f>
        <v>955500</v>
      </c>
      <c r="K11" s="12"/>
      <c r="L11" s="15">
        <f>I11*J11</f>
        <v>1911000</v>
      </c>
      <c r="M11" s="5"/>
      <c r="N11" s="5"/>
      <c r="O11" s="5"/>
      <c r="P11" s="5"/>
      <c r="Q11" s="12">
        <f>I11</f>
        <v>2</v>
      </c>
      <c r="R11" s="14">
        <f>L11</f>
        <v>1911000</v>
      </c>
      <c r="S11" s="5"/>
      <c r="T11" s="16">
        <v>0.7</v>
      </c>
      <c r="U11" s="5">
        <v>1365000</v>
      </c>
    </row>
    <row r="12" spans="1:21" ht="20.100000000000001" customHeight="1" x14ac:dyDescent="0.3">
      <c r="A12" s="12"/>
      <c r="B12" s="12"/>
      <c r="C12" s="5"/>
      <c r="D12" s="5"/>
      <c r="E12" s="5"/>
      <c r="F12" s="5"/>
      <c r="G12" s="5"/>
      <c r="H12" s="5"/>
      <c r="I12" s="12"/>
      <c r="J12" s="12"/>
      <c r="K12" s="12"/>
      <c r="L12" s="12"/>
      <c r="M12" s="5"/>
      <c r="N12" s="5"/>
      <c r="O12" s="5"/>
      <c r="P12" s="5"/>
      <c r="Q12" s="12"/>
      <c r="R12" s="5"/>
      <c r="S12" s="5"/>
      <c r="T12" s="5"/>
      <c r="U12" s="5"/>
    </row>
    <row r="13" spans="1:21" ht="57.75" customHeight="1" x14ac:dyDescent="0.3">
      <c r="A13" s="12">
        <v>3</v>
      </c>
      <c r="B13" s="46">
        <v>399</v>
      </c>
      <c r="C13" s="150" t="s">
        <v>37</v>
      </c>
      <c r="D13" s="150"/>
      <c r="E13" s="150"/>
      <c r="F13" s="150"/>
      <c r="G13" s="150"/>
      <c r="H13" s="150"/>
      <c r="I13" s="12"/>
      <c r="J13" s="12"/>
      <c r="K13" s="12"/>
      <c r="L13" s="12"/>
      <c r="M13" s="5"/>
      <c r="N13" s="5"/>
      <c r="O13" s="5"/>
      <c r="P13" s="5"/>
      <c r="Q13" s="12"/>
      <c r="R13" s="5"/>
      <c r="S13" s="5"/>
      <c r="T13" s="5"/>
      <c r="U13" s="5"/>
    </row>
    <row r="14" spans="1:21" ht="20.100000000000001" customHeight="1" x14ac:dyDescent="0.3">
      <c r="A14" s="12"/>
      <c r="B14" s="12"/>
      <c r="C14" s="165" t="s">
        <v>63</v>
      </c>
      <c r="D14" s="166"/>
      <c r="E14" s="166"/>
      <c r="F14" s="166"/>
      <c r="G14" s="166"/>
      <c r="H14" s="5">
        <v>1</v>
      </c>
      <c r="I14" s="12">
        <f>'Bill -1-MB-1'!I15</f>
        <v>1</v>
      </c>
      <c r="J14" s="13">
        <f>ROUND(563750*70%,0)</f>
        <v>394625</v>
      </c>
      <c r="K14" s="12" t="s">
        <v>43</v>
      </c>
      <c r="L14" s="15">
        <f>I14*J14</f>
        <v>394625</v>
      </c>
      <c r="M14" s="5"/>
      <c r="N14" s="5"/>
      <c r="O14" s="5"/>
      <c r="P14" s="5"/>
      <c r="Q14" s="12">
        <f>I14</f>
        <v>1</v>
      </c>
      <c r="R14" s="14">
        <f>L14</f>
        <v>394625</v>
      </c>
      <c r="S14" s="5"/>
      <c r="T14" s="16">
        <v>0.7</v>
      </c>
      <c r="U14" s="13">
        <v>563750</v>
      </c>
    </row>
    <row r="15" spans="1:21" ht="20.100000000000001" customHeight="1" x14ac:dyDescent="0.3">
      <c r="A15" s="12"/>
      <c r="B15" s="12"/>
      <c r="C15" s="5"/>
      <c r="D15" s="5"/>
      <c r="E15" s="5"/>
      <c r="F15" s="5"/>
      <c r="G15" s="5"/>
      <c r="H15" s="5"/>
      <c r="I15" s="12"/>
      <c r="J15" s="12"/>
      <c r="K15" s="12"/>
      <c r="L15" s="12"/>
      <c r="M15" s="5"/>
      <c r="N15" s="5"/>
      <c r="O15" s="5"/>
      <c r="P15" s="5"/>
      <c r="Q15" s="12"/>
      <c r="R15" s="5"/>
      <c r="S15" s="5"/>
      <c r="T15" s="5"/>
      <c r="U15" s="5"/>
    </row>
    <row r="16" spans="1:21" ht="15.6" x14ac:dyDescent="0.3">
      <c r="A16" s="1">
        <v>4</v>
      </c>
      <c r="B16" s="46">
        <v>400</v>
      </c>
      <c r="C16" s="146" t="s">
        <v>29</v>
      </c>
      <c r="D16" s="146"/>
      <c r="E16" s="146"/>
      <c r="F16" s="146"/>
      <c r="G16" s="146"/>
      <c r="H16" s="146"/>
      <c r="I16" s="12"/>
      <c r="J16" s="12"/>
      <c r="K16" s="12"/>
      <c r="L16" s="12"/>
      <c r="M16" s="5"/>
      <c r="N16" s="5"/>
      <c r="O16" s="5"/>
      <c r="P16" s="5"/>
      <c r="Q16" s="12"/>
      <c r="R16" s="5"/>
      <c r="S16" s="5"/>
      <c r="T16" s="5"/>
      <c r="U16" s="5"/>
    </row>
    <row r="17" spans="1:21" ht="20.100000000000001" customHeight="1" x14ac:dyDescent="0.3">
      <c r="A17" s="12"/>
      <c r="B17" s="12"/>
      <c r="C17" s="165" t="s">
        <v>63</v>
      </c>
      <c r="D17" s="166"/>
      <c r="E17" s="166"/>
      <c r="F17" s="166"/>
      <c r="G17" s="166"/>
      <c r="H17" s="5">
        <v>1</v>
      </c>
      <c r="I17" s="12">
        <f>'Bill -1-MB-1'!I18</f>
        <v>1</v>
      </c>
      <c r="J17" s="13">
        <f>ROUND(312500*70%,0)</f>
        <v>218750</v>
      </c>
      <c r="K17" s="12" t="s">
        <v>43</v>
      </c>
      <c r="L17" s="15">
        <f>I17*J17</f>
        <v>218750</v>
      </c>
      <c r="M17" s="5"/>
      <c r="N17" s="5"/>
      <c r="O17" s="5"/>
      <c r="P17" s="5"/>
      <c r="Q17" s="12">
        <f>I17</f>
        <v>1</v>
      </c>
      <c r="R17" s="14">
        <f>L17</f>
        <v>218750</v>
      </c>
      <c r="S17" s="5"/>
      <c r="T17" s="16">
        <v>0.7</v>
      </c>
      <c r="U17" s="13">
        <v>312500</v>
      </c>
    </row>
    <row r="18" spans="1:21" ht="20.100000000000001" customHeight="1" x14ac:dyDescent="0.3">
      <c r="A18" s="12"/>
      <c r="B18" s="12"/>
      <c r="C18" s="5"/>
      <c r="D18" s="5"/>
      <c r="E18" s="5"/>
      <c r="F18" s="5"/>
      <c r="G18" s="5"/>
      <c r="H18" s="5"/>
      <c r="I18" s="12"/>
      <c r="J18" s="12"/>
      <c r="K18" s="12"/>
      <c r="L18" s="12"/>
      <c r="M18" s="5"/>
      <c r="N18" s="5"/>
      <c r="O18" s="5"/>
      <c r="P18" s="5"/>
      <c r="Q18" s="12"/>
      <c r="R18" s="5"/>
      <c r="S18" s="5"/>
      <c r="T18" s="5"/>
      <c r="U18" s="5"/>
    </row>
    <row r="19" spans="1:21" ht="24" customHeight="1" x14ac:dyDescent="0.3">
      <c r="A19" s="12">
        <v>5</v>
      </c>
      <c r="B19" s="46">
        <v>401</v>
      </c>
      <c r="C19" s="146" t="s">
        <v>28</v>
      </c>
      <c r="D19" s="146"/>
      <c r="E19" s="146"/>
      <c r="F19" s="146"/>
      <c r="G19" s="146"/>
      <c r="H19" s="146"/>
      <c r="I19" s="12"/>
      <c r="J19" s="12"/>
      <c r="K19" s="12"/>
      <c r="L19" s="12"/>
      <c r="M19" s="5"/>
      <c r="N19" s="5"/>
      <c r="O19" s="5"/>
      <c r="P19" s="5"/>
      <c r="Q19" s="12"/>
      <c r="R19" s="5"/>
      <c r="S19" s="5"/>
      <c r="T19" s="5"/>
      <c r="U19" s="5"/>
    </row>
    <row r="20" spans="1:21" ht="20.100000000000001" customHeight="1" x14ac:dyDescent="0.3">
      <c r="A20" s="12"/>
      <c r="B20" s="12"/>
      <c r="C20" s="165" t="s">
        <v>63</v>
      </c>
      <c r="D20" s="166"/>
      <c r="E20" s="166"/>
      <c r="F20" s="166"/>
      <c r="G20" s="166"/>
      <c r="H20" s="5">
        <v>1</v>
      </c>
      <c r="I20" s="12">
        <f>'Bill -1-MB-1'!I21</f>
        <v>1</v>
      </c>
      <c r="J20" s="13">
        <f>ROUND(187500*70%,0)</f>
        <v>131250</v>
      </c>
      <c r="K20" s="12" t="s">
        <v>43</v>
      </c>
      <c r="L20" s="15">
        <f>I20*J20</f>
        <v>131250</v>
      </c>
      <c r="M20" s="5"/>
      <c r="N20" s="5"/>
      <c r="O20" s="5"/>
      <c r="P20" s="5"/>
      <c r="Q20" s="12">
        <f>I20</f>
        <v>1</v>
      </c>
      <c r="R20" s="14">
        <f>L20</f>
        <v>131250</v>
      </c>
      <c r="S20" s="5"/>
      <c r="T20" s="16">
        <v>0.7</v>
      </c>
      <c r="U20" s="13">
        <v>187500</v>
      </c>
    </row>
    <row r="21" spans="1:21" ht="20.100000000000001" customHeight="1" x14ac:dyDescent="0.3">
      <c r="A21" s="12"/>
      <c r="B21" s="12"/>
      <c r="C21" s="5"/>
      <c r="D21" s="5"/>
      <c r="E21" s="5"/>
      <c r="F21" s="5"/>
      <c r="G21" s="5"/>
      <c r="H21" s="5"/>
      <c r="I21" s="12"/>
      <c r="J21" s="12"/>
      <c r="K21" s="12"/>
      <c r="L21" s="12"/>
      <c r="M21" s="5"/>
      <c r="N21" s="5"/>
      <c r="O21" s="5"/>
      <c r="P21" s="5"/>
      <c r="Q21" s="12"/>
      <c r="R21" s="5"/>
      <c r="S21" s="5"/>
      <c r="T21" s="5"/>
      <c r="U21" s="5"/>
    </row>
    <row r="22" spans="1:21" ht="20.100000000000001" customHeight="1" x14ac:dyDescent="0.3">
      <c r="A22" s="12">
        <v>6</v>
      </c>
      <c r="B22" s="48">
        <v>402</v>
      </c>
      <c r="C22" s="134" t="s">
        <v>240</v>
      </c>
      <c r="D22" s="135"/>
      <c r="E22" s="135"/>
      <c r="F22" s="135"/>
      <c r="G22" s="135"/>
      <c r="H22" s="136"/>
      <c r="I22" s="12"/>
      <c r="J22" s="12"/>
      <c r="K22" s="12"/>
      <c r="L22" s="12"/>
      <c r="M22" s="5"/>
      <c r="N22" s="5"/>
      <c r="O22" s="5"/>
      <c r="P22" s="5"/>
      <c r="Q22" s="12"/>
      <c r="R22" s="5"/>
      <c r="S22" s="5"/>
      <c r="T22" s="5"/>
    </row>
    <row r="23" spans="1:21" ht="20.100000000000001" customHeight="1" x14ac:dyDescent="0.3">
      <c r="A23" s="12"/>
      <c r="B23" s="48"/>
      <c r="C23" s="165" t="s">
        <v>63</v>
      </c>
      <c r="D23" s="166"/>
      <c r="E23" s="166"/>
      <c r="F23" s="166"/>
      <c r="G23" s="166"/>
      <c r="H23" s="5">
        <v>1</v>
      </c>
      <c r="I23" s="12">
        <f>'Bill -1-MB-1'!I24</f>
        <v>1</v>
      </c>
      <c r="J23" s="12">
        <f>ROUND(U23*70%,0)</f>
        <v>481250</v>
      </c>
      <c r="K23" s="12"/>
      <c r="L23" s="15">
        <f>I23*J23</f>
        <v>481250</v>
      </c>
      <c r="M23" s="5"/>
      <c r="N23" s="5"/>
      <c r="O23" s="5"/>
      <c r="P23" s="5"/>
      <c r="Q23" s="12">
        <f>I23</f>
        <v>1</v>
      </c>
      <c r="R23" s="14">
        <f>L23</f>
        <v>481250</v>
      </c>
      <c r="S23" s="5"/>
      <c r="T23" s="16">
        <v>0.7</v>
      </c>
      <c r="U23" s="5">
        <v>687500</v>
      </c>
    </row>
    <row r="24" spans="1:21" ht="20.100000000000001" customHeight="1" x14ac:dyDescent="0.3">
      <c r="A24" s="12"/>
      <c r="B24" s="48"/>
      <c r="C24" s="5"/>
      <c r="D24" s="5"/>
      <c r="E24" s="5"/>
      <c r="F24" s="5"/>
      <c r="G24" s="5"/>
      <c r="H24" s="5"/>
      <c r="I24" s="12"/>
      <c r="J24" s="12"/>
      <c r="K24" s="12"/>
      <c r="L24" s="12"/>
      <c r="M24" s="5"/>
      <c r="N24" s="5"/>
      <c r="O24" s="5"/>
      <c r="P24" s="5"/>
      <c r="Q24" s="12"/>
      <c r="R24" s="5"/>
      <c r="S24" s="5"/>
      <c r="T24" s="5"/>
      <c r="U24" s="5"/>
    </row>
    <row r="25" spans="1:21" ht="30" customHeight="1" x14ac:dyDescent="0.3">
      <c r="A25" s="12">
        <v>7</v>
      </c>
      <c r="B25" s="48">
        <v>403</v>
      </c>
      <c r="C25" s="134" t="s">
        <v>241</v>
      </c>
      <c r="D25" s="135"/>
      <c r="E25" s="135"/>
      <c r="F25" s="135"/>
      <c r="G25" s="135"/>
      <c r="H25" s="136"/>
      <c r="I25" s="12"/>
      <c r="J25" s="12"/>
      <c r="K25" s="12"/>
      <c r="L25" s="12"/>
      <c r="M25" s="5"/>
      <c r="N25" s="5"/>
      <c r="O25" s="5"/>
      <c r="P25" s="5"/>
      <c r="Q25" s="12"/>
      <c r="R25" s="5"/>
      <c r="S25" s="5"/>
      <c r="T25" s="5"/>
      <c r="U25" s="5"/>
    </row>
    <row r="26" spans="1:21" ht="20.100000000000001" customHeight="1" x14ac:dyDescent="0.3">
      <c r="A26" s="12"/>
      <c r="B26" s="48"/>
      <c r="C26" s="165" t="s">
        <v>63</v>
      </c>
      <c r="D26" s="166"/>
      <c r="E26" s="166"/>
      <c r="F26" s="166"/>
      <c r="G26" s="166"/>
      <c r="H26" s="5">
        <v>1</v>
      </c>
      <c r="I26" s="12">
        <f>'Bill -1-MB-1'!I27</f>
        <v>1</v>
      </c>
      <c r="J26" s="12">
        <f>ROUND(U26*70%,0)</f>
        <v>67375</v>
      </c>
      <c r="K26" s="12"/>
      <c r="L26" s="15">
        <f>I26*J26</f>
        <v>67375</v>
      </c>
      <c r="M26" s="5"/>
      <c r="N26" s="5"/>
      <c r="O26" s="5"/>
      <c r="P26" s="5"/>
      <c r="Q26" s="12">
        <f>I26</f>
        <v>1</v>
      </c>
      <c r="R26" s="14">
        <f>L26</f>
        <v>67375</v>
      </c>
      <c r="S26" s="5"/>
      <c r="T26" s="16">
        <v>0.7</v>
      </c>
      <c r="U26" s="5">
        <v>96250</v>
      </c>
    </row>
    <row r="27" spans="1:21" ht="20.100000000000001" customHeight="1" x14ac:dyDescent="0.3">
      <c r="A27" s="12"/>
      <c r="B27" s="48"/>
      <c r="C27" s="5"/>
      <c r="D27" s="5"/>
      <c r="E27" s="5"/>
      <c r="F27" s="5"/>
      <c r="G27" s="5"/>
      <c r="H27" s="5"/>
      <c r="I27" s="12"/>
      <c r="J27" s="12"/>
      <c r="K27" s="12"/>
      <c r="L27" s="12"/>
      <c r="M27" s="5"/>
      <c r="N27" s="5"/>
      <c r="O27" s="5"/>
      <c r="P27" s="5"/>
      <c r="Q27" s="12"/>
      <c r="R27" s="5"/>
      <c r="S27" s="5"/>
      <c r="T27" s="5"/>
      <c r="U27" s="5"/>
    </row>
    <row r="28" spans="1:21" ht="20.100000000000001" customHeight="1" x14ac:dyDescent="0.3">
      <c r="A28" s="12">
        <v>8</v>
      </c>
      <c r="B28" s="47">
        <v>404</v>
      </c>
      <c r="C28" s="146" t="s">
        <v>67</v>
      </c>
      <c r="D28" s="146"/>
      <c r="E28" s="146"/>
      <c r="F28" s="146"/>
      <c r="G28" s="146"/>
      <c r="H28" s="146"/>
      <c r="I28" s="12"/>
      <c r="J28" s="12"/>
      <c r="K28" s="12"/>
      <c r="L28" s="12"/>
      <c r="M28" s="5"/>
      <c r="N28" s="5"/>
      <c r="O28" s="5"/>
      <c r="P28" s="5"/>
      <c r="Q28" s="12"/>
      <c r="R28" s="5"/>
      <c r="S28" s="5"/>
      <c r="T28" s="5"/>
      <c r="U28" s="5"/>
    </row>
    <row r="29" spans="1:21" ht="20.100000000000001" customHeight="1" x14ac:dyDescent="0.3">
      <c r="A29" s="12"/>
      <c r="B29" s="12"/>
      <c r="C29" s="165" t="s">
        <v>63</v>
      </c>
      <c r="D29" s="166"/>
      <c r="E29" s="166"/>
      <c r="F29" s="166"/>
      <c r="G29" s="166"/>
      <c r="H29" s="5">
        <v>2</v>
      </c>
      <c r="I29" s="12">
        <f>'Bill -1-MB-1'!I30</f>
        <v>2</v>
      </c>
      <c r="J29" s="13">
        <f>ROUND(825000*70%,0)</f>
        <v>577500</v>
      </c>
      <c r="K29" s="12"/>
      <c r="L29" s="15">
        <f>I29*J29</f>
        <v>1155000</v>
      </c>
      <c r="M29" s="5"/>
      <c r="N29" s="5"/>
      <c r="O29" s="5"/>
      <c r="P29" s="5"/>
      <c r="Q29" s="12">
        <f>I29</f>
        <v>2</v>
      </c>
      <c r="R29" s="14">
        <f>L29</f>
        <v>1155000</v>
      </c>
      <c r="S29" s="5"/>
      <c r="T29" s="16">
        <v>0.7</v>
      </c>
      <c r="U29" s="13">
        <v>825000</v>
      </c>
    </row>
    <row r="30" spans="1:21" ht="20.100000000000001" customHeight="1" x14ac:dyDescent="0.3">
      <c r="A30" s="12"/>
      <c r="B30" s="12"/>
      <c r="C30" s="5"/>
      <c r="D30" s="5"/>
      <c r="E30" s="5"/>
      <c r="F30" s="5"/>
      <c r="G30" s="5"/>
      <c r="H30" s="5"/>
      <c r="I30" s="12"/>
      <c r="J30" s="12"/>
      <c r="K30" s="12"/>
      <c r="L30" s="12"/>
      <c r="M30" s="5"/>
      <c r="N30" s="5"/>
      <c r="O30" s="5"/>
      <c r="P30" s="5"/>
      <c r="Q30" s="12"/>
      <c r="R30" s="5"/>
      <c r="S30" s="5"/>
      <c r="T30" s="5"/>
      <c r="U30" s="5"/>
    </row>
    <row r="31" spans="1:21" ht="24.75" customHeight="1" x14ac:dyDescent="0.3">
      <c r="A31" s="12">
        <v>9</v>
      </c>
      <c r="B31" s="12">
        <v>406</v>
      </c>
      <c r="C31" s="134" t="s">
        <v>244</v>
      </c>
      <c r="D31" s="135"/>
      <c r="E31" s="135"/>
      <c r="F31" s="135"/>
      <c r="G31" s="135"/>
      <c r="H31" s="136"/>
      <c r="I31" s="12"/>
      <c r="J31" s="12"/>
      <c r="K31" s="12"/>
      <c r="L31" s="12"/>
      <c r="M31" s="5"/>
      <c r="N31" s="5"/>
      <c r="O31" s="5"/>
      <c r="P31" s="5"/>
      <c r="Q31" s="12"/>
      <c r="R31" s="5"/>
      <c r="S31" s="5"/>
      <c r="T31" s="5"/>
      <c r="U31" s="5"/>
    </row>
    <row r="32" spans="1:21" ht="20.100000000000001" customHeight="1" x14ac:dyDescent="0.3">
      <c r="A32" s="12"/>
      <c r="B32" s="12"/>
      <c r="C32" s="165" t="s">
        <v>63</v>
      </c>
      <c r="D32" s="166"/>
      <c r="E32" s="166"/>
      <c r="F32" s="166"/>
      <c r="G32" s="166"/>
      <c r="H32" s="5">
        <v>1</v>
      </c>
      <c r="I32" s="12">
        <f>'Bill -1-MB-1'!I33</f>
        <v>1</v>
      </c>
      <c r="J32" s="12">
        <f>ROUND(U32*70%,0)</f>
        <v>216300</v>
      </c>
      <c r="K32" s="12"/>
      <c r="L32" s="15">
        <f>I32*J32</f>
        <v>216300</v>
      </c>
      <c r="M32" s="5"/>
      <c r="N32" s="5"/>
      <c r="O32" s="5"/>
      <c r="P32" s="5"/>
      <c r="Q32" s="12">
        <f>I32</f>
        <v>1</v>
      </c>
      <c r="R32" s="14">
        <f>L32</f>
        <v>216300</v>
      </c>
      <c r="S32" s="5"/>
      <c r="T32" s="16">
        <v>0.7</v>
      </c>
      <c r="U32" s="5">
        <v>309000</v>
      </c>
    </row>
    <row r="33" spans="1:21" ht="20.100000000000001" customHeight="1" x14ac:dyDescent="0.3">
      <c r="A33" s="12"/>
      <c r="B33" s="12"/>
      <c r="C33" s="5"/>
      <c r="D33" s="5"/>
      <c r="E33" s="5"/>
      <c r="F33" s="5"/>
      <c r="G33" s="5"/>
      <c r="H33" s="5"/>
      <c r="I33" s="12"/>
      <c r="J33" s="12"/>
      <c r="K33" s="12"/>
      <c r="L33" s="12"/>
      <c r="M33" s="5"/>
      <c r="N33" s="5"/>
      <c r="O33" s="5"/>
      <c r="P33" s="5"/>
      <c r="Q33" s="12"/>
      <c r="R33" s="5"/>
      <c r="S33" s="5"/>
      <c r="T33" s="5"/>
      <c r="U33" s="5"/>
    </row>
    <row r="34" spans="1:21" ht="30" customHeight="1" x14ac:dyDescent="0.3">
      <c r="A34" s="12">
        <v>10</v>
      </c>
      <c r="B34" s="46">
        <v>409</v>
      </c>
      <c r="C34" s="146" t="s">
        <v>33</v>
      </c>
      <c r="D34" s="146"/>
      <c r="E34" s="146"/>
      <c r="F34" s="146"/>
      <c r="G34" s="146"/>
      <c r="H34" s="146"/>
      <c r="I34" s="12"/>
      <c r="J34" s="12"/>
      <c r="K34" s="12"/>
      <c r="L34" s="12"/>
      <c r="M34" s="5"/>
      <c r="N34" s="5"/>
      <c r="O34" s="5"/>
      <c r="P34" s="5"/>
      <c r="Q34" s="12"/>
      <c r="R34" s="5"/>
      <c r="S34" s="5"/>
      <c r="T34" s="5"/>
      <c r="U34" s="5"/>
    </row>
    <row r="35" spans="1:21" ht="20.100000000000001" customHeight="1" x14ac:dyDescent="0.3">
      <c r="A35" s="12"/>
      <c r="B35" s="12"/>
      <c r="C35" s="165" t="s">
        <v>63</v>
      </c>
      <c r="D35" s="166"/>
      <c r="E35" s="166"/>
      <c r="F35" s="166"/>
      <c r="G35" s="166"/>
      <c r="H35" s="5">
        <v>1</v>
      </c>
      <c r="I35" s="12">
        <f>'Bill -1-MB-1'!I36</f>
        <v>1</v>
      </c>
      <c r="J35" s="13">
        <f>ROUND(61875*70%,0)</f>
        <v>43313</v>
      </c>
      <c r="K35" s="12" t="s">
        <v>43</v>
      </c>
      <c r="L35" s="15">
        <f>I35*J35</f>
        <v>43313</v>
      </c>
      <c r="M35" s="5"/>
      <c r="N35" s="5"/>
      <c r="O35" s="5"/>
      <c r="P35" s="5"/>
      <c r="Q35" s="12">
        <f>I35</f>
        <v>1</v>
      </c>
      <c r="R35" s="14">
        <f>L35</f>
        <v>43313</v>
      </c>
      <c r="S35" s="5"/>
      <c r="T35" s="16">
        <v>0.7</v>
      </c>
      <c r="U35" s="13">
        <v>61875</v>
      </c>
    </row>
    <row r="36" spans="1:21" ht="20.100000000000001" customHeight="1" x14ac:dyDescent="0.3">
      <c r="A36" s="12"/>
      <c r="B36" s="12"/>
      <c r="C36" s="5"/>
      <c r="D36" s="5"/>
      <c r="E36" s="5"/>
      <c r="F36" s="5"/>
      <c r="G36" s="5"/>
      <c r="H36" s="5"/>
      <c r="I36" s="12"/>
      <c r="J36" s="12"/>
      <c r="K36" s="12"/>
      <c r="L36" s="12"/>
      <c r="M36" s="5"/>
      <c r="N36" s="5"/>
      <c r="O36" s="5"/>
      <c r="P36" s="5"/>
      <c r="Q36" s="12"/>
      <c r="R36" s="5"/>
      <c r="S36" s="5"/>
      <c r="T36" s="5"/>
      <c r="U36" s="5"/>
    </row>
    <row r="37" spans="1:21" ht="25.5" customHeight="1" x14ac:dyDescent="0.3">
      <c r="A37" s="12">
        <v>11</v>
      </c>
      <c r="B37" s="46">
        <v>411</v>
      </c>
      <c r="C37" s="146" t="s">
        <v>35</v>
      </c>
      <c r="D37" s="146"/>
      <c r="E37" s="146"/>
      <c r="F37" s="146"/>
      <c r="G37" s="146"/>
      <c r="H37" s="146"/>
      <c r="I37" s="12"/>
      <c r="J37" s="12"/>
      <c r="K37" s="12"/>
      <c r="L37" s="12"/>
      <c r="M37" s="5"/>
      <c r="N37" s="5"/>
      <c r="O37" s="5"/>
      <c r="P37" s="5"/>
      <c r="Q37" s="12"/>
      <c r="R37" s="5"/>
      <c r="S37" s="5"/>
      <c r="T37" s="5"/>
      <c r="U37" s="5"/>
    </row>
    <row r="38" spans="1:21" ht="20.100000000000001" customHeight="1" x14ac:dyDescent="0.3">
      <c r="A38" s="12"/>
      <c r="B38" s="12"/>
      <c r="C38" s="165" t="s">
        <v>63</v>
      </c>
      <c r="D38" s="166"/>
      <c r="E38" s="166"/>
      <c r="F38" s="166"/>
      <c r="G38" s="166"/>
      <c r="H38" s="5">
        <v>1</v>
      </c>
      <c r="I38" s="12">
        <f>'Bill -1-MB-1'!I39</f>
        <v>1</v>
      </c>
      <c r="J38" s="13">
        <f>ROUND(378000*70%,0)</f>
        <v>264600</v>
      </c>
      <c r="K38" s="12" t="s">
        <v>43</v>
      </c>
      <c r="L38" s="15">
        <f>I38*J38</f>
        <v>264600</v>
      </c>
      <c r="M38" s="5"/>
      <c r="N38" s="5"/>
      <c r="O38" s="5"/>
      <c r="P38" s="5"/>
      <c r="Q38" s="12">
        <f>I38</f>
        <v>1</v>
      </c>
      <c r="R38" s="14">
        <f>L38</f>
        <v>264600</v>
      </c>
      <c r="S38" s="5"/>
      <c r="T38" s="16">
        <v>0.7</v>
      </c>
      <c r="U38" s="13">
        <v>378000</v>
      </c>
    </row>
    <row r="39" spans="1:21" ht="20.100000000000001" customHeight="1" x14ac:dyDescent="0.3">
      <c r="A39" s="12"/>
      <c r="B39" s="12"/>
      <c r="C39" s="5"/>
      <c r="D39" s="5"/>
      <c r="E39" s="5"/>
      <c r="F39" s="5"/>
      <c r="G39" s="5"/>
      <c r="H39" s="5"/>
      <c r="I39" s="12"/>
      <c r="J39" s="12"/>
      <c r="K39" s="12"/>
      <c r="L39" s="12"/>
      <c r="M39" s="5"/>
      <c r="N39" s="5"/>
      <c r="O39" s="5"/>
      <c r="P39" s="5"/>
      <c r="Q39" s="12"/>
      <c r="R39" s="5"/>
      <c r="S39" s="5"/>
      <c r="T39" s="5"/>
      <c r="U39" s="5"/>
    </row>
    <row r="40" spans="1:21" ht="26.25" customHeight="1" x14ac:dyDescent="0.3">
      <c r="A40" s="12">
        <v>12</v>
      </c>
      <c r="B40" s="46">
        <v>412</v>
      </c>
      <c r="C40" s="146" t="s">
        <v>32</v>
      </c>
      <c r="D40" s="146"/>
      <c r="E40" s="146"/>
      <c r="F40" s="146"/>
      <c r="G40" s="146"/>
      <c r="H40" s="146"/>
      <c r="I40" s="12"/>
      <c r="J40" s="12"/>
      <c r="K40" s="12"/>
      <c r="L40" s="12"/>
      <c r="M40" s="5"/>
      <c r="N40" s="5"/>
      <c r="O40" s="5"/>
      <c r="P40" s="5"/>
      <c r="Q40" s="12"/>
      <c r="R40" s="5"/>
      <c r="S40" s="5"/>
      <c r="T40" s="5"/>
      <c r="U40" s="5"/>
    </row>
    <row r="41" spans="1:21" ht="20.100000000000001" customHeight="1" x14ac:dyDescent="0.3">
      <c r="A41" s="12"/>
      <c r="B41" s="12"/>
      <c r="C41" s="165" t="s">
        <v>63</v>
      </c>
      <c r="D41" s="166"/>
      <c r="E41" s="166"/>
      <c r="F41" s="166"/>
      <c r="G41" s="166"/>
      <c r="H41" s="5">
        <v>1</v>
      </c>
      <c r="I41" s="12">
        <f>'Bill -1-MB-1'!I42</f>
        <v>1</v>
      </c>
      <c r="J41" s="13">
        <f>ROUND(93750*70%,0)</f>
        <v>65625</v>
      </c>
      <c r="K41" s="12" t="s">
        <v>43</v>
      </c>
      <c r="L41" s="15">
        <f>I41*J41</f>
        <v>65625</v>
      </c>
      <c r="M41" s="5"/>
      <c r="N41" s="5"/>
      <c r="O41" s="5"/>
      <c r="P41" s="5"/>
      <c r="Q41" s="12">
        <f>I41</f>
        <v>1</v>
      </c>
      <c r="R41" s="14">
        <f>L41</f>
        <v>65625</v>
      </c>
      <c r="S41" s="5"/>
      <c r="T41" s="16">
        <v>0.7</v>
      </c>
      <c r="U41" s="13">
        <v>93750</v>
      </c>
    </row>
    <row r="42" spans="1:21" ht="20.100000000000001" customHeight="1" x14ac:dyDescent="0.3">
      <c r="A42" s="12"/>
      <c r="B42" s="12"/>
      <c r="C42" s="5"/>
      <c r="D42" s="5"/>
      <c r="E42" s="5"/>
      <c r="F42" s="5"/>
      <c r="G42" s="5"/>
      <c r="H42" s="5"/>
      <c r="I42" s="12"/>
      <c r="J42" s="12"/>
      <c r="K42" s="12"/>
      <c r="L42" s="12"/>
      <c r="M42" s="5"/>
      <c r="N42" s="5"/>
      <c r="O42" s="5"/>
      <c r="P42" s="5"/>
      <c r="Q42" s="12"/>
      <c r="R42" s="5"/>
      <c r="S42" s="5"/>
      <c r="T42" s="5"/>
      <c r="U42" s="5"/>
    </row>
    <row r="43" spans="1:21" ht="24.75" customHeight="1" x14ac:dyDescent="0.3">
      <c r="A43" s="12">
        <v>13</v>
      </c>
      <c r="B43" s="46">
        <v>414</v>
      </c>
      <c r="C43" s="146" t="s">
        <v>34</v>
      </c>
      <c r="D43" s="146"/>
      <c r="E43" s="146"/>
      <c r="F43" s="146"/>
      <c r="G43" s="146"/>
      <c r="H43" s="146"/>
      <c r="I43" s="12"/>
      <c r="J43" s="12"/>
      <c r="K43" s="12"/>
      <c r="L43" s="12"/>
      <c r="M43" s="5"/>
      <c r="N43" s="5"/>
      <c r="O43" s="5"/>
      <c r="P43" s="5"/>
      <c r="Q43" s="12"/>
      <c r="R43" s="5"/>
      <c r="S43" s="5"/>
      <c r="T43" s="5"/>
      <c r="U43" s="5"/>
    </row>
    <row r="44" spans="1:21" ht="20.100000000000001" customHeight="1" x14ac:dyDescent="0.3">
      <c r="A44" s="12"/>
      <c r="B44" s="12"/>
      <c r="C44" s="165" t="s">
        <v>63</v>
      </c>
      <c r="D44" s="166"/>
      <c r="E44" s="166"/>
      <c r="F44" s="166"/>
      <c r="G44" s="166"/>
      <c r="H44" s="5">
        <v>1</v>
      </c>
      <c r="I44" s="12">
        <f>'Bill -1-MB-1'!I45</f>
        <v>1</v>
      </c>
      <c r="J44" s="13">
        <f>ROUND(75625*70%,0)</f>
        <v>52938</v>
      </c>
      <c r="K44" s="12" t="s">
        <v>43</v>
      </c>
      <c r="L44" s="15">
        <f>I44*J44</f>
        <v>52938</v>
      </c>
      <c r="M44" s="5"/>
      <c r="N44" s="5"/>
      <c r="O44" s="5"/>
      <c r="P44" s="5"/>
      <c r="Q44" s="12">
        <f>I44</f>
        <v>1</v>
      </c>
      <c r="R44" s="14">
        <f>L44</f>
        <v>52938</v>
      </c>
      <c r="S44" s="5"/>
      <c r="T44" s="16">
        <v>0.7</v>
      </c>
      <c r="U44" s="13">
        <v>75625</v>
      </c>
    </row>
    <row r="45" spans="1:21" ht="20.100000000000001" customHeight="1" x14ac:dyDescent="0.3">
      <c r="A45" s="12"/>
      <c r="B45" s="12"/>
      <c r="C45" s="5"/>
      <c r="D45" s="5"/>
      <c r="E45" s="5"/>
      <c r="F45" s="5"/>
      <c r="G45" s="5"/>
      <c r="H45" s="5"/>
      <c r="I45" s="12"/>
      <c r="J45" s="12"/>
      <c r="K45" s="12"/>
      <c r="L45" s="12"/>
      <c r="M45" s="5"/>
      <c r="N45" s="5"/>
      <c r="O45" s="5"/>
      <c r="P45" s="5"/>
      <c r="Q45" s="12"/>
      <c r="R45" s="5"/>
      <c r="S45" s="5"/>
      <c r="T45" s="5"/>
      <c r="U45" s="5"/>
    </row>
    <row r="46" spans="1:21" ht="27" customHeight="1" x14ac:dyDescent="0.3">
      <c r="A46" s="12">
        <v>14</v>
      </c>
      <c r="B46" s="12">
        <v>415</v>
      </c>
      <c r="C46" s="134" t="s">
        <v>246</v>
      </c>
      <c r="D46" s="135"/>
      <c r="E46" s="135"/>
      <c r="F46" s="135"/>
      <c r="G46" s="135"/>
      <c r="H46" s="136"/>
      <c r="I46" s="12"/>
      <c r="J46" s="12"/>
      <c r="K46" s="12"/>
      <c r="L46" s="12"/>
      <c r="M46" s="5"/>
      <c r="N46" s="5"/>
      <c r="O46" s="5"/>
      <c r="P46" s="5"/>
      <c r="Q46" s="12"/>
      <c r="R46" s="5"/>
      <c r="S46" s="5"/>
      <c r="T46" s="5"/>
      <c r="U46" s="5"/>
    </row>
    <row r="47" spans="1:21" ht="20.100000000000001" customHeight="1" x14ac:dyDescent="0.3">
      <c r="A47" s="12"/>
      <c r="B47" s="12"/>
      <c r="C47" s="165" t="s">
        <v>63</v>
      </c>
      <c r="D47" s="166"/>
      <c r="E47" s="166"/>
      <c r="F47" s="166"/>
      <c r="G47" s="166"/>
      <c r="H47" s="5">
        <v>1</v>
      </c>
      <c r="I47" s="12">
        <f>'Bill -1-MB-1'!I48</f>
        <v>1</v>
      </c>
      <c r="J47" s="12">
        <f>ROUND(U47*70%,0)</f>
        <v>28875</v>
      </c>
      <c r="K47" s="12" t="s">
        <v>43</v>
      </c>
      <c r="L47" s="15">
        <f>I47*J47</f>
        <v>28875</v>
      </c>
      <c r="M47" s="5"/>
      <c r="N47" s="5"/>
      <c r="O47" s="5"/>
      <c r="P47" s="5"/>
      <c r="Q47" s="12">
        <f>I47</f>
        <v>1</v>
      </c>
      <c r="R47" s="14">
        <f>L47</f>
        <v>28875</v>
      </c>
      <c r="S47" s="5"/>
      <c r="T47" s="16">
        <v>0.7</v>
      </c>
      <c r="U47" s="5">
        <v>41250</v>
      </c>
    </row>
    <row r="48" spans="1:21" ht="20.100000000000001" customHeight="1" x14ac:dyDescent="0.3">
      <c r="A48" s="12"/>
      <c r="B48" s="12"/>
      <c r="C48" s="5"/>
      <c r="D48" s="5"/>
      <c r="E48" s="5"/>
      <c r="F48" s="5"/>
      <c r="G48" s="5"/>
      <c r="H48" s="5"/>
      <c r="I48" s="12"/>
      <c r="J48" s="12"/>
      <c r="K48" s="12"/>
      <c r="L48" s="12"/>
      <c r="M48" s="5"/>
      <c r="N48" s="5"/>
      <c r="O48" s="5"/>
      <c r="P48" s="5"/>
      <c r="Q48" s="12"/>
      <c r="R48" s="5"/>
      <c r="S48" s="5"/>
      <c r="T48" s="5"/>
      <c r="U48" s="5"/>
    </row>
    <row r="49" spans="1:21" ht="28.5" customHeight="1" x14ac:dyDescent="0.3">
      <c r="A49" s="12">
        <v>15</v>
      </c>
      <c r="B49" s="12">
        <v>416</v>
      </c>
      <c r="C49" s="140" t="s">
        <v>248</v>
      </c>
      <c r="D49" s="141"/>
      <c r="E49" s="141"/>
      <c r="F49" s="141"/>
      <c r="G49" s="141"/>
      <c r="H49" s="142"/>
      <c r="I49" s="12"/>
      <c r="J49" s="12"/>
      <c r="K49" s="12"/>
      <c r="L49" s="12"/>
      <c r="M49" s="5"/>
      <c r="N49" s="5"/>
      <c r="O49" s="5"/>
      <c r="P49" s="5"/>
      <c r="Q49" s="12"/>
      <c r="R49" s="5"/>
      <c r="S49" s="5"/>
      <c r="T49" s="5"/>
      <c r="U49" s="5"/>
    </row>
    <row r="50" spans="1:21" ht="20.100000000000001" customHeight="1" x14ac:dyDescent="0.3">
      <c r="A50" s="12"/>
      <c r="B50" s="12"/>
      <c r="C50" s="165" t="s">
        <v>63</v>
      </c>
      <c r="D50" s="166"/>
      <c r="E50" s="166"/>
      <c r="F50" s="166"/>
      <c r="G50" s="166"/>
      <c r="H50" s="5">
        <v>1</v>
      </c>
      <c r="I50" s="12">
        <f>'Bill -1-MB-1'!I51</f>
        <v>1</v>
      </c>
      <c r="J50" s="12">
        <f>ROUND(U50*70%,0)</f>
        <v>175000</v>
      </c>
      <c r="K50" s="12" t="s">
        <v>43</v>
      </c>
      <c r="L50" s="15">
        <f>I50*J50</f>
        <v>175000</v>
      </c>
      <c r="M50" s="5"/>
      <c r="N50" s="5"/>
      <c r="O50" s="5"/>
      <c r="P50" s="5"/>
      <c r="Q50" s="12">
        <f>I50</f>
        <v>1</v>
      </c>
      <c r="R50" s="14">
        <f>L50</f>
        <v>175000</v>
      </c>
      <c r="S50" s="5"/>
      <c r="T50" s="16">
        <v>0.7</v>
      </c>
      <c r="U50" s="5">
        <v>250000</v>
      </c>
    </row>
    <row r="51" spans="1:21" ht="20.100000000000001" customHeight="1" x14ac:dyDescent="0.3">
      <c r="A51" s="12"/>
      <c r="B51" s="12"/>
      <c r="C51" s="5"/>
      <c r="D51" s="5"/>
      <c r="E51" s="5"/>
      <c r="F51" s="5"/>
      <c r="G51" s="5"/>
      <c r="H51" s="5"/>
      <c r="I51" s="12"/>
      <c r="J51" s="12"/>
      <c r="K51" s="12"/>
      <c r="L51" s="12"/>
      <c r="M51" s="5"/>
      <c r="N51" s="5"/>
      <c r="O51" s="5"/>
      <c r="P51" s="5"/>
      <c r="Q51" s="12"/>
      <c r="R51" s="5"/>
      <c r="S51" s="5"/>
      <c r="T51" s="5"/>
      <c r="U51" s="5"/>
    </row>
    <row r="52" spans="1:21" ht="26.25" customHeight="1" x14ac:dyDescent="0.3">
      <c r="A52" s="12">
        <v>16</v>
      </c>
      <c r="B52" s="46">
        <v>417</v>
      </c>
      <c r="C52" s="146" t="s">
        <v>30</v>
      </c>
      <c r="D52" s="146"/>
      <c r="E52" s="146"/>
      <c r="F52" s="146"/>
      <c r="G52" s="146"/>
      <c r="H52" s="146"/>
      <c r="I52" s="12"/>
      <c r="J52" s="12"/>
      <c r="K52" s="12"/>
      <c r="L52" s="12"/>
      <c r="M52" s="5"/>
      <c r="N52" s="5"/>
      <c r="O52" s="5"/>
      <c r="P52" s="5"/>
      <c r="Q52" s="12"/>
      <c r="R52" s="5"/>
      <c r="S52" s="5"/>
      <c r="T52" s="5"/>
      <c r="U52" s="5"/>
    </row>
    <row r="53" spans="1:21" ht="20.100000000000001" customHeight="1" x14ac:dyDescent="0.3">
      <c r="A53" s="12"/>
      <c r="B53" s="12"/>
      <c r="C53" s="165" t="s">
        <v>63</v>
      </c>
      <c r="D53" s="166"/>
      <c r="E53" s="166"/>
      <c r="F53" s="166"/>
      <c r="G53" s="166"/>
      <c r="H53" s="5">
        <v>1</v>
      </c>
      <c r="I53" s="12">
        <f>'Bill -1-MB-1'!I54</f>
        <v>1</v>
      </c>
      <c r="J53" s="13">
        <f>ROUND(34500*70%,0)</f>
        <v>24150</v>
      </c>
      <c r="K53" s="12" t="s">
        <v>43</v>
      </c>
      <c r="L53" s="15">
        <f>I53*J53</f>
        <v>24150</v>
      </c>
      <c r="M53" s="5"/>
      <c r="N53" s="5"/>
      <c r="O53" s="5"/>
      <c r="P53" s="5"/>
      <c r="Q53" s="12">
        <f>I53</f>
        <v>1</v>
      </c>
      <c r="R53" s="14">
        <f>L53</f>
        <v>24150</v>
      </c>
      <c r="S53" s="5"/>
      <c r="T53" s="16">
        <v>0.7</v>
      </c>
      <c r="U53" s="13">
        <v>34500</v>
      </c>
    </row>
    <row r="54" spans="1:21" ht="20.100000000000001" customHeight="1" x14ac:dyDescent="0.3">
      <c r="A54" s="12"/>
      <c r="B54" s="12"/>
      <c r="C54" s="5"/>
      <c r="D54" s="5"/>
      <c r="E54" s="5"/>
      <c r="F54" s="5"/>
      <c r="G54" s="5"/>
      <c r="H54" s="5"/>
      <c r="I54" s="12"/>
      <c r="J54" s="12"/>
      <c r="K54" s="12"/>
      <c r="L54" s="12"/>
      <c r="M54" s="5"/>
      <c r="N54" s="5"/>
      <c r="O54" s="5"/>
      <c r="P54" s="5"/>
      <c r="Q54" s="12"/>
      <c r="R54" s="5"/>
      <c r="S54" s="5"/>
      <c r="T54" s="5"/>
      <c r="U54" s="5"/>
    </row>
    <row r="55" spans="1:21" ht="20.100000000000001" customHeight="1" x14ac:dyDescent="0.3">
      <c r="A55" s="3">
        <v>17</v>
      </c>
      <c r="B55" s="46">
        <v>418</v>
      </c>
      <c r="C55" s="167" t="s">
        <v>69</v>
      </c>
      <c r="D55" s="168"/>
      <c r="E55" s="168"/>
      <c r="F55" s="168"/>
      <c r="G55" s="168"/>
      <c r="H55" s="168"/>
      <c r="I55" s="12"/>
      <c r="J55" s="12"/>
      <c r="K55" s="12"/>
      <c r="L55" s="12"/>
      <c r="M55" s="5"/>
      <c r="N55" s="5"/>
      <c r="O55" s="5"/>
      <c r="P55" s="5"/>
      <c r="Q55" s="12"/>
      <c r="R55" s="5"/>
      <c r="S55" s="5"/>
      <c r="T55" s="5"/>
      <c r="U55" s="5"/>
    </row>
    <row r="56" spans="1:21" ht="20.100000000000001" customHeight="1" x14ac:dyDescent="0.3">
      <c r="A56" s="12"/>
      <c r="B56" s="12"/>
      <c r="C56" s="165" t="s">
        <v>63</v>
      </c>
      <c r="D56" s="166"/>
      <c r="E56" s="166"/>
      <c r="F56" s="166"/>
      <c r="G56" s="166"/>
      <c r="H56" s="5">
        <v>1</v>
      </c>
      <c r="I56" s="12">
        <f>'Bill -1-MB-1'!I57</f>
        <v>1</v>
      </c>
      <c r="J56" s="13">
        <f>ROUND(563750*70%,0)</f>
        <v>394625</v>
      </c>
      <c r="K56" s="12"/>
      <c r="L56" s="15">
        <f>I56*J56</f>
        <v>394625</v>
      </c>
      <c r="M56" s="5"/>
      <c r="N56" s="5"/>
      <c r="O56" s="5"/>
      <c r="P56" s="5"/>
      <c r="Q56" s="12">
        <f>I56</f>
        <v>1</v>
      </c>
      <c r="R56" s="14">
        <f>L56</f>
        <v>394625</v>
      </c>
      <c r="S56" s="5"/>
      <c r="T56" s="16">
        <v>0.7</v>
      </c>
      <c r="U56" s="13">
        <v>563750</v>
      </c>
    </row>
    <row r="57" spans="1:21" ht="20.100000000000001" customHeight="1" x14ac:dyDescent="0.3">
      <c r="A57" s="12"/>
      <c r="B57" s="12"/>
      <c r="C57" s="5"/>
      <c r="D57" s="5"/>
      <c r="E57" s="5"/>
      <c r="F57" s="5"/>
      <c r="G57" s="5"/>
      <c r="H57" s="5"/>
      <c r="I57" s="12"/>
      <c r="J57" s="12"/>
      <c r="K57" s="12"/>
      <c r="L57" s="12"/>
      <c r="M57" s="5"/>
      <c r="N57" s="5"/>
      <c r="O57" s="5"/>
      <c r="P57" s="5"/>
      <c r="Q57" s="12"/>
      <c r="R57" s="5"/>
      <c r="S57" s="5"/>
      <c r="T57" s="5"/>
      <c r="U57" s="5"/>
    </row>
    <row r="58" spans="1:21" ht="25.5" customHeight="1" x14ac:dyDescent="0.3">
      <c r="A58" s="12">
        <v>18</v>
      </c>
      <c r="B58" s="46">
        <v>420</v>
      </c>
      <c r="C58" s="146" t="s">
        <v>39</v>
      </c>
      <c r="D58" s="146"/>
      <c r="E58" s="146"/>
      <c r="F58" s="146"/>
      <c r="G58" s="146"/>
      <c r="H58" s="146"/>
      <c r="I58" s="12"/>
      <c r="J58" s="12"/>
      <c r="K58" s="12"/>
      <c r="L58" s="12"/>
      <c r="M58" s="5"/>
      <c r="N58" s="5"/>
      <c r="O58" s="5"/>
      <c r="P58" s="5"/>
      <c r="Q58" s="12"/>
      <c r="R58" s="5"/>
      <c r="S58" s="5"/>
      <c r="T58" s="5"/>
      <c r="U58" s="5"/>
    </row>
    <row r="59" spans="1:21" ht="20.100000000000001" customHeight="1" x14ac:dyDescent="0.3">
      <c r="A59" s="12"/>
      <c r="B59" s="12"/>
      <c r="C59" s="165" t="s">
        <v>63</v>
      </c>
      <c r="D59" s="166"/>
      <c r="E59" s="166"/>
      <c r="F59" s="166"/>
      <c r="G59" s="166"/>
      <c r="H59" s="5">
        <v>1</v>
      </c>
      <c r="I59" s="12">
        <f>'Bill -1-MB-1'!I60</f>
        <v>1</v>
      </c>
      <c r="J59" s="13">
        <f>ROUND(225000*70%,0)</f>
        <v>157500</v>
      </c>
      <c r="K59" s="12" t="s">
        <v>43</v>
      </c>
      <c r="L59" s="15">
        <f>I59*J59</f>
        <v>157500</v>
      </c>
      <c r="M59" s="5"/>
      <c r="N59" s="5"/>
      <c r="O59" s="5"/>
      <c r="P59" s="5"/>
      <c r="Q59" s="12">
        <f>I59</f>
        <v>1</v>
      </c>
      <c r="R59" s="14">
        <f>L59</f>
        <v>157500</v>
      </c>
      <c r="S59" s="5"/>
      <c r="T59" s="16">
        <v>0.7</v>
      </c>
      <c r="U59" s="13">
        <v>225000</v>
      </c>
    </row>
    <row r="60" spans="1:21" ht="20.100000000000001" customHeight="1" x14ac:dyDescent="0.3">
      <c r="A60" s="12"/>
      <c r="B60" s="12"/>
      <c r="C60" s="5"/>
      <c r="D60" s="5"/>
      <c r="E60" s="5"/>
      <c r="F60" s="5"/>
      <c r="G60" s="5"/>
      <c r="H60" s="5"/>
      <c r="I60" s="12"/>
      <c r="J60" s="12"/>
      <c r="K60" s="12"/>
      <c r="L60" s="12"/>
      <c r="M60" s="5"/>
      <c r="N60" s="5"/>
      <c r="O60" s="5"/>
      <c r="P60" s="5"/>
      <c r="Q60" s="12"/>
      <c r="R60" s="5"/>
      <c r="S60" s="5"/>
      <c r="T60" s="5"/>
      <c r="U60" s="5"/>
    </row>
    <row r="61" spans="1:21" ht="27" customHeight="1" x14ac:dyDescent="0.3">
      <c r="A61" s="12">
        <v>19</v>
      </c>
      <c r="B61" s="46">
        <v>421</v>
      </c>
      <c r="C61" s="146" t="s">
        <v>56</v>
      </c>
      <c r="D61" s="146"/>
      <c r="E61" s="146"/>
      <c r="F61" s="146"/>
      <c r="G61" s="146"/>
      <c r="H61" s="146"/>
      <c r="I61" s="12"/>
      <c r="J61" s="12"/>
      <c r="K61" s="12"/>
      <c r="L61" s="12"/>
      <c r="M61" s="5"/>
      <c r="N61" s="5"/>
      <c r="O61" s="5"/>
      <c r="P61" s="5"/>
      <c r="Q61" s="12"/>
      <c r="R61" s="5"/>
      <c r="S61" s="5"/>
      <c r="T61" s="5"/>
      <c r="U61" s="5"/>
    </row>
    <row r="62" spans="1:21" ht="20.100000000000001" customHeight="1" x14ac:dyDescent="0.3">
      <c r="A62" s="12"/>
      <c r="B62" s="12"/>
      <c r="C62" s="165" t="s">
        <v>63</v>
      </c>
      <c r="D62" s="166"/>
      <c r="E62" s="166"/>
      <c r="F62" s="166"/>
      <c r="G62" s="166"/>
      <c r="H62" s="5">
        <v>2</v>
      </c>
      <c r="I62" s="12">
        <f>'Bill -1-MB-1'!I63</f>
        <v>2</v>
      </c>
      <c r="J62" s="13">
        <f>ROUND(61875*70%,0)</f>
        <v>43313</v>
      </c>
      <c r="K62" s="12" t="s">
        <v>43</v>
      </c>
      <c r="L62" s="15">
        <f>I62*J62</f>
        <v>86626</v>
      </c>
      <c r="M62" s="5"/>
      <c r="N62" s="5"/>
      <c r="O62" s="5"/>
      <c r="P62" s="5"/>
      <c r="Q62" s="12">
        <f>I62</f>
        <v>2</v>
      </c>
      <c r="R62" s="14">
        <f>L62</f>
        <v>86626</v>
      </c>
      <c r="S62" s="5"/>
      <c r="T62" s="16">
        <v>0.7</v>
      </c>
      <c r="U62" s="13">
        <v>61875</v>
      </c>
    </row>
    <row r="63" spans="1:21" ht="20.100000000000001" customHeight="1" x14ac:dyDescent="0.3">
      <c r="A63" s="12"/>
      <c r="B63" s="12"/>
      <c r="C63" s="5"/>
      <c r="D63" s="5"/>
      <c r="E63" s="5"/>
      <c r="F63" s="5"/>
      <c r="G63" s="5"/>
      <c r="H63" s="5"/>
      <c r="I63" s="12"/>
      <c r="J63" s="12"/>
      <c r="K63" s="12"/>
      <c r="L63" s="12"/>
      <c r="M63" s="5"/>
      <c r="N63" s="5"/>
      <c r="O63" s="5"/>
      <c r="P63" s="5"/>
      <c r="Q63" s="12"/>
      <c r="R63" s="5"/>
      <c r="S63" s="5"/>
      <c r="T63" s="5"/>
      <c r="U63" s="5"/>
    </row>
    <row r="64" spans="1:21" ht="20.100000000000001" customHeight="1" x14ac:dyDescent="0.3">
      <c r="A64" s="12">
        <v>20</v>
      </c>
      <c r="B64" s="12">
        <v>422</v>
      </c>
      <c r="C64" s="134" t="s">
        <v>236</v>
      </c>
      <c r="D64" s="135"/>
      <c r="E64" s="135"/>
      <c r="F64" s="135"/>
      <c r="G64" s="135"/>
      <c r="H64" s="136"/>
    </row>
    <row r="65" spans="1:21" ht="20.100000000000001" customHeight="1" x14ac:dyDescent="0.3">
      <c r="A65" s="12"/>
      <c r="B65" s="12"/>
      <c r="C65" s="165" t="s">
        <v>63</v>
      </c>
      <c r="D65" s="166"/>
      <c r="E65" s="166"/>
      <c r="F65" s="166"/>
      <c r="G65" s="166"/>
      <c r="H65" s="5">
        <v>1</v>
      </c>
      <c r="I65" s="12">
        <f>'Bill -1-MB-1'!I66</f>
        <v>1</v>
      </c>
      <c r="J65" s="12">
        <f>ROUND(U65*70%,0)</f>
        <v>218750</v>
      </c>
      <c r="K65" s="12"/>
      <c r="L65" s="15">
        <f>I65*J65</f>
        <v>218750</v>
      </c>
      <c r="M65" s="5"/>
      <c r="N65" s="5"/>
      <c r="O65" s="5"/>
      <c r="P65" s="5"/>
      <c r="Q65" s="12">
        <f>I65</f>
        <v>1</v>
      </c>
      <c r="R65" s="14">
        <f>L65</f>
        <v>218750</v>
      </c>
      <c r="S65" s="5"/>
      <c r="T65" s="16">
        <v>0.7</v>
      </c>
      <c r="U65" s="5">
        <v>312500</v>
      </c>
    </row>
    <row r="66" spans="1:21" ht="20.100000000000001" customHeight="1" x14ac:dyDescent="0.3">
      <c r="A66" s="12"/>
      <c r="B66" s="12"/>
      <c r="C66" s="5"/>
      <c r="D66" s="5"/>
      <c r="E66" s="5"/>
      <c r="F66" s="5"/>
      <c r="G66" s="5"/>
      <c r="H66" s="5"/>
      <c r="I66" s="12"/>
      <c r="J66" s="12"/>
      <c r="K66" s="12"/>
      <c r="L66" s="12"/>
      <c r="M66" s="5"/>
      <c r="N66" s="5"/>
      <c r="O66" s="5"/>
      <c r="P66" s="5"/>
      <c r="Q66" s="12"/>
      <c r="R66" s="5"/>
      <c r="S66" s="5"/>
      <c r="T66" s="5"/>
      <c r="U66" s="5"/>
    </row>
    <row r="67" spans="1:21" ht="20.100000000000001" customHeight="1" x14ac:dyDescent="0.3">
      <c r="A67" s="12">
        <v>21</v>
      </c>
      <c r="B67" s="12">
        <v>423</v>
      </c>
      <c r="C67" s="134" t="s">
        <v>235</v>
      </c>
      <c r="D67" s="135"/>
      <c r="E67" s="135"/>
      <c r="F67" s="135"/>
      <c r="G67" s="135"/>
      <c r="H67" s="136"/>
      <c r="I67" s="12"/>
      <c r="J67" s="12"/>
      <c r="K67" s="12"/>
      <c r="L67" s="12"/>
      <c r="M67" s="5"/>
      <c r="N67" s="5"/>
      <c r="O67" s="5"/>
      <c r="P67" s="5"/>
      <c r="Q67" s="12"/>
      <c r="R67" s="5"/>
      <c r="S67" s="5"/>
      <c r="T67" s="5"/>
      <c r="U67" s="5"/>
    </row>
    <row r="68" spans="1:21" ht="20.100000000000001" customHeight="1" x14ac:dyDescent="0.3">
      <c r="A68" s="12"/>
      <c r="B68" s="12"/>
      <c r="C68" s="165" t="s">
        <v>63</v>
      </c>
      <c r="D68" s="166"/>
      <c r="E68" s="166"/>
      <c r="F68" s="166"/>
      <c r="G68" s="166"/>
      <c r="H68" s="5">
        <v>2</v>
      </c>
      <c r="I68" s="12">
        <f>'Bill -1-MB-1'!I69</f>
        <v>2</v>
      </c>
      <c r="J68" s="12">
        <f>ROUND(U68*70%,0)</f>
        <v>196000</v>
      </c>
      <c r="K68" s="12"/>
      <c r="L68" s="15">
        <f>I68*J68</f>
        <v>392000</v>
      </c>
      <c r="M68" s="5"/>
      <c r="N68" s="5"/>
      <c r="O68" s="5"/>
      <c r="P68" s="5"/>
      <c r="Q68" s="12">
        <f>I68</f>
        <v>2</v>
      </c>
      <c r="R68" s="14">
        <f>L68</f>
        <v>392000</v>
      </c>
      <c r="S68" s="5"/>
      <c r="T68" s="16">
        <v>0.7</v>
      </c>
      <c r="U68" s="5">
        <v>280000</v>
      </c>
    </row>
    <row r="69" spans="1:21" ht="20.100000000000001" customHeight="1" x14ac:dyDescent="0.3">
      <c r="A69" s="12"/>
      <c r="B69" s="12"/>
      <c r="C69" s="5"/>
      <c r="D69" s="5"/>
      <c r="E69" s="5"/>
      <c r="F69" s="5"/>
      <c r="G69" s="5"/>
      <c r="H69" s="5"/>
      <c r="I69" s="12"/>
      <c r="J69" s="12"/>
      <c r="K69" s="12"/>
      <c r="L69" s="12"/>
      <c r="M69" s="5"/>
      <c r="N69" s="5"/>
      <c r="O69" s="5"/>
      <c r="P69" s="5"/>
      <c r="Q69" s="12"/>
      <c r="R69" s="5"/>
      <c r="S69" s="5"/>
      <c r="T69" s="5"/>
      <c r="U69" s="5"/>
    </row>
    <row r="70" spans="1:21" ht="21" customHeight="1" x14ac:dyDescent="0.3">
      <c r="A70" s="12">
        <v>22</v>
      </c>
      <c r="B70" s="46">
        <v>425</v>
      </c>
      <c r="C70" s="146" t="s">
        <v>40</v>
      </c>
      <c r="D70" s="146"/>
      <c r="E70" s="146"/>
      <c r="F70" s="146"/>
      <c r="G70" s="146"/>
      <c r="H70" s="146"/>
      <c r="I70" s="12"/>
      <c r="J70" s="12"/>
      <c r="K70" s="12"/>
      <c r="L70" s="12"/>
      <c r="M70" s="5"/>
      <c r="N70" s="5"/>
      <c r="O70" s="5"/>
      <c r="P70" s="5"/>
      <c r="Q70" s="12"/>
      <c r="R70" s="5"/>
      <c r="S70" s="5"/>
      <c r="T70" s="5"/>
      <c r="U70" s="5"/>
    </row>
    <row r="71" spans="1:21" ht="20.100000000000001" customHeight="1" x14ac:dyDescent="0.3">
      <c r="A71" s="12"/>
      <c r="B71" s="12"/>
      <c r="C71" s="165" t="s">
        <v>63</v>
      </c>
      <c r="D71" s="166"/>
      <c r="E71" s="166"/>
      <c r="F71" s="166"/>
      <c r="G71" s="166"/>
      <c r="H71" s="5">
        <v>1</v>
      </c>
      <c r="I71" s="12">
        <f>'Bill -1-MB-1'!I72</f>
        <v>1</v>
      </c>
      <c r="J71" s="13">
        <f>ROUND(937500*70%,0)</f>
        <v>656250</v>
      </c>
      <c r="K71" s="12" t="s">
        <v>43</v>
      </c>
      <c r="L71" s="15">
        <f>I71*J71</f>
        <v>656250</v>
      </c>
      <c r="M71" s="5"/>
      <c r="N71" s="5"/>
      <c r="O71" s="5"/>
      <c r="P71" s="5"/>
      <c r="Q71" s="12">
        <f>I71</f>
        <v>1</v>
      </c>
      <c r="R71" s="14">
        <f>L71</f>
        <v>656250</v>
      </c>
      <c r="S71" s="5"/>
      <c r="T71" s="16">
        <v>0.7</v>
      </c>
      <c r="U71" s="13">
        <v>937500</v>
      </c>
    </row>
    <row r="72" spans="1:21" ht="20.100000000000001" customHeight="1" x14ac:dyDescent="0.3">
      <c r="A72" s="12"/>
      <c r="B72" s="12"/>
      <c r="C72" s="5"/>
      <c r="D72" s="5"/>
      <c r="E72" s="5"/>
      <c r="F72" s="5"/>
      <c r="G72" s="5"/>
      <c r="H72" s="5"/>
      <c r="I72" s="12"/>
      <c r="J72" s="12"/>
      <c r="K72" s="12"/>
      <c r="L72" s="12"/>
      <c r="M72" s="5"/>
      <c r="N72" s="5"/>
      <c r="O72" s="5"/>
      <c r="P72" s="5"/>
      <c r="Q72" s="12"/>
      <c r="R72" s="5"/>
      <c r="S72" s="5"/>
      <c r="T72" s="5"/>
      <c r="U72" s="5"/>
    </row>
    <row r="73" spans="1:21" ht="25.5" customHeight="1" x14ac:dyDescent="0.3">
      <c r="A73" s="12">
        <v>23</v>
      </c>
      <c r="B73" s="46">
        <v>426</v>
      </c>
      <c r="C73" s="146" t="s">
        <v>41</v>
      </c>
      <c r="D73" s="146"/>
      <c r="E73" s="146"/>
      <c r="F73" s="146"/>
      <c r="G73" s="146"/>
      <c r="H73" s="146"/>
      <c r="I73" s="12"/>
      <c r="J73" s="12"/>
      <c r="K73" s="12"/>
      <c r="L73" s="12"/>
      <c r="M73" s="5"/>
      <c r="N73" s="5"/>
      <c r="O73" s="5"/>
      <c r="P73" s="5"/>
      <c r="Q73" s="12"/>
      <c r="R73" s="5"/>
      <c r="S73" s="5"/>
      <c r="T73" s="5"/>
      <c r="U73" s="5"/>
    </row>
    <row r="74" spans="1:21" ht="20.100000000000001" customHeight="1" x14ac:dyDescent="0.3">
      <c r="A74" s="12"/>
      <c r="B74" s="12"/>
      <c r="C74" s="165" t="s">
        <v>63</v>
      </c>
      <c r="D74" s="166"/>
      <c r="E74" s="166"/>
      <c r="F74" s="166"/>
      <c r="G74" s="166"/>
      <c r="H74" s="5">
        <v>1</v>
      </c>
      <c r="I74" s="12">
        <f>'Bill -1-MB-1'!I75</f>
        <v>1</v>
      </c>
      <c r="J74" s="13">
        <f>ROUND(562500*70%,0)</f>
        <v>393750</v>
      </c>
      <c r="K74" s="12" t="s">
        <v>43</v>
      </c>
      <c r="L74" s="15">
        <f>I74*J74</f>
        <v>393750</v>
      </c>
      <c r="M74" s="5"/>
      <c r="N74" s="5"/>
      <c r="O74" s="5"/>
      <c r="P74" s="5"/>
      <c r="Q74" s="12">
        <f>I74</f>
        <v>1</v>
      </c>
      <c r="R74" s="14">
        <f>L74</f>
        <v>393750</v>
      </c>
      <c r="S74" s="5"/>
      <c r="T74" s="16">
        <v>0.7</v>
      </c>
      <c r="U74" s="13">
        <v>562500</v>
      </c>
    </row>
    <row r="75" spans="1:21" ht="20.100000000000001" customHeight="1" x14ac:dyDescent="0.3">
      <c r="A75" s="12"/>
      <c r="B75" s="12"/>
      <c r="C75" s="5"/>
      <c r="D75" s="5"/>
      <c r="E75" s="5"/>
      <c r="F75" s="5"/>
      <c r="G75" s="5"/>
      <c r="H75" s="5"/>
      <c r="I75" s="12"/>
      <c r="J75" s="12"/>
      <c r="K75" s="12"/>
      <c r="L75" s="12"/>
      <c r="M75" s="5"/>
      <c r="N75" s="5"/>
      <c r="O75" s="5"/>
      <c r="P75" s="5"/>
      <c r="Q75" s="12"/>
      <c r="R75" s="5"/>
      <c r="S75" s="5"/>
      <c r="T75" s="5"/>
      <c r="U75" s="5"/>
    </row>
    <row r="76" spans="1:21" ht="27" customHeight="1" x14ac:dyDescent="0.3">
      <c r="A76" s="12">
        <v>24</v>
      </c>
      <c r="B76" s="46">
        <v>429</v>
      </c>
      <c r="C76" s="146" t="s">
        <v>36</v>
      </c>
      <c r="D76" s="146"/>
      <c r="E76" s="146"/>
      <c r="F76" s="146"/>
      <c r="G76" s="146"/>
      <c r="H76" s="146"/>
      <c r="I76" s="12"/>
      <c r="J76" s="12"/>
      <c r="K76" s="12"/>
      <c r="L76" s="12"/>
      <c r="M76" s="5"/>
      <c r="N76" s="5"/>
      <c r="O76" s="5"/>
      <c r="P76" s="5"/>
      <c r="Q76" s="12"/>
      <c r="R76" s="5"/>
      <c r="S76" s="5"/>
      <c r="T76" s="5"/>
      <c r="U76" s="5"/>
    </row>
    <row r="77" spans="1:21" ht="20.100000000000001" customHeight="1" x14ac:dyDescent="0.3">
      <c r="A77" s="12"/>
      <c r="B77" s="12"/>
      <c r="C77" s="165" t="s">
        <v>63</v>
      </c>
      <c r="D77" s="166"/>
      <c r="E77" s="166"/>
      <c r="F77" s="166"/>
      <c r="G77" s="166"/>
      <c r="H77" s="5">
        <v>1</v>
      </c>
      <c r="I77" s="12">
        <f>'Bill -1-MB-1'!I78</f>
        <v>1</v>
      </c>
      <c r="J77" s="13">
        <f>ROUND(43750*70%,0)</f>
        <v>30625</v>
      </c>
      <c r="K77" s="12" t="s">
        <v>43</v>
      </c>
      <c r="L77" s="15">
        <f>I77*J77</f>
        <v>30625</v>
      </c>
      <c r="M77" s="5"/>
      <c r="N77" s="5"/>
      <c r="O77" s="5"/>
      <c r="P77" s="5"/>
      <c r="Q77" s="12">
        <f>I77</f>
        <v>1</v>
      </c>
      <c r="R77" s="14">
        <f>L77</f>
        <v>30625</v>
      </c>
      <c r="S77" s="5"/>
      <c r="T77" s="16">
        <v>0.7</v>
      </c>
      <c r="U77" s="13">
        <v>43750</v>
      </c>
    </row>
    <row r="78" spans="1:21" ht="20.100000000000001" customHeight="1" x14ac:dyDescent="0.3">
      <c r="A78" s="12"/>
      <c r="B78" s="12"/>
      <c r="C78" s="5"/>
      <c r="D78" s="5"/>
      <c r="E78" s="5"/>
      <c r="F78" s="5"/>
      <c r="G78" s="5"/>
      <c r="H78" s="5"/>
      <c r="I78" s="12"/>
      <c r="J78" s="12"/>
      <c r="K78" s="12"/>
      <c r="L78" s="12"/>
      <c r="M78" s="5"/>
      <c r="N78" s="5"/>
      <c r="O78" s="5"/>
      <c r="P78" s="5"/>
      <c r="Q78" s="12"/>
      <c r="R78" s="5"/>
      <c r="S78" s="5"/>
      <c r="T78" s="5"/>
      <c r="U78" s="5"/>
    </row>
    <row r="79" spans="1:21" ht="29.25" customHeight="1" x14ac:dyDescent="0.3">
      <c r="A79" s="12">
        <v>25</v>
      </c>
      <c r="B79" s="46">
        <v>430</v>
      </c>
      <c r="C79" s="150" t="s">
        <v>38</v>
      </c>
      <c r="D79" s="150"/>
      <c r="E79" s="150"/>
      <c r="F79" s="150"/>
      <c r="G79" s="150"/>
      <c r="H79" s="150"/>
      <c r="I79" s="12"/>
      <c r="J79" s="12"/>
      <c r="K79" s="12"/>
      <c r="L79" s="12"/>
      <c r="M79" s="5"/>
      <c r="N79" s="5"/>
      <c r="O79" s="5"/>
      <c r="P79" s="5"/>
      <c r="Q79" s="12"/>
      <c r="R79" s="5"/>
      <c r="S79" s="5"/>
      <c r="T79" s="5"/>
      <c r="U79" s="5"/>
    </row>
    <row r="80" spans="1:21" ht="20.100000000000001" customHeight="1" x14ac:dyDescent="0.3">
      <c r="A80" s="12"/>
      <c r="B80" s="12"/>
      <c r="C80" s="165" t="s">
        <v>63</v>
      </c>
      <c r="D80" s="166"/>
      <c r="E80" s="166"/>
      <c r="F80" s="166"/>
      <c r="G80" s="166"/>
      <c r="H80" s="5">
        <v>1</v>
      </c>
      <c r="I80" s="12">
        <f>'Bill -1-MB-1'!I81</f>
        <v>1</v>
      </c>
      <c r="J80" s="13">
        <f>ROUND(81250*70%,0)</f>
        <v>56875</v>
      </c>
      <c r="K80" s="12" t="s">
        <v>43</v>
      </c>
      <c r="L80" s="15">
        <f>I80*J80</f>
        <v>56875</v>
      </c>
      <c r="M80" s="5"/>
      <c r="N80" s="5"/>
      <c r="O80" s="5"/>
      <c r="P80" s="5"/>
      <c r="Q80" s="12">
        <f>I80</f>
        <v>1</v>
      </c>
      <c r="R80" s="14">
        <f>L80</f>
        <v>56875</v>
      </c>
      <c r="S80" s="5"/>
      <c r="T80" s="16">
        <v>0.7</v>
      </c>
      <c r="U80" s="13">
        <v>81250</v>
      </c>
    </row>
    <row r="81" spans="1:21" ht="20.100000000000001" customHeight="1" x14ac:dyDescent="0.3">
      <c r="A81" s="12"/>
      <c r="B81" s="12"/>
      <c r="C81" s="12"/>
      <c r="D81" s="12"/>
      <c r="E81" s="12"/>
      <c r="F81" s="12"/>
      <c r="G81" s="12"/>
      <c r="H81" s="12"/>
      <c r="I81" s="12"/>
      <c r="J81" s="13"/>
      <c r="K81" s="12"/>
      <c r="L81" s="15"/>
      <c r="M81" s="5"/>
      <c r="N81" s="5"/>
      <c r="O81" s="5"/>
      <c r="P81" s="5"/>
      <c r="Q81" s="12"/>
      <c r="R81" s="14"/>
      <c r="S81" s="5"/>
      <c r="T81" s="16"/>
      <c r="U81" s="13"/>
    </row>
    <row r="82" spans="1:21" ht="25.5" customHeight="1" x14ac:dyDescent="0.3">
      <c r="A82" s="12">
        <v>26</v>
      </c>
      <c r="B82" s="46">
        <v>432</v>
      </c>
      <c r="C82" s="134" t="s">
        <v>68</v>
      </c>
      <c r="D82" s="135"/>
      <c r="E82" s="135"/>
      <c r="F82" s="135"/>
      <c r="G82" s="135"/>
      <c r="H82" s="136"/>
      <c r="I82" s="12"/>
      <c r="J82" s="13"/>
      <c r="K82" s="12"/>
      <c r="L82" s="15"/>
      <c r="M82" s="5"/>
      <c r="N82" s="5"/>
      <c r="O82" s="5"/>
      <c r="P82" s="5"/>
      <c r="Q82" s="12"/>
      <c r="R82" s="14"/>
      <c r="S82" s="5"/>
      <c r="T82" s="16"/>
      <c r="U82" s="13"/>
    </row>
    <row r="83" spans="1:21" ht="20.100000000000001" customHeight="1" x14ac:dyDescent="0.3">
      <c r="A83" s="12"/>
      <c r="B83" s="12"/>
      <c r="C83" s="165" t="s">
        <v>63</v>
      </c>
      <c r="D83" s="166"/>
      <c r="E83" s="166"/>
      <c r="F83" s="166"/>
      <c r="G83" s="166"/>
      <c r="H83" s="5">
        <v>2</v>
      </c>
      <c r="I83" s="12">
        <f>'Bill -1-MB-1'!I84</f>
        <v>2</v>
      </c>
      <c r="J83" s="13">
        <f>ROUND(115000*70%,0)</f>
        <v>80500</v>
      </c>
      <c r="K83" s="12"/>
      <c r="L83" s="15">
        <f>I83*J83</f>
        <v>161000</v>
      </c>
      <c r="M83" s="5"/>
      <c r="N83" s="5"/>
      <c r="O83" s="5"/>
      <c r="P83" s="5"/>
      <c r="Q83" s="12">
        <f>I83</f>
        <v>2</v>
      </c>
      <c r="R83" s="14">
        <f>L83</f>
        <v>161000</v>
      </c>
      <c r="S83" s="5"/>
      <c r="T83" s="16">
        <v>0.7</v>
      </c>
      <c r="U83" s="13">
        <v>115000</v>
      </c>
    </row>
    <row r="84" spans="1:21" ht="20.100000000000001" customHeight="1" x14ac:dyDescent="0.3">
      <c r="A84" s="12"/>
      <c r="B84" s="12"/>
      <c r="C84" s="12"/>
      <c r="D84" s="12"/>
      <c r="E84" s="12"/>
      <c r="F84" s="12"/>
      <c r="G84" s="12"/>
      <c r="H84" s="12"/>
      <c r="I84" s="12"/>
      <c r="J84" s="13"/>
      <c r="K84" s="12"/>
      <c r="L84" s="15"/>
      <c r="M84" s="5"/>
      <c r="N84" s="5"/>
      <c r="O84" s="5"/>
      <c r="P84" s="5"/>
      <c r="Q84" s="12"/>
      <c r="R84" s="14"/>
      <c r="S84" s="5"/>
      <c r="T84" s="16"/>
      <c r="U84" s="13"/>
    </row>
    <row r="85" spans="1:21" ht="48.75" customHeight="1" x14ac:dyDescent="0.3">
      <c r="A85" s="12">
        <v>27</v>
      </c>
      <c r="B85" s="12">
        <v>519</v>
      </c>
      <c r="C85" s="159" t="s">
        <v>232</v>
      </c>
      <c r="D85" s="160"/>
      <c r="E85" s="160"/>
      <c r="F85" s="160"/>
      <c r="G85" s="160"/>
      <c r="H85" s="161"/>
      <c r="I85" s="12"/>
      <c r="J85" s="12"/>
      <c r="K85" s="12"/>
      <c r="L85" s="12"/>
      <c r="M85" s="5"/>
      <c r="N85" s="5"/>
      <c r="O85" s="5"/>
      <c r="P85" s="5"/>
      <c r="Q85" s="12"/>
      <c r="R85" s="5"/>
      <c r="S85" s="5"/>
      <c r="T85" s="5"/>
      <c r="U85" s="5"/>
    </row>
    <row r="86" spans="1:21" ht="20.100000000000001" customHeight="1" x14ac:dyDescent="0.3">
      <c r="A86" s="12"/>
      <c r="B86" s="12"/>
      <c r="C86" s="165" t="s">
        <v>63</v>
      </c>
      <c r="D86" s="166"/>
      <c r="E86" s="166"/>
      <c r="F86" s="166"/>
      <c r="G86" s="166"/>
      <c r="H86" s="5">
        <v>1</v>
      </c>
      <c r="I86" s="12">
        <v>1</v>
      </c>
      <c r="J86" s="13">
        <f>ROUND(U86*70%,0)</f>
        <v>213500</v>
      </c>
      <c r="K86" s="12"/>
      <c r="L86" s="15">
        <f>I86*J86</f>
        <v>213500</v>
      </c>
      <c r="M86" s="5"/>
      <c r="N86" s="5"/>
      <c r="O86" s="5"/>
      <c r="P86" s="5"/>
      <c r="Q86" s="12">
        <f>I86</f>
        <v>1</v>
      </c>
      <c r="R86" s="14">
        <f>L86</f>
        <v>213500</v>
      </c>
      <c r="S86" s="5"/>
      <c r="T86" s="16">
        <v>0.7</v>
      </c>
      <c r="U86" s="13">
        <v>305000</v>
      </c>
    </row>
    <row r="87" spans="1:21" ht="20.100000000000001" customHeight="1" x14ac:dyDescent="0.3">
      <c r="A87" s="12"/>
      <c r="B87" s="12"/>
      <c r="C87" s="32"/>
      <c r="D87" s="34"/>
      <c r="E87" s="34"/>
      <c r="F87" s="34"/>
      <c r="G87" s="34"/>
      <c r="H87" s="33"/>
      <c r="I87" s="12"/>
      <c r="J87" s="13"/>
      <c r="K87" s="12"/>
      <c r="L87" s="15"/>
      <c r="M87" s="5"/>
      <c r="N87" s="5"/>
      <c r="O87" s="5"/>
      <c r="P87" s="5"/>
      <c r="Q87" s="12"/>
      <c r="R87" s="14"/>
      <c r="S87" s="5"/>
      <c r="T87" s="16"/>
      <c r="U87" s="13"/>
    </row>
    <row r="88" spans="1:21" ht="32.25" customHeight="1" x14ac:dyDescent="0.3">
      <c r="A88" s="12">
        <v>28</v>
      </c>
      <c r="B88" s="12">
        <v>521</v>
      </c>
      <c r="C88" s="162" t="s">
        <v>233</v>
      </c>
      <c r="D88" s="163"/>
      <c r="E88" s="163"/>
      <c r="F88" s="163"/>
      <c r="G88" s="163"/>
      <c r="H88" s="164"/>
    </row>
    <row r="89" spans="1:21" ht="20.100000000000001" customHeight="1" x14ac:dyDescent="0.3">
      <c r="A89" s="12"/>
      <c r="B89" s="12"/>
      <c r="C89" s="165" t="s">
        <v>63</v>
      </c>
      <c r="D89" s="166"/>
      <c r="E89" s="166"/>
      <c r="F89" s="166"/>
      <c r="G89" s="166"/>
      <c r="H89" s="5">
        <v>1</v>
      </c>
      <c r="I89" s="12">
        <v>1</v>
      </c>
      <c r="J89" s="13">
        <f>ROUND(U89*70%,0)</f>
        <v>4735</v>
      </c>
      <c r="K89" s="12"/>
      <c r="L89" s="15">
        <f>I89*J89</f>
        <v>4735</v>
      </c>
      <c r="M89" s="5"/>
      <c r="N89" s="5"/>
      <c r="O89" s="5"/>
      <c r="P89" s="5"/>
      <c r="Q89" s="12">
        <f>I89</f>
        <v>1</v>
      </c>
      <c r="R89" s="14">
        <f>L89</f>
        <v>4735</v>
      </c>
      <c r="S89" s="5"/>
      <c r="T89" s="16">
        <v>0.7</v>
      </c>
      <c r="U89" s="13">
        <v>6764</v>
      </c>
    </row>
    <row r="90" spans="1:21" ht="20.100000000000001" customHeight="1" x14ac:dyDescent="0.3">
      <c r="A90" s="12"/>
      <c r="B90" s="12"/>
      <c r="C90" s="12"/>
      <c r="D90" s="12"/>
      <c r="E90" s="12"/>
      <c r="F90" s="12"/>
      <c r="G90" s="12"/>
      <c r="H90" s="5"/>
      <c r="I90" s="12"/>
      <c r="J90" s="13"/>
      <c r="K90" s="12"/>
      <c r="L90" s="15"/>
      <c r="M90" s="5"/>
      <c r="N90" s="5"/>
      <c r="O90" s="5"/>
      <c r="P90" s="5"/>
      <c r="Q90" s="12"/>
      <c r="R90" s="14"/>
      <c r="S90" s="5"/>
      <c r="T90" s="16"/>
      <c r="U90" s="13"/>
    </row>
    <row r="91" spans="1:21" s="18" customFormat="1" ht="20.100000000000001" customHeight="1" x14ac:dyDescent="0.3">
      <c r="A91" s="12"/>
      <c r="B91" s="12"/>
      <c r="C91" s="17"/>
      <c r="D91" s="17"/>
      <c r="E91" s="17"/>
      <c r="F91" s="17"/>
      <c r="G91" s="17"/>
      <c r="H91" s="17"/>
      <c r="I91" s="147" t="s">
        <v>60</v>
      </c>
      <c r="J91" s="147"/>
      <c r="K91" s="147"/>
      <c r="L91" s="19">
        <f>SUM(L8:L89)</f>
        <v>8065587</v>
      </c>
      <c r="M91" s="10"/>
      <c r="N91" s="10"/>
      <c r="O91" s="2"/>
      <c r="P91" s="2"/>
      <c r="Q91" s="2"/>
      <c r="R91" s="26">
        <f>SUM(R8:R89)</f>
        <v>8065587</v>
      </c>
      <c r="S91" s="17"/>
      <c r="T91" s="17"/>
      <c r="U91" s="17"/>
    </row>
    <row r="92" spans="1:21" s="18" customFormat="1" ht="20.100000000000001" customHeight="1" x14ac:dyDescent="0.3">
      <c r="A92" s="12"/>
      <c r="B92" s="12"/>
      <c r="C92" s="17"/>
      <c r="D92" s="17"/>
      <c r="E92" s="17"/>
      <c r="F92" s="17"/>
      <c r="G92" s="17"/>
      <c r="H92" s="17"/>
      <c r="I92" s="147" t="s">
        <v>61</v>
      </c>
      <c r="J92" s="147"/>
      <c r="K92" s="147"/>
      <c r="L92" s="19">
        <f>ROUND(L91*18%,0)</f>
        <v>1451806</v>
      </c>
      <c r="M92" s="24"/>
      <c r="N92" s="24"/>
      <c r="O92" s="25"/>
      <c r="P92" s="25"/>
      <c r="Q92" s="25"/>
      <c r="R92" s="19">
        <f>ROUND(R91*18%,0)</f>
        <v>1451806</v>
      </c>
      <c r="S92" s="17"/>
      <c r="T92" s="17"/>
      <c r="U92" s="17"/>
    </row>
    <row r="93" spans="1:21" s="18" customFormat="1" ht="20.100000000000001" customHeight="1" x14ac:dyDescent="0.3">
      <c r="A93" s="12"/>
      <c r="B93" s="12"/>
      <c r="C93" s="17"/>
      <c r="D93" s="17"/>
      <c r="E93" s="17"/>
      <c r="F93" s="17"/>
      <c r="G93" s="17"/>
      <c r="H93" s="17"/>
      <c r="I93" s="147" t="s">
        <v>60</v>
      </c>
      <c r="J93" s="147"/>
      <c r="K93" s="147"/>
      <c r="L93" s="19">
        <f>SUM(L91:L92)</f>
        <v>9517393</v>
      </c>
      <c r="M93" s="20"/>
      <c r="N93" s="20"/>
      <c r="O93" s="21"/>
      <c r="P93" s="21"/>
      <c r="Q93" s="22"/>
      <c r="R93" s="19">
        <f>SUM(R91:R92)</f>
        <v>9517393</v>
      </c>
      <c r="S93" s="17"/>
      <c r="T93" s="17"/>
      <c r="U93" s="17"/>
    </row>
  </sheetData>
  <mergeCells count="87">
    <mergeCell ref="A4:A6"/>
    <mergeCell ref="B4:B6"/>
    <mergeCell ref="C4:C6"/>
    <mergeCell ref="D4:I4"/>
    <mergeCell ref="J4:K4"/>
    <mergeCell ref="A1:U1"/>
    <mergeCell ref="A2:I3"/>
    <mergeCell ref="J2:J3"/>
    <mergeCell ref="K2:P3"/>
    <mergeCell ref="Q2:U3"/>
    <mergeCell ref="O4:P4"/>
    <mergeCell ref="Q4:S4"/>
    <mergeCell ref="T4:U6"/>
    <mergeCell ref="D5:E6"/>
    <mergeCell ref="F5:F6"/>
    <mergeCell ref="G5:G6"/>
    <mergeCell ref="H5:H6"/>
    <mergeCell ref="I5:I6"/>
    <mergeCell ref="Q5:Q6"/>
    <mergeCell ref="R5:S5"/>
    <mergeCell ref="O5:O6"/>
    <mergeCell ref="P5:P6"/>
    <mergeCell ref="C11:G11"/>
    <mergeCell ref="J5:J6"/>
    <mergeCell ref="K5:K6"/>
    <mergeCell ref="M5:M6"/>
    <mergeCell ref="N5:N6"/>
    <mergeCell ref="L4:L6"/>
    <mergeCell ref="M4:N4"/>
    <mergeCell ref="C7:H7"/>
    <mergeCell ref="C10:H10"/>
    <mergeCell ref="C8:G8"/>
    <mergeCell ref="C29:G29"/>
    <mergeCell ref="C13:H13"/>
    <mergeCell ref="C16:H16"/>
    <mergeCell ref="C19:H19"/>
    <mergeCell ref="C14:G14"/>
    <mergeCell ref="C17:G17"/>
    <mergeCell ref="C20:G20"/>
    <mergeCell ref="C22:H22"/>
    <mergeCell ref="C25:H25"/>
    <mergeCell ref="C28:H28"/>
    <mergeCell ref="C23:G23"/>
    <mergeCell ref="C26:G26"/>
    <mergeCell ref="C47:G47"/>
    <mergeCell ref="C31:H31"/>
    <mergeCell ref="C34:H34"/>
    <mergeCell ref="C37:H37"/>
    <mergeCell ref="C32:G32"/>
    <mergeCell ref="C35:G35"/>
    <mergeCell ref="C38:G38"/>
    <mergeCell ref="C40:H40"/>
    <mergeCell ref="C43:H43"/>
    <mergeCell ref="C46:H46"/>
    <mergeCell ref="C41:G41"/>
    <mergeCell ref="C44:G44"/>
    <mergeCell ref="C65:G65"/>
    <mergeCell ref="C49:H49"/>
    <mergeCell ref="C52:H52"/>
    <mergeCell ref="C55:H55"/>
    <mergeCell ref="C50:G50"/>
    <mergeCell ref="C53:G53"/>
    <mergeCell ref="C56:G56"/>
    <mergeCell ref="C58:H58"/>
    <mergeCell ref="C61:H61"/>
    <mergeCell ref="C64:H64"/>
    <mergeCell ref="C59:G59"/>
    <mergeCell ref="C62:G62"/>
    <mergeCell ref="C83:G83"/>
    <mergeCell ref="C67:H67"/>
    <mergeCell ref="C70:H70"/>
    <mergeCell ref="C73:H73"/>
    <mergeCell ref="C68:G68"/>
    <mergeCell ref="C71:G71"/>
    <mergeCell ref="C74:G74"/>
    <mergeCell ref="C76:H76"/>
    <mergeCell ref="C79:H79"/>
    <mergeCell ref="C82:H82"/>
    <mergeCell ref="C77:G77"/>
    <mergeCell ref="C80:G80"/>
    <mergeCell ref="C85:H85"/>
    <mergeCell ref="C88:H88"/>
    <mergeCell ref="I91:K91"/>
    <mergeCell ref="I92:K92"/>
    <mergeCell ref="I93:K93"/>
    <mergeCell ref="C86:G86"/>
    <mergeCell ref="C89:G89"/>
  </mergeCells>
  <pageMargins left="0.70866141732283472" right="0.31496062992125984" top="0.35433070866141736" bottom="0.74803149606299213" header="0.31496062992125984" footer="0.31496062992125984"/>
  <pageSetup paperSize="9" scale="9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V150"/>
  <sheetViews>
    <sheetView view="pageBreakPreview" topLeftCell="A17" zoomScale="99" zoomScaleNormal="100" zoomScaleSheetLayoutView="99" workbookViewId="0">
      <selection activeCell="C22" sqref="C22:H22"/>
    </sheetView>
  </sheetViews>
  <sheetFormatPr defaultRowHeight="14.4" x14ac:dyDescent="0.3"/>
  <cols>
    <col min="1" max="1" width="5.6640625" customWidth="1"/>
    <col min="2" max="2" width="8.109375" customWidth="1"/>
    <col min="3" max="3" width="38.88671875" customWidth="1"/>
    <col min="4" max="8" width="3.88671875" customWidth="1"/>
    <col min="9" max="9" width="7.77734375" customWidth="1"/>
    <col min="10" max="10" width="7.21875" customWidth="1"/>
    <col min="11" max="12" width="3.88671875" customWidth="1"/>
    <col min="13" max="13" width="4.21875" customWidth="1"/>
    <col min="14" max="14" width="4.44140625" customWidth="1"/>
    <col min="15" max="15" width="3.77734375" customWidth="1"/>
    <col min="16" max="16" width="5" customWidth="1"/>
    <col min="17" max="17" width="4.77734375" customWidth="1"/>
    <col min="18" max="18" width="3.6640625" customWidth="1"/>
    <col min="19" max="19" width="4.109375" customWidth="1"/>
    <col min="20" max="20" width="4.88671875" customWidth="1"/>
    <col min="21" max="22" width="4.44140625" customWidth="1"/>
  </cols>
  <sheetData>
    <row r="1" spans="1:22" ht="30.6" customHeight="1" x14ac:dyDescent="0.3">
      <c r="A1" s="172" t="s">
        <v>0</v>
      </c>
      <c r="B1" s="172"/>
      <c r="C1" s="172"/>
      <c r="D1" s="172"/>
      <c r="E1" s="172"/>
      <c r="F1" s="172"/>
      <c r="G1" s="172"/>
      <c r="H1" s="172"/>
      <c r="I1" s="172"/>
      <c r="J1" s="172"/>
      <c r="K1" s="172"/>
      <c r="L1" s="172"/>
      <c r="M1" s="172"/>
      <c r="N1" s="172"/>
      <c r="O1" s="172"/>
      <c r="P1" s="172"/>
      <c r="Q1" s="172"/>
      <c r="R1" s="172"/>
      <c r="S1" s="172"/>
      <c r="T1" s="172"/>
      <c r="U1" s="172"/>
      <c r="V1" s="172"/>
    </row>
    <row r="2" spans="1:22" x14ac:dyDescent="0.3">
      <c r="A2" s="148" t="s">
        <v>25</v>
      </c>
      <c r="B2" s="148"/>
      <c r="C2" s="148"/>
      <c r="D2" s="148"/>
      <c r="E2" s="148"/>
      <c r="F2" s="148"/>
      <c r="G2" s="148"/>
      <c r="H2" s="148"/>
      <c r="I2" s="148"/>
      <c r="J2" s="148"/>
      <c r="K2" s="147"/>
      <c r="L2" s="151" t="s">
        <v>1</v>
      </c>
      <c r="M2" s="151"/>
      <c r="N2" s="151"/>
      <c r="O2" s="151"/>
      <c r="P2" s="151"/>
      <c r="Q2" s="151"/>
      <c r="R2" s="151" t="s">
        <v>2</v>
      </c>
      <c r="S2" s="151"/>
      <c r="T2" s="151"/>
      <c r="U2" s="151"/>
      <c r="V2" s="151"/>
    </row>
    <row r="3" spans="1:22" ht="45.6" customHeight="1" x14ac:dyDescent="0.3">
      <c r="A3" s="148"/>
      <c r="B3" s="148"/>
      <c r="C3" s="148"/>
      <c r="D3" s="148"/>
      <c r="E3" s="148"/>
      <c r="F3" s="148"/>
      <c r="G3" s="148"/>
      <c r="H3" s="148"/>
      <c r="I3" s="148"/>
      <c r="J3" s="148"/>
      <c r="K3" s="147"/>
      <c r="L3" s="151"/>
      <c r="M3" s="151"/>
      <c r="N3" s="151"/>
      <c r="O3" s="151"/>
      <c r="P3" s="151"/>
      <c r="Q3" s="151"/>
      <c r="R3" s="151"/>
      <c r="S3" s="151"/>
      <c r="T3" s="151"/>
      <c r="U3" s="151"/>
      <c r="V3" s="151"/>
    </row>
    <row r="4" spans="1:22" ht="62.4" customHeight="1" x14ac:dyDescent="0.3">
      <c r="A4" s="147" t="s">
        <v>27</v>
      </c>
      <c r="B4" s="151" t="s">
        <v>26</v>
      </c>
      <c r="C4" s="147" t="s">
        <v>3</v>
      </c>
      <c r="D4" s="147" t="s">
        <v>4</v>
      </c>
      <c r="E4" s="147"/>
      <c r="F4" s="147"/>
      <c r="G4" s="147"/>
      <c r="H4" s="147"/>
      <c r="I4" s="147"/>
      <c r="J4" s="147" t="s">
        <v>5</v>
      </c>
      <c r="K4" s="147"/>
      <c r="L4" s="147"/>
      <c r="M4" s="147" t="s">
        <v>6</v>
      </c>
      <c r="N4" s="151" t="s">
        <v>7</v>
      </c>
      <c r="O4" s="151"/>
      <c r="P4" s="151" t="s">
        <v>8</v>
      </c>
      <c r="Q4" s="151"/>
      <c r="R4" s="151" t="s">
        <v>9</v>
      </c>
      <c r="S4" s="151"/>
      <c r="T4" s="151"/>
      <c r="U4" s="151" t="s">
        <v>10</v>
      </c>
      <c r="V4" s="151"/>
    </row>
    <row r="5" spans="1:22" ht="40.200000000000003" customHeight="1" x14ac:dyDescent="0.3">
      <c r="A5" s="147"/>
      <c r="B5" s="151"/>
      <c r="C5" s="147"/>
      <c r="D5" s="147" t="s">
        <v>11</v>
      </c>
      <c r="E5" s="147"/>
      <c r="F5" s="152" t="s">
        <v>12</v>
      </c>
      <c r="G5" s="147" t="s">
        <v>13</v>
      </c>
      <c r="H5" s="147" t="s">
        <v>14</v>
      </c>
      <c r="I5" s="152" t="s">
        <v>15</v>
      </c>
      <c r="J5" s="147" t="s">
        <v>16</v>
      </c>
      <c r="K5" s="151" t="s">
        <v>17</v>
      </c>
      <c r="L5" s="147" t="s">
        <v>18</v>
      </c>
      <c r="M5" s="147"/>
      <c r="N5" s="147" t="s">
        <v>19</v>
      </c>
      <c r="O5" s="147" t="s">
        <v>20</v>
      </c>
      <c r="P5" s="147" t="s">
        <v>21</v>
      </c>
      <c r="Q5" s="147" t="s">
        <v>22</v>
      </c>
      <c r="R5" s="147" t="s">
        <v>23</v>
      </c>
      <c r="S5" s="147" t="s">
        <v>24</v>
      </c>
      <c r="T5" s="147"/>
      <c r="U5" s="151"/>
      <c r="V5" s="151"/>
    </row>
    <row r="6" spans="1:22" ht="21" customHeight="1" x14ac:dyDescent="0.3">
      <c r="A6" s="147"/>
      <c r="B6" s="151"/>
      <c r="C6" s="147"/>
      <c r="D6" s="147"/>
      <c r="E6" s="147"/>
      <c r="F6" s="152"/>
      <c r="G6" s="147"/>
      <c r="H6" s="147"/>
      <c r="I6" s="152"/>
      <c r="J6" s="147"/>
      <c r="K6" s="151"/>
      <c r="L6" s="147"/>
      <c r="M6" s="147"/>
      <c r="N6" s="147"/>
      <c r="O6" s="147"/>
      <c r="P6" s="147"/>
      <c r="Q6" s="147"/>
      <c r="R6" s="147"/>
      <c r="S6" s="2" t="s">
        <v>19</v>
      </c>
      <c r="T6" s="2" t="s">
        <v>18</v>
      </c>
      <c r="U6" s="151"/>
      <c r="V6" s="151"/>
    </row>
    <row r="7" spans="1:22" ht="94.8" customHeight="1" x14ac:dyDescent="0.3">
      <c r="A7" s="8">
        <v>1</v>
      </c>
      <c r="B7" s="11">
        <v>396</v>
      </c>
      <c r="C7" s="149" t="s">
        <v>331</v>
      </c>
      <c r="D7" s="149"/>
      <c r="E7" s="149"/>
      <c r="F7" s="149"/>
      <c r="G7" s="149"/>
      <c r="H7" s="149"/>
      <c r="I7" s="5"/>
      <c r="J7" s="5"/>
      <c r="K7" s="5"/>
      <c r="L7" s="5"/>
      <c r="M7" s="5"/>
      <c r="N7" s="5"/>
      <c r="O7" s="5"/>
      <c r="P7" s="5"/>
      <c r="Q7" s="5"/>
      <c r="R7" s="5"/>
      <c r="S7" s="5"/>
      <c r="T7" s="5"/>
      <c r="U7" s="5"/>
      <c r="V7" s="5"/>
    </row>
    <row r="8" spans="1:22" s="18" customFormat="1" ht="19.95" customHeight="1" x14ac:dyDescent="0.3">
      <c r="A8" s="8"/>
      <c r="B8" s="8"/>
      <c r="C8" s="149" t="s">
        <v>337</v>
      </c>
      <c r="D8" s="149">
        <v>1</v>
      </c>
      <c r="E8" s="149">
        <v>2</v>
      </c>
      <c r="F8" s="149"/>
      <c r="G8" s="149"/>
      <c r="H8" s="149"/>
      <c r="I8" s="64">
        <f>E8*D8</f>
        <v>2</v>
      </c>
      <c r="J8" s="64"/>
      <c r="K8" s="66"/>
      <c r="L8" s="17"/>
      <c r="M8" s="17"/>
      <c r="N8" s="17"/>
      <c r="O8" s="17"/>
      <c r="P8" s="17"/>
      <c r="Q8" s="17"/>
      <c r="R8" s="17"/>
      <c r="S8" s="17"/>
      <c r="T8" s="17"/>
      <c r="U8" s="17"/>
      <c r="V8" s="17"/>
    </row>
    <row r="9" spans="1:22" ht="19.95" customHeight="1" x14ac:dyDescent="0.3">
      <c r="A9" s="8"/>
      <c r="B9" s="8"/>
      <c r="C9" s="5"/>
      <c r="D9" s="64"/>
      <c r="E9" s="64"/>
      <c r="F9" s="64"/>
      <c r="G9" s="170" t="s">
        <v>99</v>
      </c>
      <c r="H9" s="171"/>
      <c r="I9" s="65">
        <f>I8</f>
        <v>2</v>
      </c>
      <c r="J9" s="65" t="s">
        <v>43</v>
      </c>
      <c r="K9" s="137" t="s">
        <v>347</v>
      </c>
      <c r="L9" s="138"/>
      <c r="M9" s="138"/>
      <c r="N9" s="138"/>
      <c r="O9" s="138"/>
      <c r="P9" s="138"/>
      <c r="Q9" s="138"/>
      <c r="R9" s="139"/>
      <c r="S9" s="5"/>
      <c r="T9" s="5"/>
      <c r="U9" s="5"/>
      <c r="V9" s="5"/>
    </row>
    <row r="10" spans="1:22" ht="178.8" customHeight="1" x14ac:dyDescent="0.3">
      <c r="A10" s="8">
        <v>2</v>
      </c>
      <c r="B10" s="11">
        <v>405</v>
      </c>
      <c r="C10" s="146" t="s">
        <v>332</v>
      </c>
      <c r="D10" s="146"/>
      <c r="E10" s="146"/>
      <c r="F10" s="146"/>
      <c r="G10" s="146"/>
      <c r="H10" s="146"/>
      <c r="I10" s="5"/>
      <c r="J10" s="5"/>
      <c r="K10" s="5"/>
      <c r="L10" s="5"/>
      <c r="M10" s="5"/>
      <c r="N10" s="5"/>
      <c r="O10" s="5"/>
      <c r="P10" s="5"/>
      <c r="Q10" s="5"/>
      <c r="R10" s="5"/>
      <c r="S10" s="5"/>
      <c r="T10" s="5"/>
      <c r="U10" s="5"/>
      <c r="V10" s="5"/>
    </row>
    <row r="11" spans="1:22" ht="19.95" customHeight="1" x14ac:dyDescent="0.3">
      <c r="A11" s="8"/>
      <c r="B11" s="8"/>
      <c r="C11" s="146" t="s">
        <v>338</v>
      </c>
      <c r="D11" s="146">
        <v>1</v>
      </c>
      <c r="E11" s="146">
        <v>1</v>
      </c>
      <c r="F11" s="146"/>
      <c r="G11" s="146"/>
      <c r="H11" s="146"/>
      <c r="I11" s="64">
        <f>E11*D11</f>
        <v>1</v>
      </c>
      <c r="J11" s="64"/>
      <c r="K11" s="5"/>
      <c r="L11" s="5"/>
      <c r="M11" s="5"/>
      <c r="N11" s="5"/>
      <c r="O11" s="5"/>
      <c r="P11" s="5"/>
      <c r="Q11" s="5"/>
      <c r="R11" s="5"/>
      <c r="S11" s="5"/>
      <c r="T11" s="5"/>
      <c r="U11" s="5"/>
      <c r="V11" s="5"/>
    </row>
    <row r="12" spans="1:22" ht="19.95" customHeight="1" x14ac:dyDescent="0.3">
      <c r="A12" s="8"/>
      <c r="B12" s="8"/>
      <c r="C12" s="5"/>
      <c r="D12" s="5"/>
      <c r="E12" s="5"/>
      <c r="F12" s="5"/>
      <c r="G12" s="170" t="s">
        <v>99</v>
      </c>
      <c r="H12" s="171"/>
      <c r="I12" s="65">
        <f>I11</f>
        <v>1</v>
      </c>
      <c r="J12" s="65" t="s">
        <v>43</v>
      </c>
      <c r="K12" s="137" t="s">
        <v>347</v>
      </c>
      <c r="L12" s="138"/>
      <c r="M12" s="138"/>
      <c r="N12" s="138"/>
      <c r="O12" s="138"/>
      <c r="P12" s="138"/>
      <c r="Q12" s="138"/>
      <c r="R12" s="139"/>
      <c r="S12" s="5"/>
      <c r="T12" s="5"/>
      <c r="U12" s="5"/>
      <c r="V12" s="5"/>
    </row>
    <row r="13" spans="1:22" ht="111" customHeight="1" x14ac:dyDescent="0.3">
      <c r="A13" s="8">
        <v>3</v>
      </c>
      <c r="B13" s="11">
        <v>407</v>
      </c>
      <c r="C13" s="146" t="s">
        <v>334</v>
      </c>
      <c r="D13" s="146"/>
      <c r="E13" s="146"/>
      <c r="F13" s="146"/>
      <c r="G13" s="146"/>
      <c r="H13" s="146"/>
      <c r="I13" s="5"/>
      <c r="J13" s="5"/>
      <c r="K13" s="5"/>
      <c r="L13" s="5"/>
      <c r="M13" s="5"/>
      <c r="N13" s="5"/>
      <c r="O13" s="5"/>
      <c r="P13" s="5"/>
      <c r="Q13" s="5"/>
      <c r="R13" s="5"/>
      <c r="S13" s="5"/>
      <c r="T13" s="5"/>
      <c r="U13" s="5"/>
      <c r="V13" s="5"/>
    </row>
    <row r="14" spans="1:22" ht="19.95" customHeight="1" x14ac:dyDescent="0.3">
      <c r="A14" s="8"/>
      <c r="B14" s="8"/>
      <c r="C14" s="146" t="s">
        <v>339</v>
      </c>
      <c r="D14" s="146">
        <v>1</v>
      </c>
      <c r="E14" s="146">
        <v>1</v>
      </c>
      <c r="F14" s="146"/>
      <c r="G14" s="146"/>
      <c r="H14" s="146"/>
      <c r="I14" s="64">
        <f>E14*D14</f>
        <v>1</v>
      </c>
      <c r="J14" s="64"/>
      <c r="K14" s="63"/>
      <c r="L14" s="5"/>
      <c r="M14" s="5"/>
      <c r="N14" s="5"/>
      <c r="O14" s="5"/>
      <c r="P14" s="5"/>
      <c r="Q14" s="5"/>
      <c r="R14" s="5"/>
      <c r="S14" s="5"/>
      <c r="T14" s="5"/>
      <c r="U14" s="5"/>
      <c r="V14" s="5"/>
    </row>
    <row r="15" spans="1:22" ht="19.95" customHeight="1" x14ac:dyDescent="0.3">
      <c r="A15" s="8"/>
      <c r="B15" s="8"/>
      <c r="C15" s="5"/>
      <c r="D15" s="66"/>
      <c r="E15" s="66"/>
      <c r="F15" s="66"/>
      <c r="G15" s="170" t="s">
        <v>99</v>
      </c>
      <c r="H15" s="171"/>
      <c r="I15" s="65">
        <f>I14</f>
        <v>1</v>
      </c>
      <c r="J15" s="65" t="s">
        <v>43</v>
      </c>
      <c r="K15" s="137" t="s">
        <v>347</v>
      </c>
      <c r="L15" s="138"/>
      <c r="M15" s="138"/>
      <c r="N15" s="138"/>
      <c r="O15" s="138"/>
      <c r="P15" s="138"/>
      <c r="Q15" s="138"/>
      <c r="R15" s="139"/>
      <c r="S15" s="5"/>
      <c r="T15" s="5"/>
      <c r="U15" s="5"/>
      <c r="V15" s="5"/>
    </row>
    <row r="16" spans="1:22" ht="144" customHeight="1" x14ac:dyDescent="0.3">
      <c r="A16" s="8">
        <v>4</v>
      </c>
      <c r="B16" s="11">
        <v>408</v>
      </c>
      <c r="C16" s="146" t="s">
        <v>335</v>
      </c>
      <c r="D16" s="146"/>
      <c r="E16" s="146"/>
      <c r="F16" s="146"/>
      <c r="G16" s="146"/>
      <c r="H16" s="146"/>
      <c r="I16" s="5"/>
      <c r="J16" s="5"/>
      <c r="K16" s="5"/>
      <c r="L16" s="5"/>
      <c r="M16" s="5"/>
      <c r="N16" s="5"/>
      <c r="O16" s="5"/>
      <c r="P16" s="5"/>
      <c r="Q16" s="5"/>
      <c r="R16" s="5"/>
      <c r="S16" s="5"/>
      <c r="T16" s="5"/>
      <c r="U16" s="5"/>
      <c r="V16" s="5"/>
    </row>
    <row r="17" spans="1:22" ht="19.95" customHeight="1" x14ac:dyDescent="0.3">
      <c r="A17" s="8"/>
      <c r="B17" s="8"/>
      <c r="C17" s="146" t="s">
        <v>340</v>
      </c>
      <c r="D17" s="146">
        <v>1</v>
      </c>
      <c r="E17" s="146">
        <v>1</v>
      </c>
      <c r="F17" s="146"/>
      <c r="G17" s="146"/>
      <c r="H17" s="146"/>
      <c r="I17" s="64">
        <f>E17*D17</f>
        <v>1</v>
      </c>
      <c r="J17" s="64"/>
      <c r="K17" s="5"/>
      <c r="L17" s="5"/>
      <c r="M17" s="5"/>
      <c r="N17" s="5"/>
      <c r="O17" s="5"/>
      <c r="P17" s="5"/>
      <c r="Q17" s="5"/>
      <c r="R17" s="5"/>
      <c r="S17" s="5"/>
      <c r="T17" s="5"/>
      <c r="U17" s="5"/>
      <c r="V17" s="5"/>
    </row>
    <row r="18" spans="1:22" ht="19.95" customHeight="1" x14ac:dyDescent="0.3">
      <c r="A18" s="8"/>
      <c r="B18" s="8"/>
      <c r="C18" s="5"/>
      <c r="D18" s="64"/>
      <c r="E18" s="64"/>
      <c r="F18" s="64"/>
      <c r="G18" s="170" t="s">
        <v>99</v>
      </c>
      <c r="H18" s="171"/>
      <c r="I18" s="65">
        <f>I17</f>
        <v>1</v>
      </c>
      <c r="J18" s="65" t="s">
        <v>43</v>
      </c>
      <c r="K18" s="137" t="s">
        <v>347</v>
      </c>
      <c r="L18" s="138"/>
      <c r="M18" s="138"/>
      <c r="N18" s="138"/>
      <c r="O18" s="138"/>
      <c r="P18" s="138"/>
      <c r="Q18" s="138"/>
      <c r="R18" s="139"/>
      <c r="S18" s="5"/>
      <c r="T18" s="5"/>
      <c r="U18" s="5"/>
      <c r="V18" s="5"/>
    </row>
    <row r="19" spans="1:22" ht="74.400000000000006" customHeight="1" x14ac:dyDescent="0.3">
      <c r="A19" s="8">
        <v>5</v>
      </c>
      <c r="B19" s="11">
        <v>413</v>
      </c>
      <c r="C19" s="146" t="s">
        <v>333</v>
      </c>
      <c r="D19" s="146"/>
      <c r="E19" s="146"/>
      <c r="F19" s="146"/>
      <c r="G19" s="146"/>
      <c r="H19" s="146"/>
      <c r="I19" s="5"/>
      <c r="J19" s="5"/>
      <c r="K19" s="5"/>
      <c r="L19" s="5"/>
      <c r="M19" s="5"/>
      <c r="N19" s="5"/>
      <c r="O19" s="5"/>
      <c r="P19" s="5"/>
      <c r="Q19" s="5"/>
      <c r="R19" s="5"/>
      <c r="S19" s="5"/>
      <c r="T19" s="5"/>
      <c r="U19" s="5"/>
      <c r="V19" s="5"/>
    </row>
    <row r="20" spans="1:22" ht="19.95" customHeight="1" x14ac:dyDescent="0.3">
      <c r="A20" s="8"/>
      <c r="B20" s="8"/>
      <c r="C20" s="146" t="s">
        <v>342</v>
      </c>
      <c r="D20" s="146">
        <v>1</v>
      </c>
      <c r="E20" s="146">
        <v>1</v>
      </c>
      <c r="F20" s="146"/>
      <c r="G20" s="146"/>
      <c r="H20" s="146"/>
      <c r="I20" s="64">
        <f>E20*D20</f>
        <v>1</v>
      </c>
      <c r="J20" s="64"/>
      <c r="K20" s="5"/>
      <c r="L20" s="5"/>
      <c r="M20" s="5"/>
      <c r="N20" s="5"/>
      <c r="O20" s="5"/>
      <c r="P20" s="5"/>
      <c r="Q20" s="5"/>
      <c r="R20" s="5"/>
      <c r="S20" s="5"/>
      <c r="T20" s="5"/>
      <c r="U20" s="5"/>
      <c r="V20" s="5"/>
    </row>
    <row r="21" spans="1:22" ht="19.95" customHeight="1" x14ac:dyDescent="0.3">
      <c r="A21" s="8"/>
      <c r="B21" s="8"/>
      <c r="C21" s="5"/>
      <c r="D21" s="64"/>
      <c r="E21" s="64"/>
      <c r="F21" s="64"/>
      <c r="G21" s="170" t="s">
        <v>99</v>
      </c>
      <c r="H21" s="171"/>
      <c r="I21" s="65">
        <f>I20</f>
        <v>1</v>
      </c>
      <c r="J21" s="65" t="s">
        <v>43</v>
      </c>
      <c r="K21" s="137" t="s">
        <v>347</v>
      </c>
      <c r="L21" s="138"/>
      <c r="M21" s="138"/>
      <c r="N21" s="138"/>
      <c r="O21" s="138"/>
      <c r="P21" s="138"/>
      <c r="Q21" s="138"/>
      <c r="R21" s="139"/>
      <c r="S21" s="5"/>
      <c r="T21" s="5"/>
      <c r="U21" s="5"/>
      <c r="V21" s="5"/>
    </row>
    <row r="22" spans="1:22" ht="175.8" customHeight="1" x14ac:dyDescent="0.3">
      <c r="A22" s="8">
        <v>6</v>
      </c>
      <c r="B22" s="11">
        <v>419</v>
      </c>
      <c r="C22" s="146" t="s">
        <v>336</v>
      </c>
      <c r="D22" s="146"/>
      <c r="E22" s="146"/>
      <c r="F22" s="146"/>
      <c r="G22" s="146"/>
      <c r="H22" s="146"/>
      <c r="I22" s="5"/>
      <c r="J22" s="5"/>
      <c r="K22" s="5"/>
      <c r="L22" s="5"/>
      <c r="M22" s="5"/>
      <c r="N22" s="5"/>
      <c r="O22" s="5"/>
      <c r="P22" s="5"/>
      <c r="Q22" s="5"/>
      <c r="R22" s="5"/>
      <c r="S22" s="5"/>
      <c r="T22" s="5"/>
      <c r="U22" s="5"/>
      <c r="V22" s="5"/>
    </row>
    <row r="23" spans="1:22" ht="19.95" customHeight="1" x14ac:dyDescent="0.3">
      <c r="A23" s="5"/>
      <c r="B23" s="5"/>
      <c r="C23" s="146" t="s">
        <v>341</v>
      </c>
      <c r="D23" s="146">
        <v>1</v>
      </c>
      <c r="E23" s="146">
        <v>1</v>
      </c>
      <c r="F23" s="146"/>
      <c r="G23" s="146"/>
      <c r="H23" s="146"/>
      <c r="I23" s="64">
        <f>E23*D23</f>
        <v>1</v>
      </c>
      <c r="J23" s="64"/>
      <c r="K23" s="5"/>
      <c r="L23" s="5"/>
      <c r="M23" s="5"/>
      <c r="N23" s="5"/>
      <c r="O23" s="5"/>
      <c r="P23" s="5"/>
      <c r="Q23" s="5"/>
      <c r="R23" s="5"/>
      <c r="S23" s="5"/>
      <c r="T23" s="5"/>
      <c r="U23" s="5"/>
      <c r="V23" s="5"/>
    </row>
    <row r="24" spans="1:22" ht="19.95" customHeight="1" x14ac:dyDescent="0.3">
      <c r="A24" s="5"/>
      <c r="B24" s="5"/>
      <c r="C24" s="5"/>
      <c r="D24" s="64"/>
      <c r="E24" s="64"/>
      <c r="F24" s="64"/>
      <c r="G24" s="169" t="s">
        <v>99</v>
      </c>
      <c r="H24" s="169"/>
      <c r="I24" s="65">
        <f>I23</f>
        <v>1</v>
      </c>
      <c r="J24" s="65" t="s">
        <v>43</v>
      </c>
      <c r="K24" s="137" t="s">
        <v>348</v>
      </c>
      <c r="L24" s="138"/>
      <c r="M24" s="138"/>
      <c r="N24" s="138"/>
      <c r="O24" s="138"/>
      <c r="P24" s="138"/>
      <c r="Q24" s="138"/>
      <c r="R24" s="139"/>
      <c r="S24" s="5"/>
      <c r="T24" s="5"/>
      <c r="U24" s="5"/>
      <c r="V24" s="5"/>
    </row>
    <row r="25" spans="1:22" ht="19.95" customHeight="1" x14ac:dyDescent="0.3">
      <c r="A25" s="5"/>
      <c r="B25" s="5"/>
      <c r="C25" s="5"/>
      <c r="D25" s="5"/>
      <c r="E25" s="5"/>
      <c r="F25" s="5"/>
      <c r="G25" s="8"/>
      <c r="H25" s="8"/>
      <c r="I25" s="8"/>
      <c r="J25" s="8"/>
      <c r="K25" s="5"/>
      <c r="L25" s="5"/>
      <c r="M25" s="5"/>
      <c r="N25" s="5"/>
      <c r="O25" s="5"/>
      <c r="P25" s="5"/>
      <c r="Q25" s="5"/>
      <c r="R25" s="5"/>
      <c r="S25" s="5"/>
      <c r="T25" s="5"/>
      <c r="U25" s="5"/>
      <c r="V25" s="5"/>
    </row>
    <row r="26" spans="1:22" ht="19.95" customHeight="1" x14ac:dyDescent="0.3">
      <c r="A26" s="5"/>
      <c r="B26" s="5"/>
      <c r="C26" s="5"/>
      <c r="D26" s="5"/>
      <c r="E26" s="5"/>
      <c r="F26" s="5"/>
      <c r="G26" s="8"/>
      <c r="H26" s="8"/>
      <c r="I26" s="8"/>
      <c r="J26" s="8"/>
      <c r="K26" s="5"/>
      <c r="L26" s="5"/>
      <c r="M26" s="5"/>
      <c r="N26" s="5"/>
      <c r="O26" s="5"/>
      <c r="P26" s="5"/>
      <c r="Q26" s="5"/>
      <c r="R26" s="5"/>
      <c r="S26" s="5"/>
      <c r="T26" s="5"/>
      <c r="U26" s="5"/>
      <c r="V26" s="5"/>
    </row>
    <row r="27" spans="1:22" ht="19.95" customHeight="1" x14ac:dyDescent="0.3">
      <c r="A27" s="5"/>
      <c r="B27" s="5"/>
      <c r="C27" s="5"/>
      <c r="D27" s="5"/>
      <c r="E27" s="5"/>
      <c r="F27" s="5"/>
      <c r="G27" s="8"/>
      <c r="H27" s="8"/>
      <c r="I27" s="8"/>
      <c r="J27" s="8"/>
      <c r="K27" s="5"/>
      <c r="L27" s="5"/>
      <c r="M27" s="5"/>
      <c r="N27" s="5"/>
      <c r="O27" s="5"/>
      <c r="P27" s="5"/>
      <c r="Q27" s="5"/>
      <c r="R27" s="5"/>
      <c r="S27" s="5"/>
      <c r="T27" s="5"/>
      <c r="U27" s="5"/>
      <c r="V27" s="5"/>
    </row>
    <row r="28" spans="1:22" ht="19.95" customHeight="1" x14ac:dyDescent="0.3">
      <c r="A28" s="5"/>
      <c r="B28" s="5"/>
      <c r="C28" s="5"/>
      <c r="D28" s="5"/>
      <c r="E28" s="5"/>
      <c r="F28" s="5"/>
      <c r="G28" s="8"/>
      <c r="H28" s="8"/>
      <c r="I28" s="8"/>
      <c r="J28" s="8"/>
      <c r="K28" s="5"/>
      <c r="L28" s="5"/>
      <c r="M28" s="5"/>
      <c r="N28" s="5"/>
      <c r="O28" s="5"/>
      <c r="P28" s="5"/>
      <c r="Q28" s="5"/>
      <c r="R28" s="5"/>
      <c r="S28" s="5"/>
      <c r="T28" s="5"/>
      <c r="U28" s="5"/>
      <c r="V28" s="5"/>
    </row>
    <row r="29" spans="1:22" ht="19.95" customHeight="1" x14ac:dyDescent="0.3">
      <c r="A29" s="5"/>
      <c r="B29" s="5"/>
      <c r="C29" s="5"/>
      <c r="D29" s="5"/>
      <c r="E29" s="5"/>
      <c r="F29" s="5"/>
      <c r="G29" s="8"/>
      <c r="H29" s="8"/>
      <c r="I29" s="8"/>
      <c r="J29" s="8"/>
      <c r="K29" s="5"/>
      <c r="L29" s="5"/>
      <c r="M29" s="5"/>
      <c r="N29" s="5"/>
      <c r="O29" s="5"/>
      <c r="P29" s="5"/>
      <c r="Q29" s="5"/>
      <c r="R29" s="5"/>
      <c r="S29" s="5"/>
      <c r="T29" s="5"/>
      <c r="U29" s="5"/>
      <c r="V29" s="5"/>
    </row>
    <row r="30" spans="1:22" ht="19.95" customHeight="1" x14ac:dyDescent="0.3">
      <c r="A30" s="5"/>
      <c r="B30" s="5"/>
      <c r="C30" s="5"/>
      <c r="D30" s="5"/>
      <c r="E30" s="5"/>
      <c r="F30" s="5"/>
      <c r="G30" s="8"/>
      <c r="H30" s="8"/>
      <c r="I30" s="8"/>
      <c r="J30" s="8"/>
      <c r="K30" s="5"/>
      <c r="L30" s="5"/>
      <c r="M30" s="5"/>
      <c r="N30" s="5"/>
      <c r="O30" s="5"/>
      <c r="P30" s="5"/>
      <c r="Q30" s="5"/>
      <c r="R30" s="5"/>
      <c r="S30" s="5"/>
      <c r="T30" s="5"/>
      <c r="U30" s="5"/>
      <c r="V30" s="5"/>
    </row>
    <row r="31" spans="1:22" ht="19.95" customHeight="1" x14ac:dyDescent="0.3">
      <c r="A31" s="5"/>
      <c r="B31" s="5"/>
      <c r="C31" s="5"/>
      <c r="D31" s="5"/>
      <c r="E31" s="5"/>
      <c r="F31" s="5"/>
      <c r="G31" s="8"/>
      <c r="H31" s="8"/>
      <c r="I31" s="8"/>
      <c r="J31" s="8"/>
      <c r="K31" s="5"/>
      <c r="L31" s="5"/>
      <c r="M31" s="5"/>
      <c r="N31" s="5"/>
      <c r="O31" s="5"/>
      <c r="P31" s="5"/>
      <c r="Q31" s="5"/>
      <c r="R31" s="5"/>
      <c r="S31" s="5"/>
      <c r="T31" s="5"/>
      <c r="U31" s="5"/>
      <c r="V31" s="5"/>
    </row>
    <row r="32" spans="1:22" ht="19.95" customHeight="1" x14ac:dyDescent="0.3">
      <c r="A32" s="5"/>
      <c r="B32" s="5"/>
      <c r="C32" s="5"/>
      <c r="D32" s="5"/>
      <c r="E32" s="5"/>
      <c r="F32" s="5"/>
      <c r="G32" s="8"/>
      <c r="H32" s="8"/>
      <c r="I32" s="8"/>
      <c r="J32" s="8"/>
      <c r="K32" s="5"/>
      <c r="L32" s="5"/>
      <c r="M32" s="5"/>
      <c r="N32" s="5"/>
      <c r="O32" s="5"/>
      <c r="P32" s="5"/>
      <c r="Q32" s="5"/>
      <c r="R32" s="5"/>
      <c r="S32" s="5"/>
      <c r="T32" s="5"/>
      <c r="U32" s="5"/>
      <c r="V32" s="5"/>
    </row>
    <row r="33" spans="1:22" ht="19.95" customHeight="1" x14ac:dyDescent="0.3">
      <c r="A33" s="5"/>
      <c r="B33" s="5"/>
      <c r="C33" s="5"/>
      <c r="D33" s="5"/>
      <c r="E33" s="5"/>
      <c r="F33" s="5"/>
      <c r="G33" s="8"/>
      <c r="H33" s="8"/>
      <c r="I33" s="8"/>
      <c r="J33" s="8"/>
      <c r="K33" s="5"/>
      <c r="L33" s="5"/>
      <c r="M33" s="5"/>
      <c r="N33" s="5"/>
      <c r="O33" s="5"/>
      <c r="P33" s="5"/>
      <c r="Q33" s="5"/>
      <c r="R33" s="5"/>
      <c r="S33" s="5"/>
      <c r="T33" s="5"/>
      <c r="U33" s="5"/>
      <c r="V33" s="5"/>
    </row>
    <row r="34" spans="1:22" ht="19.95" customHeight="1" x14ac:dyDescent="0.3">
      <c r="A34" s="5"/>
      <c r="B34" s="5"/>
      <c r="C34" s="5"/>
      <c r="D34" s="5"/>
      <c r="E34" s="5"/>
      <c r="F34" s="5"/>
      <c r="G34" s="8"/>
      <c r="H34" s="8"/>
      <c r="I34" s="8"/>
      <c r="J34" s="8"/>
      <c r="K34" s="5"/>
      <c r="L34" s="5"/>
      <c r="M34" s="5"/>
      <c r="N34" s="5"/>
      <c r="O34" s="5"/>
      <c r="P34" s="5"/>
      <c r="Q34" s="5"/>
      <c r="R34" s="5"/>
      <c r="S34" s="5"/>
      <c r="T34" s="5"/>
      <c r="U34" s="5"/>
      <c r="V34" s="5"/>
    </row>
    <row r="35" spans="1:22" ht="19.95" customHeight="1" x14ac:dyDescent="0.3">
      <c r="A35" s="5"/>
      <c r="B35" s="5"/>
      <c r="C35" s="5"/>
      <c r="D35" s="5"/>
      <c r="E35" s="5"/>
      <c r="F35" s="5"/>
      <c r="G35" s="8"/>
      <c r="H35" s="8"/>
      <c r="I35" s="8"/>
      <c r="J35" s="8"/>
      <c r="K35" s="5"/>
      <c r="L35" s="5"/>
      <c r="M35" s="5"/>
      <c r="N35" s="5"/>
      <c r="O35" s="5"/>
      <c r="P35" s="5"/>
      <c r="Q35" s="5"/>
      <c r="R35" s="5"/>
      <c r="S35" s="5"/>
      <c r="T35" s="5"/>
      <c r="U35" s="5"/>
      <c r="V35" s="5"/>
    </row>
    <row r="36" spans="1:22" ht="19.95" customHeight="1" x14ac:dyDescent="0.3">
      <c r="A36" s="5"/>
      <c r="B36" s="5"/>
      <c r="C36" s="5"/>
      <c r="D36" s="5"/>
      <c r="E36" s="5"/>
      <c r="F36" s="5"/>
      <c r="G36" s="8"/>
      <c r="H36" s="8"/>
      <c r="I36" s="8"/>
      <c r="J36" s="8"/>
      <c r="K36" s="5"/>
      <c r="L36" s="5"/>
      <c r="M36" s="5"/>
      <c r="N36" s="5"/>
      <c r="O36" s="5"/>
      <c r="P36" s="5"/>
      <c r="Q36" s="5"/>
      <c r="R36" s="5"/>
      <c r="S36" s="5"/>
      <c r="T36" s="5"/>
      <c r="U36" s="5"/>
      <c r="V36" s="5"/>
    </row>
    <row r="37" spans="1:22" ht="19.95" customHeight="1" x14ac:dyDescent="0.3">
      <c r="A37" s="5"/>
      <c r="B37" s="5"/>
      <c r="C37" s="5"/>
      <c r="D37" s="5"/>
      <c r="E37" s="5"/>
      <c r="F37" s="5"/>
      <c r="G37" s="8"/>
      <c r="H37" s="8"/>
      <c r="I37" s="8"/>
      <c r="J37" s="8"/>
      <c r="K37" s="5"/>
      <c r="L37" s="5"/>
      <c r="M37" s="5"/>
      <c r="N37" s="5"/>
      <c r="O37" s="5"/>
      <c r="P37" s="5"/>
      <c r="Q37" s="5"/>
      <c r="R37" s="5"/>
      <c r="S37" s="5"/>
      <c r="T37" s="5"/>
      <c r="U37" s="5"/>
      <c r="V37" s="5"/>
    </row>
    <row r="38" spans="1:22" ht="19.95" customHeight="1" x14ac:dyDescent="0.3">
      <c r="A38" s="5"/>
      <c r="B38" s="5"/>
      <c r="C38" s="5"/>
      <c r="D38" s="5"/>
      <c r="E38" s="5"/>
      <c r="F38" s="5"/>
      <c r="G38" s="8"/>
      <c r="H38" s="8"/>
      <c r="I38" s="8"/>
      <c r="J38" s="8"/>
      <c r="K38" s="5"/>
      <c r="L38" s="5"/>
      <c r="M38" s="5"/>
      <c r="N38" s="5"/>
      <c r="O38" s="5"/>
      <c r="P38" s="5"/>
      <c r="Q38" s="5"/>
      <c r="R38" s="5"/>
      <c r="S38" s="5"/>
      <c r="T38" s="5"/>
      <c r="U38" s="5"/>
      <c r="V38" s="5"/>
    </row>
    <row r="39" spans="1:22" ht="19.95" customHeight="1" x14ac:dyDescent="0.3">
      <c r="A39" s="5"/>
      <c r="B39" s="5"/>
      <c r="C39" s="5"/>
      <c r="D39" s="5"/>
      <c r="E39" s="5"/>
      <c r="F39" s="5"/>
      <c r="G39" s="8"/>
      <c r="H39" s="8"/>
      <c r="I39" s="8"/>
      <c r="J39" s="8"/>
      <c r="K39" s="5"/>
      <c r="L39" s="5"/>
      <c r="M39" s="5"/>
      <c r="N39" s="5"/>
      <c r="O39" s="5"/>
      <c r="P39" s="5"/>
      <c r="Q39" s="5"/>
      <c r="R39" s="5"/>
      <c r="S39" s="5"/>
      <c r="T39" s="5"/>
      <c r="U39" s="5"/>
      <c r="V39" s="5"/>
    </row>
    <row r="40" spans="1:22" ht="19.95" customHeight="1" x14ac:dyDescent="0.3">
      <c r="A40" s="5"/>
      <c r="B40" s="5"/>
      <c r="C40" s="5"/>
      <c r="D40" s="5"/>
      <c r="E40" s="5"/>
      <c r="F40" s="5"/>
      <c r="G40" s="8"/>
      <c r="H40" s="8"/>
      <c r="I40" s="8"/>
      <c r="J40" s="8"/>
      <c r="K40" s="5"/>
      <c r="L40" s="5"/>
      <c r="M40" s="5"/>
      <c r="N40" s="5"/>
      <c r="O40" s="5"/>
      <c r="P40" s="5"/>
      <c r="Q40" s="5"/>
      <c r="R40" s="5"/>
      <c r="S40" s="5"/>
      <c r="T40" s="5"/>
      <c r="U40" s="5"/>
      <c r="V40" s="5"/>
    </row>
    <row r="41" spans="1:22" ht="19.95" customHeight="1" x14ac:dyDescent="0.3">
      <c r="A41" s="5"/>
      <c r="B41" s="5"/>
      <c r="C41" s="5"/>
      <c r="D41" s="5"/>
      <c r="E41" s="5"/>
      <c r="F41" s="5"/>
      <c r="G41" s="8"/>
      <c r="H41" s="8"/>
      <c r="I41" s="8"/>
      <c r="J41" s="8"/>
      <c r="K41" s="5"/>
      <c r="L41" s="5"/>
      <c r="M41" s="5"/>
      <c r="N41" s="5"/>
      <c r="O41" s="5"/>
      <c r="P41" s="5"/>
      <c r="Q41" s="5"/>
      <c r="R41" s="5"/>
      <c r="S41" s="5"/>
      <c r="T41" s="5"/>
      <c r="U41" s="5"/>
      <c r="V41" s="5"/>
    </row>
    <row r="42" spans="1:22" ht="19.95" customHeight="1" x14ac:dyDescent="0.3">
      <c r="A42" s="5"/>
      <c r="B42" s="5"/>
      <c r="C42" s="5"/>
      <c r="D42" s="5"/>
      <c r="E42" s="5"/>
      <c r="F42" s="5"/>
      <c r="G42" s="8"/>
      <c r="H42" s="8"/>
      <c r="I42" s="8"/>
      <c r="J42" s="8"/>
      <c r="K42" s="5"/>
      <c r="L42" s="5"/>
      <c r="M42" s="5"/>
      <c r="N42" s="5"/>
      <c r="O42" s="5"/>
      <c r="P42" s="5"/>
      <c r="Q42" s="5"/>
      <c r="R42" s="5"/>
      <c r="S42" s="5"/>
      <c r="T42" s="5"/>
      <c r="U42" s="5"/>
      <c r="V42" s="5"/>
    </row>
    <row r="43" spans="1:22" ht="19.95" customHeight="1" x14ac:dyDescent="0.3">
      <c r="A43" s="5"/>
      <c r="B43" s="5"/>
      <c r="C43" s="5"/>
      <c r="D43" s="5"/>
      <c r="E43" s="5"/>
      <c r="F43" s="5"/>
      <c r="G43" s="8"/>
      <c r="H43" s="8"/>
      <c r="I43" s="8"/>
      <c r="J43" s="8"/>
      <c r="K43" s="5"/>
      <c r="L43" s="5"/>
      <c r="M43" s="5"/>
      <c r="N43" s="5"/>
      <c r="O43" s="5"/>
      <c r="P43" s="5"/>
      <c r="Q43" s="5"/>
      <c r="R43" s="5"/>
      <c r="S43" s="5"/>
      <c r="T43" s="5"/>
      <c r="U43" s="5"/>
      <c r="V43" s="5"/>
    </row>
    <row r="44" spans="1:22" ht="19.95" customHeight="1" x14ac:dyDescent="0.3">
      <c r="A44" s="5"/>
      <c r="B44" s="5"/>
      <c r="C44" s="5"/>
      <c r="D44" s="5"/>
      <c r="E44" s="5"/>
      <c r="F44" s="5"/>
      <c r="G44" s="8"/>
      <c r="H44" s="8"/>
      <c r="I44" s="8"/>
      <c r="J44" s="8"/>
      <c r="K44" s="5"/>
      <c r="L44" s="5"/>
      <c r="M44" s="5"/>
      <c r="N44" s="5"/>
      <c r="O44" s="5"/>
      <c r="P44" s="5"/>
      <c r="Q44" s="5"/>
      <c r="R44" s="5"/>
      <c r="S44" s="5"/>
      <c r="T44" s="5"/>
      <c r="U44" s="5"/>
      <c r="V44" s="5"/>
    </row>
    <row r="45" spans="1:22" ht="19.95" customHeight="1" x14ac:dyDescent="0.3">
      <c r="A45" s="5"/>
      <c r="B45" s="5"/>
      <c r="C45" s="5"/>
      <c r="D45" s="5"/>
      <c r="E45" s="5"/>
      <c r="F45" s="5"/>
      <c r="G45" s="8"/>
      <c r="H45" s="8"/>
      <c r="I45" s="8"/>
      <c r="J45" s="8"/>
      <c r="K45" s="5"/>
      <c r="L45" s="5"/>
      <c r="M45" s="5"/>
      <c r="N45" s="5"/>
      <c r="O45" s="5"/>
      <c r="P45" s="5"/>
      <c r="Q45" s="5"/>
      <c r="R45" s="5"/>
      <c r="S45" s="5"/>
      <c r="T45" s="5"/>
      <c r="U45" s="5"/>
      <c r="V45" s="5"/>
    </row>
    <row r="46" spans="1:22" ht="19.95" customHeight="1" x14ac:dyDescent="0.3">
      <c r="A46" s="5"/>
      <c r="B46" s="5"/>
      <c r="C46" s="5"/>
      <c r="D46" s="5"/>
      <c r="E46" s="5"/>
      <c r="F46" s="5"/>
      <c r="G46" s="8"/>
      <c r="H46" s="8"/>
      <c r="I46" s="8"/>
      <c r="J46" s="8"/>
      <c r="K46" s="5"/>
      <c r="L46" s="5"/>
      <c r="M46" s="5"/>
      <c r="N46" s="5"/>
      <c r="O46" s="5"/>
      <c r="P46" s="5"/>
      <c r="Q46" s="5"/>
      <c r="R46" s="5"/>
      <c r="S46" s="5"/>
      <c r="T46" s="5"/>
      <c r="U46" s="5"/>
      <c r="V46" s="5"/>
    </row>
    <row r="47" spans="1:22" ht="19.95" customHeight="1" x14ac:dyDescent="0.3">
      <c r="A47" s="5"/>
      <c r="B47" s="5"/>
      <c r="C47" s="5"/>
      <c r="D47" s="5"/>
      <c r="E47" s="5"/>
      <c r="F47" s="5"/>
      <c r="G47" s="8"/>
      <c r="H47" s="8"/>
      <c r="I47" s="8"/>
      <c r="J47" s="8"/>
      <c r="K47" s="5"/>
      <c r="L47" s="5"/>
      <c r="M47" s="5"/>
      <c r="N47" s="5"/>
      <c r="O47" s="5"/>
      <c r="P47" s="5"/>
      <c r="Q47" s="5"/>
      <c r="R47" s="5"/>
      <c r="S47" s="5"/>
      <c r="T47" s="5"/>
      <c r="U47" s="5"/>
      <c r="V47" s="5"/>
    </row>
    <row r="48" spans="1:22" ht="19.95" customHeight="1" x14ac:dyDescent="0.3">
      <c r="A48" s="5"/>
      <c r="B48" s="5"/>
      <c r="C48" s="5"/>
      <c r="D48" s="5"/>
      <c r="E48" s="5"/>
      <c r="F48" s="5"/>
      <c r="G48" s="8"/>
      <c r="H48" s="8"/>
      <c r="I48" s="8"/>
      <c r="J48" s="8"/>
      <c r="K48" s="5"/>
      <c r="L48" s="5"/>
      <c r="M48" s="5"/>
      <c r="N48" s="5"/>
      <c r="O48" s="5"/>
      <c r="P48" s="5"/>
      <c r="Q48" s="5"/>
      <c r="R48" s="5"/>
      <c r="S48" s="5"/>
      <c r="T48" s="5"/>
      <c r="U48" s="5"/>
      <c r="V48" s="5"/>
    </row>
    <row r="49" spans="1:22" ht="19.95" customHeight="1" x14ac:dyDescent="0.3">
      <c r="A49" s="5"/>
      <c r="B49" s="5"/>
      <c r="C49" s="5"/>
      <c r="D49" s="5"/>
      <c r="E49" s="5"/>
      <c r="F49" s="5"/>
      <c r="G49" s="8"/>
      <c r="H49" s="8"/>
      <c r="I49" s="8"/>
      <c r="J49" s="8"/>
      <c r="K49" s="5"/>
      <c r="L49" s="5"/>
      <c r="M49" s="5"/>
      <c r="N49" s="5"/>
      <c r="O49" s="5"/>
      <c r="P49" s="5"/>
      <c r="Q49" s="5"/>
      <c r="R49" s="5"/>
      <c r="S49" s="5"/>
      <c r="T49" s="5"/>
      <c r="U49" s="5"/>
      <c r="V49" s="5"/>
    </row>
    <row r="50" spans="1:22" ht="19.95" customHeight="1" x14ac:dyDescent="0.3">
      <c r="A50" s="5"/>
      <c r="B50" s="5"/>
      <c r="C50" s="5"/>
      <c r="D50" s="5"/>
      <c r="E50" s="5"/>
      <c r="F50" s="5"/>
      <c r="G50" s="8"/>
      <c r="H50" s="8"/>
      <c r="I50" s="8"/>
      <c r="J50" s="8"/>
      <c r="K50" s="5"/>
      <c r="L50" s="5"/>
      <c r="M50" s="5"/>
      <c r="N50" s="5"/>
      <c r="O50" s="5"/>
      <c r="P50" s="5"/>
      <c r="Q50" s="5"/>
      <c r="R50" s="5"/>
      <c r="S50" s="5"/>
      <c r="T50" s="5"/>
      <c r="U50" s="5"/>
      <c r="V50" s="5"/>
    </row>
    <row r="51" spans="1:22" ht="19.95" customHeight="1" x14ac:dyDescent="0.3">
      <c r="A51" s="5"/>
      <c r="B51" s="5"/>
      <c r="C51" s="5"/>
      <c r="D51" s="5"/>
      <c r="E51" s="5"/>
      <c r="F51" s="5"/>
      <c r="G51" s="8"/>
      <c r="H51" s="8"/>
      <c r="I51" s="8"/>
      <c r="J51" s="8"/>
      <c r="K51" s="5"/>
      <c r="L51" s="5"/>
      <c r="M51" s="5"/>
      <c r="N51" s="5"/>
      <c r="O51" s="5"/>
      <c r="P51" s="5"/>
      <c r="Q51" s="5"/>
      <c r="R51" s="5"/>
      <c r="S51" s="5"/>
      <c r="T51" s="5"/>
      <c r="U51" s="5"/>
      <c r="V51" s="5"/>
    </row>
    <row r="52" spans="1:22" ht="19.95" customHeight="1" x14ac:dyDescent="0.3">
      <c r="A52" s="5"/>
      <c r="B52" s="5"/>
      <c r="C52" s="5"/>
      <c r="D52" s="5"/>
      <c r="E52" s="5"/>
      <c r="F52" s="5"/>
      <c r="G52" s="8"/>
      <c r="H52" s="8"/>
      <c r="I52" s="8"/>
      <c r="J52" s="8"/>
      <c r="K52" s="5"/>
      <c r="L52" s="5"/>
      <c r="M52" s="5"/>
      <c r="N52" s="5"/>
      <c r="O52" s="5"/>
      <c r="P52" s="5"/>
      <c r="Q52" s="5"/>
      <c r="R52" s="5"/>
      <c r="S52" s="5"/>
      <c r="T52" s="5"/>
      <c r="U52" s="5"/>
      <c r="V52" s="5"/>
    </row>
    <row r="53" spans="1:22" ht="19.95" customHeight="1" x14ac:dyDescent="0.3">
      <c r="A53" s="5"/>
      <c r="B53" s="5"/>
      <c r="C53" s="5"/>
      <c r="D53" s="5"/>
      <c r="E53" s="5"/>
      <c r="F53" s="5"/>
      <c r="G53" s="8"/>
      <c r="H53" s="8"/>
      <c r="I53" s="8"/>
      <c r="J53" s="8"/>
      <c r="K53" s="5"/>
      <c r="L53" s="5"/>
      <c r="M53" s="5"/>
      <c r="N53" s="5"/>
      <c r="O53" s="5"/>
      <c r="P53" s="5"/>
      <c r="Q53" s="5"/>
      <c r="R53" s="5"/>
      <c r="S53" s="5"/>
      <c r="T53" s="5"/>
      <c r="U53" s="5"/>
      <c r="V53" s="5"/>
    </row>
    <row r="54" spans="1:22" ht="19.95" customHeight="1" x14ac:dyDescent="0.3">
      <c r="A54" s="5"/>
      <c r="B54" s="5"/>
      <c r="C54" s="5"/>
      <c r="D54" s="5"/>
      <c r="E54" s="5"/>
      <c r="F54" s="5"/>
      <c r="G54" s="8"/>
      <c r="H54" s="8"/>
      <c r="I54" s="8"/>
      <c r="J54" s="8"/>
      <c r="K54" s="5"/>
      <c r="L54" s="5"/>
      <c r="M54" s="5"/>
      <c r="N54" s="5"/>
      <c r="O54" s="5"/>
      <c r="P54" s="5"/>
      <c r="Q54" s="5"/>
      <c r="R54" s="5"/>
      <c r="S54" s="5"/>
      <c r="T54" s="5"/>
      <c r="U54" s="5"/>
      <c r="V54" s="5"/>
    </row>
    <row r="55" spans="1:22" ht="19.95" customHeight="1" x14ac:dyDescent="0.3">
      <c r="A55" s="5"/>
      <c r="B55" s="5"/>
      <c r="C55" s="5"/>
      <c r="D55" s="5"/>
      <c r="E55" s="5"/>
      <c r="F55" s="5"/>
      <c r="G55" s="8"/>
      <c r="H55" s="8"/>
      <c r="I55" s="8"/>
      <c r="J55" s="8"/>
      <c r="K55" s="5"/>
      <c r="L55" s="5"/>
      <c r="M55" s="5"/>
      <c r="N55" s="5"/>
      <c r="O55" s="5"/>
      <c r="P55" s="5"/>
      <c r="Q55" s="5"/>
      <c r="R55" s="5"/>
      <c r="S55" s="5"/>
      <c r="T55" s="5"/>
      <c r="U55" s="5"/>
      <c r="V55" s="5"/>
    </row>
    <row r="56" spans="1:22" ht="19.95" customHeight="1" x14ac:dyDescent="0.3">
      <c r="A56" s="5"/>
      <c r="B56" s="5"/>
      <c r="C56" s="5"/>
      <c r="D56" s="5"/>
      <c r="E56" s="5"/>
      <c r="F56" s="5"/>
      <c r="G56" s="8"/>
      <c r="H56" s="8"/>
      <c r="I56" s="8"/>
      <c r="J56" s="8"/>
      <c r="K56" s="5"/>
      <c r="L56" s="5"/>
      <c r="M56" s="5"/>
      <c r="N56" s="5"/>
      <c r="O56" s="5"/>
      <c r="P56" s="5"/>
      <c r="Q56" s="5"/>
      <c r="R56" s="5"/>
      <c r="S56" s="5"/>
      <c r="T56" s="5"/>
      <c r="U56" s="5"/>
      <c r="V56" s="5"/>
    </row>
    <row r="57" spans="1:22" ht="19.95" customHeight="1" x14ac:dyDescent="0.3">
      <c r="A57" s="5"/>
      <c r="B57" s="5"/>
      <c r="C57" s="5"/>
      <c r="D57" s="5"/>
      <c r="E57" s="5"/>
      <c r="F57" s="5"/>
      <c r="G57" s="8"/>
      <c r="H57" s="8"/>
      <c r="I57" s="8"/>
      <c r="J57" s="8"/>
      <c r="K57" s="5"/>
      <c r="L57" s="5"/>
      <c r="M57" s="5"/>
      <c r="N57" s="5"/>
      <c r="O57" s="5"/>
      <c r="P57" s="5"/>
      <c r="Q57" s="5"/>
      <c r="R57" s="5"/>
      <c r="S57" s="5"/>
      <c r="T57" s="5"/>
      <c r="U57" s="5"/>
      <c r="V57" s="5"/>
    </row>
    <row r="58" spans="1:22" ht="19.95" customHeight="1" x14ac:dyDescent="0.3">
      <c r="A58" s="5"/>
      <c r="B58" s="5"/>
      <c r="C58" s="5"/>
      <c r="D58" s="5"/>
      <c r="E58" s="5"/>
      <c r="F58" s="5"/>
      <c r="G58" s="8"/>
      <c r="H58" s="8"/>
      <c r="I58" s="8"/>
      <c r="J58" s="8"/>
      <c r="K58" s="5"/>
      <c r="L58" s="5"/>
      <c r="M58" s="5"/>
      <c r="N58" s="5"/>
      <c r="O58" s="5"/>
      <c r="P58" s="5"/>
      <c r="Q58" s="5"/>
      <c r="R58" s="5"/>
      <c r="S58" s="5"/>
      <c r="T58" s="5"/>
      <c r="U58" s="5"/>
      <c r="V58" s="5"/>
    </row>
    <row r="59" spans="1:22" ht="19.95" customHeight="1" x14ac:dyDescent="0.3">
      <c r="A59" s="5"/>
      <c r="B59" s="5"/>
      <c r="C59" s="5"/>
      <c r="D59" s="5"/>
      <c r="E59" s="5"/>
      <c r="F59" s="5"/>
      <c r="G59" s="8"/>
      <c r="H59" s="8"/>
      <c r="I59" s="8"/>
      <c r="J59" s="8"/>
      <c r="K59" s="5"/>
      <c r="L59" s="5"/>
      <c r="M59" s="5"/>
      <c r="N59" s="5"/>
      <c r="O59" s="5"/>
      <c r="P59" s="5"/>
      <c r="Q59" s="5"/>
      <c r="R59" s="5"/>
      <c r="S59" s="5"/>
      <c r="T59" s="5"/>
      <c r="U59" s="5"/>
      <c r="V59" s="5"/>
    </row>
    <row r="60" spans="1:22" ht="19.95" customHeight="1" x14ac:dyDescent="0.3">
      <c r="A60" s="5"/>
      <c r="B60" s="5"/>
      <c r="C60" s="5"/>
      <c r="D60" s="5"/>
      <c r="E60" s="5"/>
      <c r="F60" s="5"/>
      <c r="G60" s="8"/>
      <c r="H60" s="8"/>
      <c r="I60" s="8"/>
      <c r="J60" s="8"/>
      <c r="K60" s="5"/>
      <c r="L60" s="5"/>
      <c r="M60" s="5"/>
      <c r="N60" s="5"/>
      <c r="O60" s="5"/>
      <c r="P60" s="5"/>
      <c r="Q60" s="5"/>
      <c r="R60" s="5"/>
      <c r="S60" s="5"/>
      <c r="T60" s="5"/>
      <c r="U60" s="5"/>
      <c r="V60" s="5"/>
    </row>
    <row r="61" spans="1:22" ht="19.95" customHeight="1" x14ac:dyDescent="0.3">
      <c r="A61" s="5"/>
      <c r="B61" s="5"/>
      <c r="C61" s="5"/>
      <c r="D61" s="5"/>
      <c r="E61" s="5"/>
      <c r="F61" s="5"/>
      <c r="G61" s="8"/>
      <c r="H61" s="8"/>
      <c r="I61" s="8"/>
      <c r="J61" s="8"/>
      <c r="K61" s="5"/>
      <c r="L61" s="5"/>
      <c r="M61" s="5"/>
      <c r="N61" s="5"/>
      <c r="O61" s="5"/>
      <c r="P61" s="5"/>
      <c r="Q61" s="5"/>
      <c r="R61" s="5"/>
      <c r="S61" s="5"/>
      <c r="T61" s="5"/>
      <c r="U61" s="5"/>
      <c r="V61" s="5"/>
    </row>
    <row r="62" spans="1:22" ht="19.95" customHeight="1" x14ac:dyDescent="0.3">
      <c r="A62" s="5"/>
      <c r="B62" s="5"/>
      <c r="C62" s="5"/>
      <c r="D62" s="5"/>
      <c r="E62" s="5"/>
      <c r="F62" s="5"/>
      <c r="G62" s="8"/>
      <c r="H62" s="8"/>
      <c r="I62" s="8"/>
      <c r="J62" s="8"/>
      <c r="K62" s="5"/>
      <c r="L62" s="5"/>
      <c r="M62" s="5"/>
      <c r="N62" s="5"/>
      <c r="O62" s="5"/>
      <c r="P62" s="5"/>
      <c r="Q62" s="5"/>
      <c r="R62" s="5"/>
      <c r="S62" s="5"/>
      <c r="T62" s="5"/>
      <c r="U62" s="5"/>
      <c r="V62" s="5"/>
    </row>
    <row r="63" spans="1:22" ht="19.95" customHeight="1" x14ac:dyDescent="0.3">
      <c r="A63" s="5"/>
      <c r="B63" s="5"/>
      <c r="C63" s="5"/>
      <c r="D63" s="5"/>
      <c r="E63" s="5"/>
      <c r="F63" s="5"/>
      <c r="G63" s="8"/>
      <c r="H63" s="8"/>
      <c r="I63" s="8"/>
      <c r="J63" s="8"/>
      <c r="K63" s="5"/>
      <c r="L63" s="5"/>
      <c r="M63" s="5"/>
      <c r="N63" s="5"/>
      <c r="O63" s="5"/>
      <c r="P63" s="5"/>
      <c r="Q63" s="5"/>
      <c r="R63" s="5"/>
      <c r="S63" s="5"/>
      <c r="T63" s="5"/>
      <c r="U63" s="5"/>
      <c r="V63" s="5"/>
    </row>
    <row r="64" spans="1:22" ht="19.95" customHeight="1" x14ac:dyDescent="0.3">
      <c r="A64" s="5"/>
      <c r="B64" s="5"/>
      <c r="C64" s="5"/>
      <c r="D64" s="5"/>
      <c r="E64" s="5"/>
      <c r="F64" s="5"/>
      <c r="G64" s="8"/>
      <c r="H64" s="8"/>
      <c r="I64" s="8"/>
      <c r="J64" s="8"/>
      <c r="K64" s="5"/>
      <c r="L64" s="5"/>
      <c r="M64" s="5"/>
      <c r="N64" s="5"/>
      <c r="O64" s="5"/>
      <c r="P64" s="5"/>
      <c r="Q64" s="5"/>
      <c r="R64" s="5"/>
      <c r="S64" s="5"/>
      <c r="T64" s="5"/>
      <c r="U64" s="5"/>
      <c r="V64" s="5"/>
    </row>
    <row r="65" spans="1:22" ht="19.95" customHeight="1" x14ac:dyDescent="0.3">
      <c r="A65" s="5"/>
      <c r="B65" s="5"/>
      <c r="C65" s="5"/>
      <c r="D65" s="5"/>
      <c r="E65" s="5"/>
      <c r="F65" s="5"/>
      <c r="G65" s="8"/>
      <c r="H65" s="8"/>
      <c r="I65" s="8"/>
      <c r="J65" s="8"/>
      <c r="K65" s="5"/>
      <c r="L65" s="5"/>
      <c r="M65" s="5"/>
      <c r="N65" s="5"/>
      <c r="O65" s="5"/>
      <c r="P65" s="5"/>
      <c r="Q65" s="5"/>
      <c r="R65" s="5"/>
      <c r="S65" s="5"/>
      <c r="T65" s="5"/>
      <c r="U65" s="5"/>
      <c r="V65" s="5"/>
    </row>
    <row r="66" spans="1:22" ht="19.95" customHeight="1" x14ac:dyDescent="0.3">
      <c r="A66" s="5"/>
      <c r="B66" s="5"/>
      <c r="C66" s="5"/>
      <c r="D66" s="5"/>
      <c r="E66" s="5"/>
      <c r="F66" s="5"/>
      <c r="G66" s="8"/>
      <c r="H66" s="8"/>
      <c r="I66" s="8"/>
      <c r="J66" s="8"/>
      <c r="K66" s="5"/>
      <c r="L66" s="5"/>
      <c r="M66" s="5"/>
      <c r="N66" s="5"/>
      <c r="O66" s="5"/>
      <c r="P66" s="5"/>
      <c r="Q66" s="5"/>
      <c r="R66" s="5"/>
      <c r="S66" s="5"/>
      <c r="T66" s="5"/>
      <c r="U66" s="5"/>
      <c r="V66" s="5"/>
    </row>
    <row r="67" spans="1:22" ht="19.95" customHeight="1" x14ac:dyDescent="0.3">
      <c r="A67" s="5"/>
      <c r="B67" s="5"/>
      <c r="C67" s="5"/>
      <c r="D67" s="5"/>
      <c r="E67" s="5"/>
      <c r="F67" s="5"/>
      <c r="G67" s="8"/>
      <c r="H67" s="8"/>
      <c r="I67" s="8"/>
      <c r="J67" s="8"/>
      <c r="K67" s="5"/>
      <c r="L67" s="5"/>
      <c r="M67" s="5"/>
      <c r="N67" s="5"/>
      <c r="O67" s="5"/>
      <c r="P67" s="5"/>
      <c r="Q67" s="5"/>
      <c r="R67" s="5"/>
      <c r="S67" s="5"/>
      <c r="T67" s="5"/>
      <c r="U67" s="5"/>
      <c r="V67" s="5"/>
    </row>
    <row r="68" spans="1:22" ht="19.95" customHeight="1" x14ac:dyDescent="0.3">
      <c r="A68" s="5"/>
      <c r="B68" s="5"/>
      <c r="C68" s="5"/>
      <c r="D68" s="5"/>
      <c r="E68" s="5"/>
      <c r="F68" s="5"/>
      <c r="G68" s="8"/>
      <c r="H68" s="8"/>
      <c r="I68" s="8"/>
      <c r="J68" s="8"/>
      <c r="K68" s="5"/>
      <c r="L68" s="5"/>
      <c r="M68" s="5"/>
      <c r="N68" s="5"/>
      <c r="O68" s="5"/>
      <c r="P68" s="5"/>
      <c r="Q68" s="5"/>
      <c r="R68" s="5"/>
      <c r="S68" s="5"/>
      <c r="T68" s="5"/>
      <c r="U68" s="5"/>
      <c r="V68" s="5"/>
    </row>
    <row r="69" spans="1:22" ht="19.95" customHeight="1" x14ac:dyDescent="0.3">
      <c r="A69" s="5"/>
      <c r="B69" s="5"/>
      <c r="C69" s="5"/>
      <c r="D69" s="5"/>
      <c r="E69" s="5"/>
      <c r="F69" s="5"/>
      <c r="G69" s="8"/>
      <c r="H69" s="8"/>
      <c r="I69" s="8"/>
      <c r="J69" s="8"/>
      <c r="K69" s="5"/>
      <c r="L69" s="5"/>
      <c r="M69" s="5"/>
      <c r="N69" s="5"/>
      <c r="O69" s="5"/>
      <c r="P69" s="5"/>
      <c r="Q69" s="5"/>
      <c r="R69" s="5"/>
      <c r="S69" s="5"/>
      <c r="T69" s="5"/>
      <c r="U69" s="5"/>
      <c r="V69" s="5"/>
    </row>
    <row r="70" spans="1:22" ht="19.95" customHeight="1" x14ac:dyDescent="0.3">
      <c r="A70" s="5"/>
      <c r="B70" s="5"/>
      <c r="C70" s="5"/>
      <c r="D70" s="5"/>
      <c r="E70" s="5"/>
      <c r="F70" s="5"/>
      <c r="G70" s="8"/>
      <c r="H70" s="8"/>
      <c r="I70" s="8"/>
      <c r="J70" s="8"/>
      <c r="K70" s="5"/>
      <c r="L70" s="5"/>
      <c r="M70" s="5"/>
      <c r="N70" s="5"/>
      <c r="O70" s="5"/>
      <c r="P70" s="5"/>
      <c r="Q70" s="5"/>
      <c r="R70" s="5"/>
      <c r="S70" s="5"/>
      <c r="T70" s="5"/>
      <c r="U70" s="5"/>
      <c r="V70" s="5"/>
    </row>
    <row r="71" spans="1:22" ht="19.95" customHeight="1" x14ac:dyDescent="0.3">
      <c r="A71" s="5"/>
      <c r="B71" s="5"/>
      <c r="C71" s="5"/>
      <c r="D71" s="5"/>
      <c r="E71" s="5"/>
      <c r="F71" s="5"/>
      <c r="G71" s="8"/>
      <c r="H71" s="8"/>
      <c r="I71" s="8"/>
      <c r="J71" s="8"/>
      <c r="K71" s="5"/>
      <c r="L71" s="5"/>
      <c r="M71" s="5"/>
      <c r="N71" s="5"/>
      <c r="O71" s="5"/>
      <c r="P71" s="5"/>
      <c r="Q71" s="5"/>
      <c r="R71" s="5"/>
      <c r="S71" s="5"/>
      <c r="T71" s="5"/>
      <c r="U71" s="5"/>
      <c r="V71" s="5"/>
    </row>
    <row r="72" spans="1:22" ht="19.95" customHeight="1" x14ac:dyDescent="0.3">
      <c r="A72" s="5"/>
      <c r="B72" s="5"/>
      <c r="C72" s="5"/>
      <c r="D72" s="5"/>
      <c r="E72" s="5"/>
      <c r="F72" s="5"/>
      <c r="G72" s="8"/>
      <c r="H72" s="8"/>
      <c r="I72" s="8"/>
      <c r="J72" s="8"/>
      <c r="K72" s="5"/>
      <c r="L72" s="5"/>
      <c r="M72" s="5"/>
      <c r="N72" s="5"/>
      <c r="O72" s="5"/>
      <c r="P72" s="5"/>
      <c r="Q72" s="5"/>
      <c r="R72" s="5"/>
      <c r="S72" s="5"/>
      <c r="T72" s="5"/>
      <c r="U72" s="5"/>
      <c r="V72" s="5"/>
    </row>
    <row r="73" spans="1:22" ht="19.95" customHeight="1" x14ac:dyDescent="0.3">
      <c r="A73" s="5"/>
      <c r="B73" s="5"/>
      <c r="C73" s="5"/>
      <c r="D73" s="5"/>
      <c r="E73" s="5"/>
      <c r="F73" s="5"/>
      <c r="G73" s="8"/>
      <c r="H73" s="8"/>
      <c r="I73" s="8"/>
      <c r="J73" s="8"/>
      <c r="K73" s="5"/>
      <c r="L73" s="5"/>
      <c r="M73" s="5"/>
      <c r="N73" s="5"/>
      <c r="O73" s="5"/>
      <c r="P73" s="5"/>
      <c r="Q73" s="5"/>
      <c r="R73" s="5"/>
      <c r="S73" s="5"/>
      <c r="T73" s="5"/>
      <c r="U73" s="5"/>
      <c r="V73" s="5"/>
    </row>
    <row r="74" spans="1:22" ht="19.95" customHeight="1" x14ac:dyDescent="0.3">
      <c r="A74" s="5"/>
      <c r="B74" s="5"/>
      <c r="C74" s="5"/>
      <c r="D74" s="5"/>
      <c r="E74" s="5"/>
      <c r="F74" s="5"/>
      <c r="G74" s="8"/>
      <c r="H74" s="8"/>
      <c r="I74" s="8"/>
      <c r="J74" s="8"/>
      <c r="K74" s="5"/>
      <c r="L74" s="5"/>
      <c r="M74" s="5"/>
      <c r="N74" s="5"/>
      <c r="O74" s="5"/>
      <c r="P74" s="5"/>
      <c r="Q74" s="5"/>
      <c r="R74" s="5"/>
      <c r="S74" s="5"/>
      <c r="T74" s="5"/>
      <c r="U74" s="5"/>
      <c r="V74" s="5"/>
    </row>
    <row r="75" spans="1:22" ht="19.95" customHeight="1" x14ac:dyDescent="0.3">
      <c r="A75" s="5"/>
      <c r="B75" s="5"/>
      <c r="C75" s="5"/>
      <c r="D75" s="5"/>
      <c r="E75" s="5"/>
      <c r="F75" s="5"/>
      <c r="G75" s="8"/>
      <c r="H75" s="8"/>
      <c r="I75" s="8"/>
      <c r="J75" s="8"/>
      <c r="K75" s="5"/>
      <c r="L75" s="5"/>
      <c r="M75" s="5"/>
      <c r="N75" s="5"/>
      <c r="O75" s="5"/>
      <c r="P75" s="5"/>
      <c r="Q75" s="5"/>
      <c r="R75" s="5"/>
      <c r="S75" s="5"/>
      <c r="T75" s="5"/>
      <c r="U75" s="5"/>
      <c r="V75" s="5"/>
    </row>
    <row r="76" spans="1:22" ht="19.95" customHeight="1" x14ac:dyDescent="0.3">
      <c r="A76" s="5"/>
      <c r="B76" s="5"/>
      <c r="C76" s="5"/>
      <c r="D76" s="5"/>
      <c r="E76" s="5"/>
      <c r="F76" s="5"/>
      <c r="G76" s="8"/>
      <c r="H76" s="8"/>
      <c r="I76" s="8"/>
      <c r="J76" s="8"/>
      <c r="K76" s="5"/>
      <c r="L76" s="5"/>
      <c r="M76" s="5"/>
      <c r="N76" s="5"/>
      <c r="O76" s="5"/>
      <c r="P76" s="5"/>
      <c r="Q76" s="5"/>
      <c r="R76" s="5"/>
      <c r="S76" s="5"/>
      <c r="T76" s="5"/>
      <c r="U76" s="5"/>
      <c r="V76" s="5"/>
    </row>
    <row r="77" spans="1:22" ht="19.95" customHeight="1" x14ac:dyDescent="0.3">
      <c r="A77" s="5"/>
      <c r="B77" s="5"/>
      <c r="C77" s="5"/>
      <c r="D77" s="5"/>
      <c r="E77" s="5"/>
      <c r="F77" s="5"/>
      <c r="G77" s="8"/>
      <c r="H77" s="8"/>
      <c r="I77" s="8"/>
      <c r="J77" s="8"/>
      <c r="K77" s="5"/>
      <c r="L77" s="5"/>
      <c r="M77" s="5"/>
      <c r="N77" s="5"/>
      <c r="O77" s="5"/>
      <c r="P77" s="5"/>
      <c r="Q77" s="5"/>
      <c r="R77" s="5"/>
      <c r="S77" s="5"/>
      <c r="T77" s="5"/>
      <c r="U77" s="5"/>
      <c r="V77" s="5"/>
    </row>
    <row r="78" spans="1:22" ht="19.95" customHeight="1" x14ac:dyDescent="0.3">
      <c r="A78" s="5"/>
      <c r="B78" s="5"/>
      <c r="C78" s="5"/>
      <c r="D78" s="5"/>
      <c r="E78" s="5"/>
      <c r="F78" s="5"/>
      <c r="G78" s="8"/>
      <c r="H78" s="8"/>
      <c r="I78" s="8"/>
      <c r="J78" s="8"/>
      <c r="K78" s="5"/>
      <c r="L78" s="5"/>
      <c r="M78" s="5"/>
      <c r="N78" s="5"/>
      <c r="O78" s="5"/>
      <c r="P78" s="5"/>
      <c r="Q78" s="5"/>
      <c r="R78" s="5"/>
      <c r="S78" s="5"/>
      <c r="T78" s="5"/>
      <c r="U78" s="5"/>
      <c r="V78" s="5"/>
    </row>
    <row r="79" spans="1:22" ht="19.95" customHeight="1" x14ac:dyDescent="0.3">
      <c r="A79" s="5"/>
      <c r="B79" s="5"/>
      <c r="C79" s="5"/>
      <c r="D79" s="5"/>
      <c r="E79" s="5"/>
      <c r="F79" s="5"/>
      <c r="G79" s="8"/>
      <c r="H79" s="8"/>
      <c r="I79" s="8"/>
      <c r="J79" s="8"/>
      <c r="K79" s="5"/>
      <c r="L79" s="5"/>
      <c r="M79" s="5"/>
      <c r="N79" s="5"/>
      <c r="O79" s="5"/>
      <c r="P79" s="5"/>
      <c r="Q79" s="5"/>
      <c r="R79" s="5"/>
      <c r="S79" s="5"/>
      <c r="T79" s="5"/>
      <c r="U79" s="5"/>
      <c r="V79" s="5"/>
    </row>
    <row r="80" spans="1:22" ht="19.95" customHeight="1" x14ac:dyDescent="0.3">
      <c r="A80" s="5"/>
      <c r="B80" s="5"/>
      <c r="C80" s="5"/>
      <c r="D80" s="5"/>
      <c r="E80" s="5"/>
      <c r="F80" s="5"/>
      <c r="G80" s="8"/>
      <c r="H80" s="8"/>
      <c r="I80" s="8"/>
      <c r="J80" s="8"/>
      <c r="K80" s="5"/>
      <c r="L80" s="5"/>
      <c r="M80" s="5"/>
      <c r="N80" s="5"/>
      <c r="O80" s="5"/>
      <c r="P80" s="5"/>
      <c r="Q80" s="5"/>
      <c r="R80" s="5"/>
      <c r="S80" s="5"/>
      <c r="T80" s="5"/>
      <c r="U80" s="5"/>
      <c r="V80" s="5"/>
    </row>
    <row r="81" spans="1:22" ht="19.95" customHeight="1" x14ac:dyDescent="0.3">
      <c r="A81" s="5"/>
      <c r="B81" s="5"/>
      <c r="C81" s="5"/>
      <c r="D81" s="5"/>
      <c r="E81" s="5"/>
      <c r="F81" s="5"/>
      <c r="G81" s="8"/>
      <c r="H81" s="8"/>
      <c r="I81" s="8"/>
      <c r="J81" s="8"/>
      <c r="K81" s="5"/>
      <c r="L81" s="5"/>
      <c r="M81" s="5"/>
      <c r="N81" s="5"/>
      <c r="O81" s="5"/>
      <c r="P81" s="5"/>
      <c r="Q81" s="5"/>
      <c r="R81" s="5"/>
      <c r="S81" s="5"/>
      <c r="T81" s="5"/>
      <c r="U81" s="5"/>
      <c r="V81" s="5"/>
    </row>
    <row r="82" spans="1:22" ht="19.95" customHeight="1" x14ac:dyDescent="0.3">
      <c r="A82" s="5"/>
      <c r="B82" s="5"/>
      <c r="C82" s="5"/>
      <c r="D82" s="5"/>
      <c r="E82" s="5"/>
      <c r="F82" s="5"/>
      <c r="G82" s="8"/>
      <c r="H82" s="8"/>
      <c r="I82" s="8"/>
      <c r="J82" s="8"/>
      <c r="K82" s="5"/>
      <c r="L82" s="5"/>
      <c r="M82" s="5"/>
      <c r="N82" s="5"/>
      <c r="O82" s="5"/>
      <c r="P82" s="5"/>
      <c r="Q82" s="5"/>
      <c r="R82" s="5"/>
      <c r="S82" s="5"/>
      <c r="T82" s="5"/>
      <c r="U82" s="5"/>
      <c r="V82" s="5"/>
    </row>
    <row r="83" spans="1:22" ht="19.95" customHeight="1" x14ac:dyDescent="0.3">
      <c r="A83" s="5"/>
      <c r="B83" s="5"/>
      <c r="C83" s="5"/>
      <c r="D83" s="5"/>
      <c r="E83" s="5"/>
      <c r="F83" s="5"/>
      <c r="G83" s="8"/>
      <c r="H83" s="8"/>
      <c r="I83" s="8"/>
      <c r="J83" s="8"/>
      <c r="K83" s="5"/>
      <c r="L83" s="5"/>
      <c r="M83" s="5"/>
      <c r="N83" s="5"/>
      <c r="O83" s="5"/>
      <c r="P83" s="5"/>
      <c r="Q83" s="5"/>
      <c r="R83" s="5"/>
      <c r="S83" s="5"/>
      <c r="T83" s="5"/>
      <c r="U83" s="5"/>
      <c r="V83" s="5"/>
    </row>
    <row r="84" spans="1:22" ht="19.95" customHeight="1" x14ac:dyDescent="0.3">
      <c r="A84" s="5"/>
      <c r="B84" s="5"/>
      <c r="C84" s="5"/>
      <c r="D84" s="5"/>
      <c r="E84" s="5"/>
      <c r="F84" s="5"/>
      <c r="G84" s="8"/>
      <c r="H84" s="8"/>
      <c r="I84" s="8"/>
      <c r="J84" s="8"/>
      <c r="K84" s="5"/>
      <c r="L84" s="5"/>
      <c r="M84" s="5"/>
      <c r="N84" s="5"/>
      <c r="O84" s="5"/>
      <c r="P84" s="5"/>
      <c r="Q84" s="5"/>
      <c r="R84" s="5"/>
      <c r="S84" s="5"/>
      <c r="T84" s="5"/>
      <c r="U84" s="5"/>
      <c r="V84" s="5"/>
    </row>
    <row r="85" spans="1:22" ht="19.95" customHeight="1" x14ac:dyDescent="0.3">
      <c r="A85" s="5"/>
      <c r="B85" s="5"/>
      <c r="C85" s="5"/>
      <c r="D85" s="5"/>
      <c r="E85" s="5"/>
      <c r="F85" s="5"/>
      <c r="G85" s="8"/>
      <c r="H85" s="8"/>
      <c r="I85" s="8"/>
      <c r="J85" s="8"/>
      <c r="K85" s="5"/>
      <c r="L85" s="5"/>
      <c r="M85" s="5"/>
      <c r="N85" s="5"/>
      <c r="O85" s="5"/>
      <c r="P85" s="5"/>
      <c r="Q85" s="5"/>
      <c r="R85" s="5"/>
      <c r="S85" s="5"/>
      <c r="T85" s="5"/>
      <c r="U85" s="5"/>
      <c r="V85" s="5"/>
    </row>
    <row r="86" spans="1:22" ht="19.95" customHeight="1" x14ac:dyDescent="0.3">
      <c r="A86" s="5"/>
      <c r="B86" s="5"/>
      <c r="C86" s="5"/>
      <c r="D86" s="5"/>
      <c r="E86" s="5"/>
      <c r="F86" s="5"/>
      <c r="G86" s="8"/>
      <c r="H86" s="8"/>
      <c r="I86" s="8"/>
      <c r="J86" s="8"/>
      <c r="K86" s="5"/>
      <c r="L86" s="5"/>
      <c r="M86" s="5"/>
      <c r="N86" s="5"/>
      <c r="O86" s="5"/>
      <c r="P86" s="5"/>
      <c r="Q86" s="5"/>
      <c r="R86" s="5"/>
      <c r="S86" s="5"/>
      <c r="T86" s="5"/>
      <c r="U86" s="5"/>
      <c r="V86" s="5"/>
    </row>
    <row r="87" spans="1:22" ht="19.95" customHeight="1" x14ac:dyDescent="0.3">
      <c r="A87" s="5"/>
      <c r="B87" s="5"/>
      <c r="C87" s="5"/>
      <c r="D87" s="5"/>
      <c r="E87" s="5"/>
      <c r="F87" s="5"/>
      <c r="G87" s="8"/>
      <c r="H87" s="8"/>
      <c r="I87" s="8"/>
      <c r="J87" s="8"/>
      <c r="K87" s="5"/>
      <c r="L87" s="5"/>
      <c r="M87" s="5"/>
      <c r="N87" s="5"/>
      <c r="O87" s="5"/>
      <c r="P87" s="5"/>
      <c r="Q87" s="5"/>
      <c r="R87" s="5"/>
      <c r="S87" s="5"/>
      <c r="T87" s="5"/>
      <c r="U87" s="5"/>
      <c r="V87" s="5"/>
    </row>
    <row r="88" spans="1:22" ht="19.95" customHeight="1" x14ac:dyDescent="0.3">
      <c r="A88" s="5"/>
      <c r="B88" s="5"/>
      <c r="C88" s="5"/>
      <c r="D88" s="5"/>
      <c r="E88" s="5"/>
      <c r="F88" s="5"/>
      <c r="G88" s="8"/>
      <c r="H88" s="8"/>
      <c r="I88" s="8"/>
      <c r="J88" s="8"/>
      <c r="K88" s="5"/>
      <c r="L88" s="5"/>
      <c r="M88" s="5"/>
      <c r="N88" s="5"/>
      <c r="O88" s="5"/>
      <c r="P88" s="5"/>
      <c r="Q88" s="5"/>
      <c r="R88" s="5"/>
      <c r="S88" s="5"/>
      <c r="T88" s="5"/>
      <c r="U88" s="5"/>
      <c r="V88" s="5"/>
    </row>
    <row r="89" spans="1:22" ht="19.95" customHeight="1" x14ac:dyDescent="0.3">
      <c r="A89" s="5"/>
      <c r="B89" s="5"/>
      <c r="C89" s="5"/>
      <c r="D89" s="5"/>
      <c r="E89" s="5"/>
      <c r="F89" s="5"/>
      <c r="G89" s="8"/>
      <c r="H89" s="8"/>
      <c r="I89" s="8"/>
      <c r="J89" s="8"/>
      <c r="K89" s="5"/>
      <c r="L89" s="5"/>
      <c r="M89" s="5"/>
      <c r="N89" s="5"/>
      <c r="O89" s="5"/>
      <c r="P89" s="5"/>
      <c r="Q89" s="5"/>
      <c r="R89" s="5"/>
      <c r="S89" s="5"/>
      <c r="T89" s="5"/>
      <c r="U89" s="5"/>
      <c r="V89" s="5"/>
    </row>
    <row r="90" spans="1:22" ht="19.95" customHeight="1" x14ac:dyDescent="0.3">
      <c r="A90" s="5"/>
      <c r="B90" s="5"/>
      <c r="C90" s="5"/>
      <c r="D90" s="5"/>
      <c r="E90" s="5"/>
      <c r="F90" s="5"/>
      <c r="G90" s="8"/>
      <c r="H90" s="8"/>
      <c r="I90" s="8"/>
      <c r="J90" s="8"/>
      <c r="K90" s="5"/>
      <c r="L90" s="5"/>
      <c r="M90" s="5"/>
      <c r="N90" s="5"/>
      <c r="O90" s="5"/>
      <c r="P90" s="5"/>
      <c r="Q90" s="5"/>
      <c r="R90" s="5"/>
      <c r="S90" s="5"/>
      <c r="T90" s="5"/>
      <c r="U90" s="5"/>
      <c r="V90" s="5"/>
    </row>
    <row r="91" spans="1:22" ht="19.95" customHeight="1" x14ac:dyDescent="0.3">
      <c r="A91" s="5"/>
      <c r="B91" s="5"/>
      <c r="C91" s="5"/>
      <c r="D91" s="5"/>
      <c r="E91" s="5"/>
      <c r="F91" s="5"/>
      <c r="G91" s="8"/>
      <c r="H91" s="8"/>
      <c r="I91" s="8"/>
      <c r="J91" s="8"/>
      <c r="K91" s="5"/>
      <c r="L91" s="5"/>
      <c r="M91" s="5"/>
      <c r="N91" s="5"/>
      <c r="O91" s="5"/>
      <c r="P91" s="5"/>
      <c r="Q91" s="5"/>
      <c r="R91" s="5"/>
      <c r="S91" s="5"/>
      <c r="T91" s="5"/>
      <c r="U91" s="5"/>
      <c r="V91" s="5"/>
    </row>
    <row r="92" spans="1:22" ht="19.95" customHeight="1" x14ac:dyDescent="0.3">
      <c r="A92" s="5"/>
      <c r="B92" s="5"/>
      <c r="C92" s="5"/>
      <c r="D92" s="5"/>
      <c r="E92" s="5"/>
      <c r="F92" s="5"/>
      <c r="G92" s="8"/>
      <c r="H92" s="8"/>
      <c r="I92" s="8"/>
      <c r="J92" s="8"/>
      <c r="K92" s="5"/>
      <c r="L92" s="5"/>
      <c r="M92" s="5"/>
      <c r="N92" s="5"/>
      <c r="O92" s="5"/>
      <c r="P92" s="5"/>
      <c r="Q92" s="5"/>
      <c r="R92" s="5"/>
      <c r="S92" s="5"/>
      <c r="T92" s="5"/>
      <c r="U92" s="5"/>
      <c r="V92" s="5"/>
    </row>
    <row r="93" spans="1:22" ht="19.95" customHeight="1" x14ac:dyDescent="0.3">
      <c r="A93" s="5"/>
      <c r="B93" s="5"/>
      <c r="C93" s="5"/>
      <c r="D93" s="5"/>
      <c r="E93" s="5"/>
      <c r="F93" s="5"/>
      <c r="G93" s="8"/>
      <c r="H93" s="8"/>
      <c r="I93" s="8"/>
      <c r="J93" s="8"/>
      <c r="K93" s="5"/>
      <c r="L93" s="5"/>
      <c r="M93" s="5"/>
      <c r="N93" s="5"/>
      <c r="O93" s="5"/>
      <c r="P93" s="5"/>
      <c r="Q93" s="5"/>
      <c r="R93" s="5"/>
      <c r="S93" s="5"/>
      <c r="T93" s="5"/>
      <c r="U93" s="5"/>
      <c r="V93" s="5"/>
    </row>
    <row r="94" spans="1:22" ht="19.95" customHeight="1" x14ac:dyDescent="0.3">
      <c r="A94" s="5"/>
      <c r="B94" s="5"/>
      <c r="C94" s="5"/>
      <c r="D94" s="5"/>
      <c r="E94" s="5"/>
      <c r="F94" s="5"/>
      <c r="G94" s="8"/>
      <c r="H94" s="8"/>
      <c r="I94" s="8"/>
      <c r="J94" s="8"/>
      <c r="K94" s="5"/>
      <c r="L94" s="5"/>
      <c r="M94" s="5"/>
      <c r="N94" s="5"/>
      <c r="O94" s="5"/>
      <c r="P94" s="5"/>
      <c r="Q94" s="5"/>
      <c r="R94" s="5"/>
      <c r="S94" s="5"/>
      <c r="T94" s="5"/>
      <c r="U94" s="5"/>
      <c r="V94" s="5"/>
    </row>
    <row r="95" spans="1:22" ht="19.95" customHeight="1" x14ac:dyDescent="0.3">
      <c r="A95" s="5"/>
      <c r="B95" s="5"/>
      <c r="C95" s="5"/>
      <c r="D95" s="5"/>
      <c r="E95" s="5"/>
      <c r="F95" s="5"/>
      <c r="G95" s="8"/>
      <c r="H95" s="8"/>
      <c r="I95" s="8"/>
      <c r="J95" s="8"/>
      <c r="K95" s="5"/>
      <c r="L95" s="5"/>
      <c r="M95" s="5"/>
      <c r="N95" s="5"/>
      <c r="O95" s="5"/>
      <c r="P95" s="5"/>
      <c r="Q95" s="5"/>
      <c r="R95" s="5"/>
      <c r="S95" s="5"/>
      <c r="T95" s="5"/>
      <c r="U95" s="5"/>
      <c r="V95" s="5"/>
    </row>
    <row r="96" spans="1:22" ht="19.95" customHeight="1" x14ac:dyDescent="0.3"/>
    <row r="97" ht="19.95" customHeight="1" x14ac:dyDescent="0.3"/>
    <row r="98" ht="19.95" customHeight="1" x14ac:dyDescent="0.3"/>
    <row r="99" ht="19.95" customHeight="1" x14ac:dyDescent="0.3"/>
    <row r="100" ht="19.95" customHeight="1" x14ac:dyDescent="0.3"/>
    <row r="101" ht="19.95" customHeight="1" x14ac:dyDescent="0.3"/>
    <row r="102" ht="19.95" customHeight="1" x14ac:dyDescent="0.3"/>
    <row r="103" ht="19.95" customHeight="1" x14ac:dyDescent="0.3"/>
    <row r="104" ht="19.95" customHeight="1" x14ac:dyDescent="0.3"/>
    <row r="105" ht="19.95" customHeight="1" x14ac:dyDescent="0.3"/>
    <row r="106" ht="19.95" customHeight="1" x14ac:dyDescent="0.3"/>
    <row r="107" ht="19.95" customHeight="1" x14ac:dyDescent="0.3"/>
    <row r="108" ht="19.95" customHeight="1" x14ac:dyDescent="0.3"/>
    <row r="109" ht="19.95" customHeight="1" x14ac:dyDescent="0.3"/>
    <row r="110" ht="19.95" customHeight="1" x14ac:dyDescent="0.3"/>
    <row r="111" ht="19.95" customHeight="1" x14ac:dyDescent="0.3"/>
    <row r="112" ht="19.95" customHeight="1" x14ac:dyDescent="0.3"/>
    <row r="113" ht="19.95" customHeight="1" x14ac:dyDescent="0.3"/>
    <row r="114" ht="19.95" customHeight="1" x14ac:dyDescent="0.3"/>
    <row r="115" ht="19.95" customHeight="1" x14ac:dyDescent="0.3"/>
    <row r="116" ht="19.95" customHeight="1" x14ac:dyDescent="0.3"/>
    <row r="117" ht="19.95" customHeight="1" x14ac:dyDescent="0.3"/>
    <row r="118" ht="19.95" customHeight="1" x14ac:dyDescent="0.3"/>
    <row r="119" ht="19.95" customHeight="1" x14ac:dyDescent="0.3"/>
    <row r="120" ht="19.95" customHeight="1" x14ac:dyDescent="0.3"/>
    <row r="121" ht="19.95" customHeight="1" x14ac:dyDescent="0.3"/>
    <row r="122" ht="19.95" customHeight="1" x14ac:dyDescent="0.3"/>
    <row r="123" ht="19.95" customHeight="1" x14ac:dyDescent="0.3"/>
    <row r="124" ht="19.95" customHeight="1" x14ac:dyDescent="0.3"/>
    <row r="125" ht="19.95" customHeight="1" x14ac:dyDescent="0.3"/>
    <row r="126" ht="19.95" customHeight="1" x14ac:dyDescent="0.3"/>
    <row r="127" ht="19.95" customHeight="1" x14ac:dyDescent="0.3"/>
    <row r="128" ht="19.95" customHeight="1" x14ac:dyDescent="0.3"/>
    <row r="129" ht="19.95" customHeight="1" x14ac:dyDescent="0.3"/>
    <row r="130" ht="19.95" customHeight="1" x14ac:dyDescent="0.3"/>
    <row r="131" ht="19.95" customHeight="1" x14ac:dyDescent="0.3"/>
    <row r="132" ht="19.95" customHeight="1" x14ac:dyDescent="0.3"/>
    <row r="133" ht="19.95" customHeight="1" x14ac:dyDescent="0.3"/>
    <row r="134" ht="19.95" customHeight="1" x14ac:dyDescent="0.3"/>
    <row r="135" ht="19.95" customHeight="1" x14ac:dyDescent="0.3"/>
    <row r="136" ht="19.95" customHeight="1" x14ac:dyDescent="0.3"/>
    <row r="137" ht="19.95" customHeight="1" x14ac:dyDescent="0.3"/>
    <row r="138" ht="19.95" customHeight="1" x14ac:dyDescent="0.3"/>
    <row r="139" ht="19.95" customHeight="1" x14ac:dyDescent="0.3"/>
    <row r="140" ht="19.95" customHeight="1" x14ac:dyDescent="0.3"/>
    <row r="141" ht="19.95" customHeight="1" x14ac:dyDescent="0.3"/>
    <row r="142" ht="19.95" customHeight="1" x14ac:dyDescent="0.3"/>
    <row r="143" ht="19.95" customHeight="1" x14ac:dyDescent="0.3"/>
    <row r="144" ht="19.95" customHeight="1" x14ac:dyDescent="0.3"/>
    <row r="145" ht="19.95" customHeight="1" x14ac:dyDescent="0.3"/>
    <row r="146" ht="19.95" customHeight="1" x14ac:dyDescent="0.3"/>
    <row r="147" ht="19.95" customHeight="1" x14ac:dyDescent="0.3"/>
    <row r="148" ht="19.95" customHeight="1" x14ac:dyDescent="0.3"/>
    <row r="149" ht="19.95" customHeight="1" x14ac:dyDescent="0.3"/>
    <row r="150" ht="19.95" customHeight="1" x14ac:dyDescent="0.3"/>
  </sheetData>
  <mergeCells count="53">
    <mergeCell ref="A4:A6"/>
    <mergeCell ref="B4:B6"/>
    <mergeCell ref="C4:C6"/>
    <mergeCell ref="D4:I4"/>
    <mergeCell ref="J4:L4"/>
    <mergeCell ref="A1:V1"/>
    <mergeCell ref="A2:J3"/>
    <mergeCell ref="K2:K3"/>
    <mergeCell ref="L2:Q3"/>
    <mergeCell ref="R2:V3"/>
    <mergeCell ref="U4:V6"/>
    <mergeCell ref="D5:E6"/>
    <mergeCell ref="F5:F6"/>
    <mergeCell ref="G5:G6"/>
    <mergeCell ref="H5:H6"/>
    <mergeCell ref="I5:I6"/>
    <mergeCell ref="R5:R6"/>
    <mergeCell ref="S5:T5"/>
    <mergeCell ref="K5:K6"/>
    <mergeCell ref="L5:L6"/>
    <mergeCell ref="N5:N6"/>
    <mergeCell ref="O5:O6"/>
    <mergeCell ref="P5:P6"/>
    <mergeCell ref="M4:M6"/>
    <mergeCell ref="N4:O4"/>
    <mergeCell ref="P4:Q4"/>
    <mergeCell ref="R4:T4"/>
    <mergeCell ref="G15:H15"/>
    <mergeCell ref="G18:H18"/>
    <mergeCell ref="C17:H17"/>
    <mergeCell ref="C20:H20"/>
    <mergeCell ref="Q5:Q6"/>
    <mergeCell ref="C7:H7"/>
    <mergeCell ref="C10:H10"/>
    <mergeCell ref="C19:H19"/>
    <mergeCell ref="C8:H8"/>
    <mergeCell ref="J5:J6"/>
    <mergeCell ref="C23:H23"/>
    <mergeCell ref="G24:H24"/>
    <mergeCell ref="G12:H12"/>
    <mergeCell ref="K9:R9"/>
    <mergeCell ref="K12:R12"/>
    <mergeCell ref="K15:R15"/>
    <mergeCell ref="K18:R18"/>
    <mergeCell ref="K21:R21"/>
    <mergeCell ref="K24:R24"/>
    <mergeCell ref="C11:H11"/>
    <mergeCell ref="C14:H14"/>
    <mergeCell ref="C13:H13"/>
    <mergeCell ref="C16:H16"/>
    <mergeCell ref="C22:H22"/>
    <mergeCell ref="G9:H9"/>
    <mergeCell ref="G21:H21"/>
  </mergeCells>
  <pageMargins left="0.7" right="0.7" top="0.75" bottom="0.75" header="0.3" footer="0.3"/>
  <pageSetup scale="90"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U242"/>
  <sheetViews>
    <sheetView view="pageBreakPreview" topLeftCell="A102" zoomScale="98" zoomScaleNormal="100" zoomScaleSheetLayoutView="98" workbookViewId="0">
      <selection activeCell="C117" sqref="C117:C119"/>
    </sheetView>
  </sheetViews>
  <sheetFormatPr defaultRowHeight="14.4" x14ac:dyDescent="0.3"/>
  <cols>
    <col min="1" max="1" width="4.6640625" style="3" customWidth="1"/>
    <col min="2" max="2" width="5.88671875" style="3" customWidth="1"/>
    <col min="3" max="3" width="28" customWidth="1"/>
    <col min="4" max="4" width="3" customWidth="1"/>
    <col min="5" max="5" width="2.33203125" customWidth="1"/>
    <col min="6" max="6" width="3.6640625" customWidth="1"/>
    <col min="7" max="7" width="3.44140625" customWidth="1"/>
    <col min="8" max="8" width="4.5546875" customWidth="1"/>
    <col min="9" max="9" width="7.33203125" style="3" customWidth="1"/>
    <col min="10" max="10" width="10" style="3" bestFit="1" customWidth="1"/>
    <col min="11" max="11" width="4.5546875" style="3" customWidth="1"/>
    <col min="12" max="12" width="11.21875" style="3" bestFit="1" customWidth="1"/>
    <col min="13" max="13" width="3.44140625" customWidth="1"/>
    <col min="14" max="14" width="3.33203125" customWidth="1"/>
    <col min="15" max="15" width="7.21875" customWidth="1"/>
    <col min="16" max="16" width="10" bestFit="1" customWidth="1"/>
    <col min="17" max="17" width="7.88671875" style="3" customWidth="1"/>
    <col min="18" max="18" width="10" customWidth="1"/>
    <col min="19" max="19" width="3.109375" customWidth="1"/>
    <col min="20" max="20" width="4.44140625" customWidth="1"/>
    <col min="21" max="21" width="11.88671875" style="50" bestFit="1" customWidth="1"/>
  </cols>
  <sheetData>
    <row r="1" spans="1:21" ht="26.4" customHeight="1" x14ac:dyDescent="0.3">
      <c r="A1" s="172" t="s">
        <v>59</v>
      </c>
      <c r="B1" s="172"/>
      <c r="C1" s="172"/>
      <c r="D1" s="172"/>
      <c r="E1" s="172"/>
      <c r="F1" s="172"/>
      <c r="G1" s="172"/>
      <c r="H1" s="172"/>
      <c r="I1" s="172"/>
      <c r="J1" s="172"/>
      <c r="K1" s="172"/>
      <c r="L1" s="172"/>
      <c r="M1" s="172"/>
      <c r="N1" s="172"/>
      <c r="O1" s="172"/>
      <c r="P1" s="172"/>
      <c r="Q1" s="172"/>
      <c r="R1" s="172"/>
      <c r="S1" s="172"/>
      <c r="T1" s="172"/>
      <c r="U1" s="172"/>
    </row>
    <row r="2" spans="1:21" x14ac:dyDescent="0.3">
      <c r="A2" s="148" t="s">
        <v>25</v>
      </c>
      <c r="B2" s="148"/>
      <c r="C2" s="148"/>
      <c r="D2" s="148"/>
      <c r="E2" s="148"/>
      <c r="F2" s="148"/>
      <c r="G2" s="148"/>
      <c r="H2" s="148"/>
      <c r="I2" s="148"/>
      <c r="J2" s="157"/>
      <c r="K2" s="151" t="s">
        <v>1</v>
      </c>
      <c r="L2" s="151"/>
      <c r="M2" s="151"/>
      <c r="N2" s="151"/>
      <c r="O2" s="151"/>
      <c r="P2" s="151"/>
      <c r="Q2" s="151" t="s">
        <v>2</v>
      </c>
      <c r="R2" s="151"/>
      <c r="S2" s="151"/>
      <c r="T2" s="151"/>
      <c r="U2" s="151"/>
    </row>
    <row r="3" spans="1:21" ht="45.6" customHeight="1" x14ac:dyDescent="0.3">
      <c r="A3" s="148"/>
      <c r="B3" s="148"/>
      <c r="C3" s="148"/>
      <c r="D3" s="148"/>
      <c r="E3" s="148"/>
      <c r="F3" s="148"/>
      <c r="G3" s="148"/>
      <c r="H3" s="148"/>
      <c r="I3" s="148"/>
      <c r="J3" s="157"/>
      <c r="K3" s="151"/>
      <c r="L3" s="151"/>
      <c r="M3" s="151"/>
      <c r="N3" s="151"/>
      <c r="O3" s="151"/>
      <c r="P3" s="151"/>
      <c r="Q3" s="151"/>
      <c r="R3" s="151"/>
      <c r="S3" s="151"/>
      <c r="T3" s="151"/>
      <c r="U3" s="151"/>
    </row>
    <row r="4" spans="1:21" ht="66" customHeight="1" x14ac:dyDescent="0.3">
      <c r="A4" s="147" t="s">
        <v>27</v>
      </c>
      <c r="B4" s="151" t="s">
        <v>26</v>
      </c>
      <c r="C4" s="147" t="s">
        <v>3</v>
      </c>
      <c r="D4" s="147" t="s">
        <v>4</v>
      </c>
      <c r="E4" s="147"/>
      <c r="F4" s="147"/>
      <c r="G4" s="147"/>
      <c r="H4" s="147"/>
      <c r="I4" s="147"/>
      <c r="J4" s="147"/>
      <c r="K4" s="147"/>
      <c r="L4" s="147" t="s">
        <v>6</v>
      </c>
      <c r="M4" s="151" t="s">
        <v>7</v>
      </c>
      <c r="N4" s="151"/>
      <c r="O4" s="151" t="s">
        <v>8</v>
      </c>
      <c r="P4" s="151"/>
      <c r="Q4" s="151" t="s">
        <v>9</v>
      </c>
      <c r="R4" s="151"/>
      <c r="S4" s="151"/>
      <c r="T4" s="151" t="s">
        <v>10</v>
      </c>
      <c r="U4" s="151"/>
    </row>
    <row r="5" spans="1:21" x14ac:dyDescent="0.3">
      <c r="A5" s="147"/>
      <c r="B5" s="151"/>
      <c r="C5" s="147"/>
      <c r="D5" s="147" t="s">
        <v>11</v>
      </c>
      <c r="E5" s="147"/>
      <c r="F5" s="152" t="s">
        <v>12</v>
      </c>
      <c r="G5" s="147" t="s">
        <v>13</v>
      </c>
      <c r="H5" s="147" t="s">
        <v>14</v>
      </c>
      <c r="I5" s="152" t="s">
        <v>15</v>
      </c>
      <c r="J5" s="151" t="s">
        <v>17</v>
      </c>
      <c r="K5" s="147" t="s">
        <v>18</v>
      </c>
      <c r="L5" s="147"/>
      <c r="M5" s="147" t="s">
        <v>19</v>
      </c>
      <c r="N5" s="147" t="s">
        <v>20</v>
      </c>
      <c r="O5" s="147" t="s">
        <v>21</v>
      </c>
      <c r="P5" s="147" t="s">
        <v>22</v>
      </c>
      <c r="Q5" s="147" t="s">
        <v>23</v>
      </c>
      <c r="R5" s="147" t="s">
        <v>24</v>
      </c>
      <c r="S5" s="147"/>
      <c r="T5" s="151"/>
      <c r="U5" s="151"/>
    </row>
    <row r="6" spans="1:21" ht="9.75" customHeight="1" x14ac:dyDescent="0.3">
      <c r="A6" s="147"/>
      <c r="B6" s="151"/>
      <c r="C6" s="147"/>
      <c r="D6" s="147"/>
      <c r="E6" s="147"/>
      <c r="F6" s="152"/>
      <c r="G6" s="147"/>
      <c r="H6" s="147"/>
      <c r="I6" s="152"/>
      <c r="J6" s="151"/>
      <c r="K6" s="147"/>
      <c r="L6" s="147"/>
      <c r="M6" s="147"/>
      <c r="N6" s="147"/>
      <c r="O6" s="147"/>
      <c r="P6" s="147"/>
      <c r="Q6" s="147"/>
      <c r="R6" s="2" t="s">
        <v>19</v>
      </c>
      <c r="S6" s="2" t="s">
        <v>18</v>
      </c>
      <c r="T6" s="151"/>
      <c r="U6" s="151"/>
    </row>
    <row r="7" spans="1:21" ht="29.25" customHeight="1" x14ac:dyDescent="0.3">
      <c r="A7" s="12">
        <v>1</v>
      </c>
      <c r="B7" s="46">
        <v>397</v>
      </c>
      <c r="C7" s="146" t="s">
        <v>31</v>
      </c>
      <c r="D7" s="146"/>
      <c r="E7" s="146"/>
      <c r="F7" s="146"/>
      <c r="G7" s="146"/>
      <c r="H7" s="146"/>
      <c r="I7" s="12"/>
      <c r="J7" s="12"/>
      <c r="K7" s="12"/>
      <c r="L7" s="12"/>
      <c r="M7" s="5"/>
      <c r="N7" s="5"/>
      <c r="O7" s="5"/>
      <c r="P7" s="5"/>
      <c r="Q7" s="12"/>
      <c r="R7" s="5"/>
      <c r="S7" s="5"/>
      <c r="T7" s="5"/>
      <c r="U7" s="6" t="s">
        <v>62</v>
      </c>
    </row>
    <row r="8" spans="1:21" ht="20.100000000000001" customHeight="1" x14ac:dyDescent="0.3">
      <c r="A8" s="12"/>
      <c r="B8" s="12"/>
      <c r="C8" s="153" t="s">
        <v>306</v>
      </c>
      <c r="D8" s="153"/>
      <c r="E8" s="153"/>
      <c r="F8" s="153"/>
      <c r="G8" s="153"/>
      <c r="H8" s="5">
        <v>2</v>
      </c>
      <c r="I8" s="12">
        <f>'Bill -1-MB-1'!I9</f>
        <v>2</v>
      </c>
      <c r="J8" s="13">
        <f>ROUND(49500*70%,0)</f>
        <v>34650</v>
      </c>
      <c r="K8" s="12" t="s">
        <v>43</v>
      </c>
      <c r="L8" s="15">
        <f>I8*J8</f>
        <v>69300</v>
      </c>
      <c r="M8" s="5"/>
      <c r="N8" s="5"/>
      <c r="O8" s="5">
        <f>I8</f>
        <v>2</v>
      </c>
      <c r="P8" s="14">
        <f>L8</f>
        <v>69300</v>
      </c>
      <c r="Q8" s="12"/>
      <c r="R8" s="14"/>
      <c r="S8" s="5"/>
      <c r="T8" s="16"/>
      <c r="U8" s="49">
        <v>49500</v>
      </c>
    </row>
    <row r="9" spans="1:21" ht="20.100000000000001" customHeight="1" x14ac:dyDescent="0.3">
      <c r="A9" s="12"/>
      <c r="B9" s="12"/>
      <c r="C9" s="5"/>
      <c r="D9" s="5"/>
      <c r="E9" s="5"/>
      <c r="F9" s="5"/>
      <c r="G9" s="5"/>
      <c r="H9" s="5"/>
      <c r="I9" s="12"/>
      <c r="J9" s="12"/>
      <c r="K9" s="12"/>
      <c r="L9" s="12"/>
      <c r="M9" s="5"/>
      <c r="N9" s="5"/>
      <c r="O9" s="5"/>
      <c r="P9" s="5"/>
      <c r="Q9" s="12"/>
      <c r="R9" s="5"/>
      <c r="S9" s="5"/>
      <c r="T9" s="5"/>
      <c r="U9" s="36"/>
    </row>
    <row r="10" spans="1:21" ht="50.25" customHeight="1" x14ac:dyDescent="0.3">
      <c r="A10" s="12">
        <v>2</v>
      </c>
      <c r="B10" s="12">
        <v>398</v>
      </c>
      <c r="C10" s="149" t="s">
        <v>234</v>
      </c>
      <c r="D10" s="149"/>
      <c r="E10" s="149"/>
      <c r="F10" s="149"/>
      <c r="G10" s="149"/>
      <c r="H10" s="149"/>
      <c r="I10" s="12"/>
      <c r="J10" s="12"/>
      <c r="K10" s="12"/>
      <c r="L10" s="12"/>
      <c r="M10" s="5"/>
      <c r="N10" s="5"/>
      <c r="O10" s="5"/>
      <c r="P10" s="5"/>
      <c r="Q10" s="12"/>
      <c r="R10" s="5"/>
      <c r="S10" s="5"/>
      <c r="T10" s="5"/>
      <c r="U10" s="36"/>
    </row>
    <row r="11" spans="1:21" ht="20.100000000000001" customHeight="1" x14ac:dyDescent="0.3">
      <c r="A11" s="12"/>
      <c r="B11" s="12"/>
      <c r="C11" s="153" t="s">
        <v>306</v>
      </c>
      <c r="D11" s="153"/>
      <c r="E11" s="153"/>
      <c r="F11" s="153"/>
      <c r="G11" s="153"/>
      <c r="H11" s="5">
        <v>2</v>
      </c>
      <c r="I11" s="12">
        <f>'Bill -1-MB-1'!I12</f>
        <v>2</v>
      </c>
      <c r="J11" s="13">
        <f>ROUND(1365000*70%,0)</f>
        <v>955500</v>
      </c>
      <c r="K11" s="12"/>
      <c r="L11" s="15">
        <f>I11*J11</f>
        <v>1911000</v>
      </c>
      <c r="M11" s="5"/>
      <c r="N11" s="5"/>
      <c r="O11" s="5">
        <f>I11</f>
        <v>2</v>
      </c>
      <c r="P11" s="14">
        <f>L11</f>
        <v>1911000</v>
      </c>
      <c r="Q11" s="12"/>
      <c r="R11" s="14"/>
      <c r="S11" s="5"/>
      <c r="T11" s="16"/>
      <c r="U11" s="36">
        <v>1365000</v>
      </c>
    </row>
    <row r="12" spans="1:21" ht="20.100000000000001" customHeight="1" x14ac:dyDescent="0.3">
      <c r="A12" s="12"/>
      <c r="B12" s="12"/>
      <c r="C12" s="5"/>
      <c r="D12" s="5"/>
      <c r="E12" s="5"/>
      <c r="F12" s="5"/>
      <c r="G12" s="5"/>
      <c r="H12" s="5"/>
      <c r="I12" s="12"/>
      <c r="J12" s="12"/>
      <c r="K12" s="12"/>
      <c r="L12" s="12"/>
      <c r="M12" s="5"/>
      <c r="N12" s="5"/>
      <c r="O12" s="5"/>
      <c r="P12" s="5"/>
      <c r="Q12" s="12"/>
      <c r="R12" s="5"/>
      <c r="S12" s="5"/>
      <c r="T12" s="5"/>
      <c r="U12" s="36"/>
    </row>
    <row r="13" spans="1:21" ht="57.75" customHeight="1" x14ac:dyDescent="0.3">
      <c r="A13" s="12">
        <v>3</v>
      </c>
      <c r="B13" s="46">
        <v>399</v>
      </c>
      <c r="C13" s="150" t="s">
        <v>37</v>
      </c>
      <c r="D13" s="150"/>
      <c r="E13" s="150"/>
      <c r="F13" s="150"/>
      <c r="G13" s="150"/>
      <c r="H13" s="150"/>
      <c r="I13" s="12"/>
      <c r="J13" s="12"/>
      <c r="K13" s="12"/>
      <c r="L13" s="12"/>
      <c r="M13" s="5"/>
      <c r="N13" s="5"/>
      <c r="O13" s="5"/>
      <c r="P13" s="5"/>
      <c r="Q13" s="12"/>
      <c r="R13" s="5"/>
      <c r="S13" s="5"/>
      <c r="T13" s="5"/>
      <c r="U13" s="36"/>
    </row>
    <row r="14" spans="1:21" ht="20.100000000000001" customHeight="1" x14ac:dyDescent="0.3">
      <c r="A14" s="12"/>
      <c r="B14" s="12"/>
      <c r="C14" s="153" t="s">
        <v>306</v>
      </c>
      <c r="D14" s="153"/>
      <c r="E14" s="153"/>
      <c r="F14" s="153"/>
      <c r="G14" s="153"/>
      <c r="H14" s="5">
        <v>1</v>
      </c>
      <c r="I14" s="12">
        <f>'Bill -1-MB-1'!I15</f>
        <v>1</v>
      </c>
      <c r="J14" s="13">
        <f>ROUND(563750*70%,0)</f>
        <v>394625</v>
      </c>
      <c r="K14" s="12" t="s">
        <v>43</v>
      </c>
      <c r="L14" s="15">
        <f>I14*J14</f>
        <v>394625</v>
      </c>
      <c r="M14" s="5"/>
      <c r="N14" s="5"/>
      <c r="O14" s="5">
        <f>I14</f>
        <v>1</v>
      </c>
      <c r="P14" s="14">
        <f>L14</f>
        <v>394625</v>
      </c>
      <c r="Q14" s="12"/>
      <c r="R14" s="14"/>
      <c r="S14" s="5"/>
      <c r="T14" s="16"/>
      <c r="U14" s="49">
        <v>563750</v>
      </c>
    </row>
    <row r="15" spans="1:21" ht="20.100000000000001" customHeight="1" x14ac:dyDescent="0.3">
      <c r="A15" s="12"/>
      <c r="B15" s="12"/>
      <c r="C15" s="5"/>
      <c r="D15" s="5"/>
      <c r="E15" s="5"/>
      <c r="F15" s="5"/>
      <c r="G15" s="5"/>
      <c r="H15" s="5"/>
      <c r="I15" s="12"/>
      <c r="J15" s="12"/>
      <c r="K15" s="12"/>
      <c r="L15" s="12"/>
      <c r="M15" s="5"/>
      <c r="N15" s="5"/>
      <c r="O15" s="5"/>
      <c r="P15" s="5"/>
      <c r="Q15" s="12"/>
      <c r="R15" s="5"/>
      <c r="S15" s="5"/>
      <c r="T15" s="5"/>
      <c r="U15" s="36"/>
    </row>
    <row r="16" spans="1:21" ht="15.6" x14ac:dyDescent="0.3">
      <c r="A16" s="1">
        <v>4</v>
      </c>
      <c r="B16" s="46">
        <v>400</v>
      </c>
      <c r="C16" s="146" t="s">
        <v>29</v>
      </c>
      <c r="D16" s="146"/>
      <c r="E16" s="146"/>
      <c r="F16" s="146"/>
      <c r="G16" s="146"/>
      <c r="H16" s="146"/>
      <c r="I16" s="12"/>
      <c r="J16" s="12"/>
      <c r="K16" s="12"/>
      <c r="L16" s="12"/>
      <c r="M16" s="5"/>
      <c r="N16" s="5"/>
      <c r="O16" s="5"/>
      <c r="P16" s="5"/>
      <c r="Q16" s="12"/>
      <c r="R16" s="5"/>
      <c r="S16" s="5"/>
      <c r="T16" s="5"/>
      <c r="U16" s="36"/>
    </row>
    <row r="17" spans="1:21" ht="20.100000000000001" customHeight="1" x14ac:dyDescent="0.3">
      <c r="A17" s="12"/>
      <c r="B17" s="12"/>
      <c r="C17" s="153" t="s">
        <v>306</v>
      </c>
      <c r="D17" s="153"/>
      <c r="E17" s="153"/>
      <c r="F17" s="153"/>
      <c r="G17" s="153"/>
      <c r="H17" s="5">
        <v>1</v>
      </c>
      <c r="I17" s="12">
        <f>'Bill -1-MB-1'!I18</f>
        <v>1</v>
      </c>
      <c r="J17" s="13">
        <f>ROUND(312500*70%,0)</f>
        <v>218750</v>
      </c>
      <c r="K17" s="12" t="s">
        <v>43</v>
      </c>
      <c r="L17" s="15">
        <f>I17*J17</f>
        <v>218750</v>
      </c>
      <c r="M17" s="5"/>
      <c r="N17" s="5"/>
      <c r="O17" s="5">
        <f>I17</f>
        <v>1</v>
      </c>
      <c r="P17" s="14">
        <f>L17</f>
        <v>218750</v>
      </c>
      <c r="Q17" s="12"/>
      <c r="R17" s="14"/>
      <c r="S17" s="5"/>
      <c r="T17" s="16"/>
      <c r="U17" s="49">
        <v>312500</v>
      </c>
    </row>
    <row r="18" spans="1:21" ht="20.100000000000001" customHeight="1" x14ac:dyDescent="0.3">
      <c r="A18" s="12"/>
      <c r="B18" s="12"/>
      <c r="C18" s="5"/>
      <c r="D18" s="5"/>
      <c r="E18" s="5"/>
      <c r="F18" s="5"/>
      <c r="G18" s="5"/>
      <c r="H18" s="5"/>
      <c r="I18" s="12"/>
      <c r="J18" s="12"/>
      <c r="K18" s="12"/>
      <c r="L18" s="12"/>
      <c r="M18" s="5"/>
      <c r="N18" s="5"/>
      <c r="O18" s="5"/>
      <c r="P18" s="5"/>
      <c r="Q18" s="12"/>
      <c r="R18" s="5"/>
      <c r="S18" s="5"/>
      <c r="T18" s="5"/>
      <c r="U18" s="36"/>
    </row>
    <row r="19" spans="1:21" ht="24" customHeight="1" x14ac:dyDescent="0.3">
      <c r="A19" s="12">
        <v>5</v>
      </c>
      <c r="B19" s="46">
        <v>401</v>
      </c>
      <c r="C19" s="146" t="s">
        <v>28</v>
      </c>
      <c r="D19" s="146"/>
      <c r="E19" s="146"/>
      <c r="F19" s="146"/>
      <c r="G19" s="146"/>
      <c r="H19" s="146"/>
      <c r="I19" s="12"/>
      <c r="J19" s="12"/>
      <c r="K19" s="12"/>
      <c r="L19" s="12"/>
      <c r="M19" s="5"/>
      <c r="N19" s="5"/>
      <c r="O19" s="5"/>
      <c r="P19" s="5"/>
      <c r="Q19" s="12"/>
      <c r="R19" s="5"/>
      <c r="S19" s="5"/>
      <c r="T19" s="5"/>
      <c r="U19" s="36"/>
    </row>
    <row r="20" spans="1:21" ht="20.100000000000001" customHeight="1" x14ac:dyDescent="0.3">
      <c r="A20" s="12"/>
      <c r="B20" s="12"/>
      <c r="C20" s="153" t="s">
        <v>306</v>
      </c>
      <c r="D20" s="153"/>
      <c r="E20" s="153"/>
      <c r="F20" s="153"/>
      <c r="G20" s="153"/>
      <c r="H20" s="5">
        <v>1</v>
      </c>
      <c r="I20" s="12">
        <f>'Bill -1-MB-1'!I21</f>
        <v>1</v>
      </c>
      <c r="J20" s="13">
        <f>ROUND(187500*70%,0)</f>
        <v>131250</v>
      </c>
      <c r="K20" s="12" t="s">
        <v>43</v>
      </c>
      <c r="L20" s="15">
        <f>I20*J20</f>
        <v>131250</v>
      </c>
      <c r="M20" s="5"/>
      <c r="N20" s="5"/>
      <c r="O20" s="5">
        <f>I20</f>
        <v>1</v>
      </c>
      <c r="P20" s="14">
        <f>L20</f>
        <v>131250</v>
      </c>
      <c r="Q20" s="12"/>
      <c r="R20" s="14"/>
      <c r="S20" s="5"/>
      <c r="T20" s="16"/>
      <c r="U20" s="49">
        <v>187500</v>
      </c>
    </row>
    <row r="21" spans="1:21" ht="20.100000000000001" customHeight="1" x14ac:dyDescent="0.3">
      <c r="A21" s="12"/>
      <c r="B21" s="12"/>
      <c r="C21" s="5"/>
      <c r="D21" s="5"/>
      <c r="E21" s="5"/>
      <c r="F21" s="5"/>
      <c r="G21" s="5"/>
      <c r="H21" s="5"/>
      <c r="I21" s="12"/>
      <c r="J21" s="12"/>
      <c r="K21" s="12"/>
      <c r="L21" s="12"/>
      <c r="M21" s="5"/>
      <c r="N21" s="5"/>
      <c r="O21" s="5"/>
      <c r="P21" s="5"/>
      <c r="Q21" s="12"/>
      <c r="R21" s="5"/>
      <c r="S21" s="5"/>
      <c r="T21" s="5"/>
      <c r="U21" s="36"/>
    </row>
    <row r="22" spans="1:21" ht="20.100000000000001" customHeight="1" x14ac:dyDescent="0.3">
      <c r="A22" s="12">
        <v>6</v>
      </c>
      <c r="B22" s="12">
        <v>402</v>
      </c>
      <c r="C22" s="146" t="s">
        <v>240</v>
      </c>
      <c r="D22" s="146"/>
      <c r="E22" s="146"/>
      <c r="F22" s="146"/>
      <c r="G22" s="146"/>
      <c r="H22" s="146"/>
      <c r="I22" s="12"/>
      <c r="J22" s="12"/>
      <c r="K22" s="12"/>
      <c r="L22" s="12"/>
      <c r="M22" s="5"/>
      <c r="N22" s="5"/>
      <c r="O22" s="5"/>
      <c r="P22" s="5"/>
      <c r="Q22" s="12"/>
      <c r="R22" s="5"/>
      <c r="S22" s="5"/>
      <c r="T22" s="5"/>
      <c r="U22" s="36"/>
    </row>
    <row r="23" spans="1:21" ht="20.100000000000001" customHeight="1" x14ac:dyDescent="0.3">
      <c r="A23" s="12"/>
      <c r="B23" s="12"/>
      <c r="C23" s="153" t="s">
        <v>307</v>
      </c>
      <c r="D23" s="153"/>
      <c r="E23" s="153"/>
      <c r="F23" s="153"/>
      <c r="G23" s="153"/>
      <c r="H23" s="5">
        <v>1</v>
      </c>
      <c r="I23" s="12">
        <f>'Bill -1-MB-1'!I24</f>
        <v>1</v>
      </c>
      <c r="J23" s="12">
        <f>ROUND(U23*70%,0)</f>
        <v>481250</v>
      </c>
      <c r="K23" s="12"/>
      <c r="L23" s="15">
        <f>I23*J23</f>
        <v>481250</v>
      </c>
      <c r="M23" s="5"/>
      <c r="N23" s="5"/>
      <c r="O23" s="5">
        <f>I23</f>
        <v>1</v>
      </c>
      <c r="P23" s="14">
        <f>L23</f>
        <v>481250</v>
      </c>
      <c r="Q23" s="12"/>
      <c r="R23" s="14"/>
      <c r="S23" s="5"/>
      <c r="T23" s="16"/>
      <c r="U23" s="36">
        <v>687500</v>
      </c>
    </row>
    <row r="24" spans="1:21" ht="20.100000000000001" customHeight="1" x14ac:dyDescent="0.3">
      <c r="A24" s="12"/>
      <c r="B24" s="12"/>
      <c r="C24" s="5"/>
      <c r="D24" s="5"/>
      <c r="E24" s="5"/>
      <c r="F24" s="5"/>
      <c r="G24" s="5"/>
      <c r="H24" s="5"/>
      <c r="I24" s="12"/>
      <c r="J24" s="12"/>
      <c r="K24" s="12"/>
      <c r="L24" s="12"/>
      <c r="M24" s="5"/>
      <c r="N24" s="5"/>
      <c r="O24" s="5"/>
      <c r="P24" s="5"/>
      <c r="Q24" s="12"/>
      <c r="R24" s="5"/>
      <c r="S24" s="5"/>
      <c r="T24" s="5"/>
      <c r="U24" s="36"/>
    </row>
    <row r="25" spans="1:21" ht="30" customHeight="1" x14ac:dyDescent="0.3">
      <c r="A25" s="12">
        <v>7</v>
      </c>
      <c r="B25" s="12">
        <v>403</v>
      </c>
      <c r="C25" s="146" t="s">
        <v>241</v>
      </c>
      <c r="D25" s="146"/>
      <c r="E25" s="146"/>
      <c r="F25" s="146"/>
      <c r="G25" s="146"/>
      <c r="H25" s="146"/>
      <c r="I25" s="12"/>
      <c r="J25" s="12"/>
      <c r="K25" s="12"/>
      <c r="L25" s="12"/>
      <c r="M25" s="5"/>
      <c r="N25" s="5"/>
      <c r="O25" s="5"/>
      <c r="P25" s="5"/>
      <c r="Q25" s="12"/>
      <c r="R25" s="5"/>
      <c r="S25" s="5"/>
      <c r="T25" s="5"/>
      <c r="U25" s="36"/>
    </row>
    <row r="26" spans="1:21" ht="20.100000000000001" customHeight="1" x14ac:dyDescent="0.3">
      <c r="A26" s="12"/>
      <c r="B26" s="12"/>
      <c r="C26" s="153" t="s">
        <v>307</v>
      </c>
      <c r="D26" s="153"/>
      <c r="E26" s="153"/>
      <c r="F26" s="153"/>
      <c r="G26" s="153"/>
      <c r="H26" s="5">
        <v>1</v>
      </c>
      <c r="I26" s="12">
        <f>'Bill -1-MB-1'!I27</f>
        <v>1</v>
      </c>
      <c r="J26" s="12">
        <f>ROUND(U26*70%,0)</f>
        <v>67375</v>
      </c>
      <c r="K26" s="12"/>
      <c r="L26" s="15">
        <f>I26*J26</f>
        <v>67375</v>
      </c>
      <c r="M26" s="5"/>
      <c r="N26" s="5"/>
      <c r="O26" s="5">
        <f>I26</f>
        <v>1</v>
      </c>
      <c r="P26" s="14">
        <f>L26</f>
        <v>67375</v>
      </c>
      <c r="Q26" s="12"/>
      <c r="R26" s="14"/>
      <c r="S26" s="5"/>
      <c r="T26" s="16"/>
      <c r="U26" s="36">
        <v>96250</v>
      </c>
    </row>
    <row r="27" spans="1:21" ht="20.100000000000001" customHeight="1" x14ac:dyDescent="0.3">
      <c r="A27" s="12"/>
      <c r="B27" s="12"/>
      <c r="C27" s="5"/>
      <c r="D27" s="5"/>
      <c r="E27" s="5"/>
      <c r="F27" s="5"/>
      <c r="G27" s="5"/>
      <c r="H27" s="5"/>
      <c r="I27" s="12"/>
      <c r="J27" s="12"/>
      <c r="K27" s="12"/>
      <c r="L27" s="12"/>
      <c r="M27" s="5"/>
      <c r="N27" s="5"/>
      <c r="O27" s="5"/>
      <c r="P27" s="5"/>
      <c r="Q27" s="12"/>
      <c r="R27" s="5"/>
      <c r="S27" s="5"/>
      <c r="T27" s="5"/>
      <c r="U27" s="36"/>
    </row>
    <row r="28" spans="1:21" ht="20.100000000000001" customHeight="1" x14ac:dyDescent="0.3">
      <c r="A28" s="12">
        <v>8</v>
      </c>
      <c r="B28" s="46">
        <v>404</v>
      </c>
      <c r="C28" s="146" t="s">
        <v>67</v>
      </c>
      <c r="D28" s="146"/>
      <c r="E28" s="146"/>
      <c r="F28" s="146"/>
      <c r="G28" s="146"/>
      <c r="H28" s="146"/>
      <c r="I28" s="12"/>
      <c r="J28" s="12"/>
      <c r="K28" s="12"/>
      <c r="L28" s="12"/>
      <c r="M28" s="5"/>
      <c r="N28" s="5"/>
      <c r="O28" s="5"/>
      <c r="P28" s="5"/>
      <c r="Q28" s="12"/>
      <c r="R28" s="5"/>
      <c r="S28" s="5"/>
      <c r="T28" s="5"/>
      <c r="U28" s="36"/>
    </row>
    <row r="29" spans="1:21" ht="20.100000000000001" customHeight="1" x14ac:dyDescent="0.3">
      <c r="A29" s="12"/>
      <c r="B29" s="12"/>
      <c r="C29" s="153" t="s">
        <v>307</v>
      </c>
      <c r="D29" s="153"/>
      <c r="E29" s="153"/>
      <c r="F29" s="153"/>
      <c r="G29" s="153"/>
      <c r="H29" s="5">
        <v>2</v>
      </c>
      <c r="I29" s="12">
        <f>'Bill -1-MB-1'!I30</f>
        <v>2</v>
      </c>
      <c r="J29" s="13">
        <f>ROUND(825000*70%,0)</f>
        <v>577500</v>
      </c>
      <c r="K29" s="12"/>
      <c r="L29" s="15">
        <f>I29*J29</f>
        <v>1155000</v>
      </c>
      <c r="M29" s="5"/>
      <c r="N29" s="5"/>
      <c r="O29" s="5">
        <f>I29</f>
        <v>2</v>
      </c>
      <c r="P29" s="14">
        <f>L29</f>
        <v>1155000</v>
      </c>
      <c r="Q29" s="12"/>
      <c r="R29" s="14"/>
      <c r="S29" s="5"/>
      <c r="T29" s="16"/>
      <c r="U29" s="49">
        <v>825000</v>
      </c>
    </row>
    <row r="30" spans="1:21" ht="20.100000000000001" customHeight="1" x14ac:dyDescent="0.3">
      <c r="A30" s="12"/>
      <c r="B30" s="12"/>
      <c r="C30" s="5"/>
      <c r="D30" s="5"/>
      <c r="E30" s="5"/>
      <c r="F30" s="5"/>
      <c r="G30" s="5"/>
      <c r="H30" s="5"/>
      <c r="I30" s="12"/>
      <c r="J30" s="12"/>
      <c r="K30" s="12"/>
      <c r="L30" s="12"/>
      <c r="M30" s="5"/>
      <c r="N30" s="5"/>
      <c r="O30" s="5"/>
      <c r="P30" s="5"/>
      <c r="Q30" s="12"/>
      <c r="R30" s="5"/>
      <c r="S30" s="5"/>
      <c r="T30" s="5"/>
      <c r="U30" s="36"/>
    </row>
    <row r="31" spans="1:21" ht="24.75" customHeight="1" x14ac:dyDescent="0.3">
      <c r="A31" s="12">
        <v>9</v>
      </c>
      <c r="B31" s="12">
        <v>406</v>
      </c>
      <c r="C31" s="146" t="s">
        <v>244</v>
      </c>
      <c r="D31" s="146"/>
      <c r="E31" s="146"/>
      <c r="F31" s="146"/>
      <c r="G31" s="146"/>
      <c r="H31" s="146"/>
      <c r="I31" s="12"/>
      <c r="J31" s="12"/>
      <c r="K31" s="12"/>
      <c r="L31" s="12"/>
      <c r="M31" s="5"/>
      <c r="N31" s="5"/>
      <c r="O31" s="5"/>
      <c r="P31" s="5"/>
      <c r="Q31" s="12"/>
      <c r="R31" s="5"/>
      <c r="S31" s="5"/>
      <c r="T31" s="5"/>
      <c r="U31" s="36"/>
    </row>
    <row r="32" spans="1:21" ht="20.100000000000001" customHeight="1" x14ac:dyDescent="0.3">
      <c r="A32" s="12"/>
      <c r="B32" s="12"/>
      <c r="C32" s="153" t="s">
        <v>307</v>
      </c>
      <c r="D32" s="153"/>
      <c r="E32" s="153"/>
      <c r="F32" s="153"/>
      <c r="G32" s="153"/>
      <c r="H32" s="5">
        <v>1</v>
      </c>
      <c r="I32" s="12">
        <f>'Bill -1-MB-1'!I33</f>
        <v>1</v>
      </c>
      <c r="J32" s="12">
        <f>ROUND(U32*70%,0)</f>
        <v>216300</v>
      </c>
      <c r="K32" s="12"/>
      <c r="L32" s="15">
        <f>I32*J32</f>
        <v>216300</v>
      </c>
      <c r="M32" s="5"/>
      <c r="N32" s="5"/>
      <c r="O32" s="5">
        <f>I32</f>
        <v>1</v>
      </c>
      <c r="P32" s="14">
        <f>L32</f>
        <v>216300</v>
      </c>
      <c r="Q32" s="12"/>
      <c r="R32" s="14"/>
      <c r="S32" s="5"/>
      <c r="T32" s="16"/>
      <c r="U32" s="36">
        <v>309000</v>
      </c>
    </row>
    <row r="33" spans="1:21" ht="20.100000000000001" customHeight="1" x14ac:dyDescent="0.3">
      <c r="A33" s="12"/>
      <c r="B33" s="12"/>
      <c r="C33" s="5"/>
      <c r="D33" s="5"/>
      <c r="E33" s="5"/>
      <c r="F33" s="5"/>
      <c r="G33" s="5"/>
      <c r="H33" s="5"/>
      <c r="I33" s="12"/>
      <c r="J33" s="12"/>
      <c r="K33" s="12"/>
      <c r="L33" s="12"/>
      <c r="M33" s="5"/>
      <c r="N33" s="5"/>
      <c r="O33" s="5"/>
      <c r="P33" s="5"/>
      <c r="Q33" s="12"/>
      <c r="R33" s="5"/>
      <c r="S33" s="5"/>
      <c r="T33" s="5"/>
      <c r="U33" s="36"/>
    </row>
    <row r="34" spans="1:21" ht="30" customHeight="1" x14ac:dyDescent="0.3">
      <c r="A34" s="12">
        <v>10</v>
      </c>
      <c r="B34" s="46">
        <v>409</v>
      </c>
      <c r="C34" s="146" t="s">
        <v>33</v>
      </c>
      <c r="D34" s="146"/>
      <c r="E34" s="146"/>
      <c r="F34" s="146"/>
      <c r="G34" s="146"/>
      <c r="H34" s="146"/>
      <c r="I34" s="12"/>
      <c r="J34" s="12"/>
      <c r="K34" s="12"/>
      <c r="L34" s="12"/>
      <c r="M34" s="5"/>
      <c r="N34" s="5"/>
      <c r="O34" s="5"/>
      <c r="P34" s="5"/>
      <c r="Q34" s="12"/>
      <c r="R34" s="5"/>
      <c r="S34" s="5"/>
      <c r="T34" s="5"/>
      <c r="U34" s="36"/>
    </row>
    <row r="35" spans="1:21" ht="20.100000000000001" customHeight="1" x14ac:dyDescent="0.3">
      <c r="A35" s="12"/>
      <c r="B35" s="12"/>
      <c r="C35" s="153" t="s">
        <v>307</v>
      </c>
      <c r="D35" s="153"/>
      <c r="E35" s="153"/>
      <c r="F35" s="153"/>
      <c r="G35" s="153"/>
      <c r="H35" s="5">
        <v>1</v>
      </c>
      <c r="I35" s="12">
        <f>'Bill -1-MB-1'!I36</f>
        <v>1</v>
      </c>
      <c r="J35" s="13">
        <f>ROUND(61875*70%,0)</f>
        <v>43313</v>
      </c>
      <c r="K35" s="12" t="s">
        <v>43</v>
      </c>
      <c r="L35" s="15">
        <f>I35*J35</f>
        <v>43313</v>
      </c>
      <c r="M35" s="5"/>
      <c r="N35" s="5"/>
      <c r="O35" s="5">
        <f>I35</f>
        <v>1</v>
      </c>
      <c r="P35" s="14">
        <f>L35</f>
        <v>43313</v>
      </c>
      <c r="Q35" s="12"/>
      <c r="R35" s="14"/>
      <c r="S35" s="5"/>
      <c r="T35" s="16"/>
      <c r="U35" s="49">
        <v>61875</v>
      </c>
    </row>
    <row r="36" spans="1:21" ht="20.100000000000001" customHeight="1" x14ac:dyDescent="0.3">
      <c r="A36" s="12"/>
      <c r="B36" s="12"/>
      <c r="C36" s="5"/>
      <c r="D36" s="5"/>
      <c r="E36" s="5"/>
      <c r="F36" s="5"/>
      <c r="G36" s="5"/>
      <c r="H36" s="5"/>
      <c r="I36" s="12"/>
      <c r="J36" s="12"/>
      <c r="K36" s="12"/>
      <c r="L36" s="12"/>
      <c r="M36" s="5"/>
      <c r="N36" s="5"/>
      <c r="O36" s="5"/>
      <c r="P36" s="5"/>
      <c r="Q36" s="12"/>
      <c r="R36" s="5"/>
      <c r="S36" s="5"/>
      <c r="T36" s="5"/>
      <c r="U36" s="36"/>
    </row>
    <row r="37" spans="1:21" ht="25.5" customHeight="1" x14ac:dyDescent="0.3">
      <c r="A37" s="12">
        <v>11</v>
      </c>
      <c r="B37" s="46">
        <v>411</v>
      </c>
      <c r="C37" s="146" t="s">
        <v>35</v>
      </c>
      <c r="D37" s="146"/>
      <c r="E37" s="146"/>
      <c r="F37" s="146"/>
      <c r="G37" s="146"/>
      <c r="H37" s="146"/>
      <c r="I37" s="12"/>
      <c r="J37" s="12"/>
      <c r="K37" s="12"/>
      <c r="L37" s="12"/>
      <c r="M37" s="5"/>
      <c r="N37" s="5"/>
      <c r="O37" s="5"/>
      <c r="P37" s="5"/>
      <c r="Q37" s="12"/>
      <c r="R37" s="5"/>
      <c r="S37" s="5"/>
      <c r="T37" s="5"/>
      <c r="U37" s="36"/>
    </row>
    <row r="38" spans="1:21" ht="20.100000000000001" customHeight="1" x14ac:dyDescent="0.3">
      <c r="A38" s="12"/>
      <c r="B38" s="12"/>
      <c r="C38" s="153" t="s">
        <v>307</v>
      </c>
      <c r="D38" s="153"/>
      <c r="E38" s="153"/>
      <c r="F38" s="153"/>
      <c r="G38" s="153"/>
      <c r="H38" s="5">
        <v>1</v>
      </c>
      <c r="I38" s="12">
        <f>'Bill -1-MB-1'!I39</f>
        <v>1</v>
      </c>
      <c r="J38" s="13">
        <f>ROUND(378000*70%,0)</f>
        <v>264600</v>
      </c>
      <c r="K38" s="12" t="s">
        <v>43</v>
      </c>
      <c r="L38" s="15">
        <f>I38*J38</f>
        <v>264600</v>
      </c>
      <c r="M38" s="5"/>
      <c r="N38" s="5"/>
      <c r="O38" s="5">
        <f>I38</f>
        <v>1</v>
      </c>
      <c r="P38" s="14">
        <f>L38</f>
        <v>264600</v>
      </c>
      <c r="Q38" s="12"/>
      <c r="R38" s="14"/>
      <c r="S38" s="5"/>
      <c r="T38" s="16"/>
      <c r="U38" s="49">
        <v>378000</v>
      </c>
    </row>
    <row r="39" spans="1:21" ht="20.100000000000001" customHeight="1" x14ac:dyDescent="0.3">
      <c r="A39" s="12"/>
      <c r="B39" s="12"/>
      <c r="C39" s="5"/>
      <c r="D39" s="5"/>
      <c r="E39" s="5"/>
      <c r="F39" s="5"/>
      <c r="G39" s="5"/>
      <c r="H39" s="5"/>
      <c r="I39" s="12"/>
      <c r="J39" s="12"/>
      <c r="K39" s="12"/>
      <c r="L39" s="12"/>
      <c r="M39" s="5"/>
      <c r="N39" s="5"/>
      <c r="O39" s="5"/>
      <c r="P39" s="5"/>
      <c r="Q39" s="12"/>
      <c r="R39" s="5"/>
      <c r="S39" s="5"/>
      <c r="T39" s="5"/>
      <c r="U39" s="36"/>
    </row>
    <row r="40" spans="1:21" ht="26.25" customHeight="1" x14ac:dyDescent="0.3">
      <c r="A40" s="12">
        <v>12</v>
      </c>
      <c r="B40" s="46">
        <v>412</v>
      </c>
      <c r="C40" s="146" t="s">
        <v>32</v>
      </c>
      <c r="D40" s="146"/>
      <c r="E40" s="146"/>
      <c r="F40" s="146"/>
      <c r="G40" s="146"/>
      <c r="H40" s="146"/>
      <c r="I40" s="12"/>
      <c r="J40" s="12"/>
      <c r="K40" s="12"/>
      <c r="L40" s="12"/>
      <c r="M40" s="5"/>
      <c r="N40" s="5"/>
      <c r="O40" s="5"/>
      <c r="P40" s="5"/>
      <c r="Q40" s="12"/>
      <c r="R40" s="5"/>
      <c r="S40" s="5"/>
      <c r="T40" s="5"/>
      <c r="U40" s="36"/>
    </row>
    <row r="41" spans="1:21" ht="20.100000000000001" customHeight="1" x14ac:dyDescent="0.3">
      <c r="A41" s="12"/>
      <c r="B41" s="12"/>
      <c r="C41" s="153" t="s">
        <v>308</v>
      </c>
      <c r="D41" s="153"/>
      <c r="E41" s="153"/>
      <c r="F41" s="153"/>
      <c r="G41" s="153"/>
      <c r="H41" s="5">
        <v>1</v>
      </c>
      <c r="I41" s="12">
        <f>'Bill -1-MB-1'!I42</f>
        <v>1</v>
      </c>
      <c r="J41" s="13">
        <f>ROUND(93750*70%,0)</f>
        <v>65625</v>
      </c>
      <c r="K41" s="12" t="s">
        <v>43</v>
      </c>
      <c r="L41" s="15">
        <f>I41*J41</f>
        <v>65625</v>
      </c>
      <c r="M41" s="5"/>
      <c r="N41" s="5"/>
      <c r="O41" s="5">
        <f>I41</f>
        <v>1</v>
      </c>
      <c r="P41" s="14">
        <f>L41</f>
        <v>65625</v>
      </c>
      <c r="Q41" s="12"/>
      <c r="R41" s="14"/>
      <c r="S41" s="5"/>
      <c r="T41" s="16"/>
      <c r="U41" s="49">
        <v>93750</v>
      </c>
    </row>
    <row r="42" spans="1:21" ht="20.100000000000001" customHeight="1" x14ac:dyDescent="0.3">
      <c r="A42" s="12"/>
      <c r="B42" s="12"/>
      <c r="C42" s="5"/>
      <c r="D42" s="5"/>
      <c r="E42" s="5"/>
      <c r="F42" s="5"/>
      <c r="G42" s="5"/>
      <c r="H42" s="5"/>
      <c r="I42" s="12"/>
      <c r="J42" s="12"/>
      <c r="K42" s="12"/>
      <c r="L42" s="12"/>
      <c r="M42" s="5"/>
      <c r="N42" s="5"/>
      <c r="O42" s="5"/>
      <c r="P42" s="5"/>
      <c r="Q42" s="12"/>
      <c r="R42" s="5"/>
      <c r="S42" s="5"/>
      <c r="T42" s="5"/>
      <c r="U42" s="36"/>
    </row>
    <row r="43" spans="1:21" ht="24.75" customHeight="1" x14ac:dyDescent="0.3">
      <c r="A43" s="12">
        <v>13</v>
      </c>
      <c r="B43" s="46">
        <v>414</v>
      </c>
      <c r="C43" s="146" t="s">
        <v>34</v>
      </c>
      <c r="D43" s="146"/>
      <c r="E43" s="146"/>
      <c r="F43" s="146"/>
      <c r="G43" s="146"/>
      <c r="H43" s="146"/>
      <c r="I43" s="12"/>
      <c r="J43" s="12"/>
      <c r="K43" s="12"/>
      <c r="L43" s="12"/>
      <c r="M43" s="5"/>
      <c r="N43" s="5"/>
      <c r="O43" s="5"/>
      <c r="P43" s="5"/>
      <c r="Q43" s="12"/>
      <c r="R43" s="5"/>
      <c r="S43" s="5"/>
      <c r="T43" s="5"/>
      <c r="U43" s="36"/>
    </row>
    <row r="44" spans="1:21" ht="20.100000000000001" customHeight="1" x14ac:dyDescent="0.3">
      <c r="A44" s="12"/>
      <c r="B44" s="12"/>
      <c r="C44" s="153" t="s">
        <v>308</v>
      </c>
      <c r="D44" s="153"/>
      <c r="E44" s="153"/>
      <c r="F44" s="153"/>
      <c r="G44" s="153"/>
      <c r="H44" s="5">
        <v>1</v>
      </c>
      <c r="I44" s="12">
        <f>'Bill -1-MB-1'!I45</f>
        <v>1</v>
      </c>
      <c r="J44" s="13">
        <f>ROUND(75625*70%,0)</f>
        <v>52938</v>
      </c>
      <c r="K44" s="12" t="s">
        <v>43</v>
      </c>
      <c r="L44" s="15">
        <f>I44*J44</f>
        <v>52938</v>
      </c>
      <c r="M44" s="5"/>
      <c r="N44" s="5"/>
      <c r="O44" s="5">
        <f>I44</f>
        <v>1</v>
      </c>
      <c r="P44" s="14">
        <f>L44</f>
        <v>52938</v>
      </c>
      <c r="Q44" s="12"/>
      <c r="R44" s="14"/>
      <c r="S44" s="5"/>
      <c r="T44" s="16"/>
      <c r="U44" s="49">
        <v>75625</v>
      </c>
    </row>
    <row r="45" spans="1:21" ht="20.100000000000001" customHeight="1" x14ac:dyDescent="0.3">
      <c r="A45" s="12"/>
      <c r="B45" s="12"/>
      <c r="C45" s="5"/>
      <c r="D45" s="5"/>
      <c r="E45" s="5"/>
      <c r="F45" s="5"/>
      <c r="G45" s="5"/>
      <c r="H45" s="5"/>
      <c r="I45" s="12"/>
      <c r="J45" s="12"/>
      <c r="K45" s="12"/>
      <c r="L45" s="12"/>
      <c r="M45" s="5"/>
      <c r="N45" s="5"/>
      <c r="O45" s="5"/>
      <c r="P45" s="5"/>
      <c r="Q45" s="12"/>
      <c r="R45" s="5"/>
      <c r="S45" s="5"/>
      <c r="T45" s="5"/>
      <c r="U45" s="36"/>
    </row>
    <row r="46" spans="1:21" ht="27" customHeight="1" x14ac:dyDescent="0.3">
      <c r="A46" s="12">
        <v>14</v>
      </c>
      <c r="B46" s="12">
        <v>415</v>
      </c>
      <c r="C46" s="146" t="s">
        <v>246</v>
      </c>
      <c r="D46" s="146"/>
      <c r="E46" s="146"/>
      <c r="F46" s="146"/>
      <c r="G46" s="146"/>
      <c r="H46" s="146"/>
      <c r="I46" s="12"/>
      <c r="J46" s="12"/>
      <c r="K46" s="12"/>
      <c r="L46" s="12"/>
      <c r="M46" s="5"/>
      <c r="N46" s="5"/>
      <c r="O46" s="5"/>
      <c r="P46" s="5"/>
      <c r="Q46" s="12"/>
      <c r="R46" s="5"/>
      <c r="S46" s="5"/>
      <c r="T46" s="5"/>
      <c r="U46" s="36"/>
    </row>
    <row r="47" spans="1:21" ht="20.100000000000001" customHeight="1" x14ac:dyDescent="0.3">
      <c r="A47" s="12"/>
      <c r="B47" s="12"/>
      <c r="C47" s="153" t="s">
        <v>308</v>
      </c>
      <c r="D47" s="153"/>
      <c r="E47" s="153"/>
      <c r="F47" s="153"/>
      <c r="G47" s="153"/>
      <c r="H47" s="5">
        <v>1</v>
      </c>
      <c r="I47" s="12">
        <f>'Bill -1-MB-1'!I48</f>
        <v>1</v>
      </c>
      <c r="J47" s="12">
        <f>ROUND(U47*70%,0)</f>
        <v>28875</v>
      </c>
      <c r="K47" s="12" t="s">
        <v>43</v>
      </c>
      <c r="L47" s="15">
        <f>I47*J47</f>
        <v>28875</v>
      </c>
      <c r="M47" s="5"/>
      <c r="N47" s="5"/>
      <c r="O47" s="5">
        <f>I47</f>
        <v>1</v>
      </c>
      <c r="P47" s="14">
        <f>L47</f>
        <v>28875</v>
      </c>
      <c r="Q47" s="12"/>
      <c r="R47" s="14"/>
      <c r="S47" s="5"/>
      <c r="T47" s="16"/>
      <c r="U47" s="36">
        <v>41250</v>
      </c>
    </row>
    <row r="48" spans="1:21" ht="20.100000000000001" customHeight="1" x14ac:dyDescent="0.3">
      <c r="A48" s="12"/>
      <c r="B48" s="12"/>
      <c r="C48" s="5"/>
      <c r="D48" s="5"/>
      <c r="E48" s="5"/>
      <c r="F48" s="5"/>
      <c r="G48" s="5"/>
      <c r="H48" s="5"/>
      <c r="I48" s="12"/>
      <c r="J48" s="12"/>
      <c r="K48" s="12"/>
      <c r="L48" s="12"/>
      <c r="M48" s="5"/>
      <c r="N48" s="5"/>
      <c r="O48" s="5"/>
      <c r="P48" s="5"/>
      <c r="Q48" s="12"/>
      <c r="R48" s="5"/>
      <c r="S48" s="5"/>
      <c r="T48" s="5"/>
      <c r="U48" s="36"/>
    </row>
    <row r="49" spans="1:21" ht="28.5" customHeight="1" x14ac:dyDescent="0.3">
      <c r="A49" s="12">
        <v>15</v>
      </c>
      <c r="B49" s="12">
        <v>416</v>
      </c>
      <c r="C49" s="149" t="s">
        <v>248</v>
      </c>
      <c r="D49" s="149"/>
      <c r="E49" s="149"/>
      <c r="F49" s="149"/>
      <c r="G49" s="149"/>
      <c r="H49" s="149"/>
      <c r="I49" s="12"/>
      <c r="J49" s="12"/>
      <c r="K49" s="12"/>
      <c r="L49" s="12"/>
      <c r="M49" s="5"/>
      <c r="N49" s="5"/>
      <c r="O49" s="5"/>
      <c r="P49" s="5"/>
      <c r="Q49" s="12"/>
      <c r="R49" s="5"/>
      <c r="S49" s="5"/>
      <c r="T49" s="5"/>
      <c r="U49" s="36"/>
    </row>
    <row r="50" spans="1:21" ht="20.100000000000001" customHeight="1" x14ac:dyDescent="0.3">
      <c r="A50" s="12"/>
      <c r="B50" s="12"/>
      <c r="C50" s="153" t="s">
        <v>308</v>
      </c>
      <c r="D50" s="153"/>
      <c r="E50" s="153"/>
      <c r="F50" s="153"/>
      <c r="G50" s="153"/>
      <c r="H50" s="5">
        <v>1</v>
      </c>
      <c r="I50" s="12">
        <f>'Bill -1-MB-1'!I51</f>
        <v>1</v>
      </c>
      <c r="J50" s="12">
        <f>ROUND(U50*70%,0)</f>
        <v>175000</v>
      </c>
      <c r="K50" s="12" t="s">
        <v>43</v>
      </c>
      <c r="L50" s="15">
        <f>I50*J50</f>
        <v>175000</v>
      </c>
      <c r="M50" s="5"/>
      <c r="N50" s="5"/>
      <c r="O50" s="5">
        <f>I50</f>
        <v>1</v>
      </c>
      <c r="P50" s="14">
        <f>L50</f>
        <v>175000</v>
      </c>
      <c r="Q50" s="12"/>
      <c r="R50" s="14"/>
      <c r="S50" s="5"/>
      <c r="T50" s="16"/>
      <c r="U50" s="36">
        <v>250000</v>
      </c>
    </row>
    <row r="51" spans="1:21" ht="20.100000000000001" customHeight="1" x14ac:dyDescent="0.3">
      <c r="A51" s="12"/>
      <c r="B51" s="12"/>
      <c r="C51" s="5"/>
      <c r="D51" s="5"/>
      <c r="E51" s="5"/>
      <c r="F51" s="5"/>
      <c r="G51" s="5"/>
      <c r="H51" s="5"/>
      <c r="I51" s="12"/>
      <c r="J51" s="12"/>
      <c r="K51" s="12"/>
      <c r="L51" s="12"/>
      <c r="M51" s="5"/>
      <c r="N51" s="5"/>
      <c r="O51" s="5"/>
      <c r="P51" s="5"/>
      <c r="Q51" s="12"/>
      <c r="R51" s="5"/>
      <c r="S51" s="5"/>
      <c r="T51" s="5"/>
      <c r="U51" s="36"/>
    </row>
    <row r="52" spans="1:21" ht="26.25" customHeight="1" x14ac:dyDescent="0.3">
      <c r="A52" s="12">
        <v>16</v>
      </c>
      <c r="B52" s="46">
        <v>417</v>
      </c>
      <c r="C52" s="146" t="s">
        <v>30</v>
      </c>
      <c r="D52" s="146"/>
      <c r="E52" s="146"/>
      <c r="F52" s="146"/>
      <c r="G52" s="146"/>
      <c r="H52" s="146"/>
      <c r="I52" s="12"/>
      <c r="J52" s="12"/>
      <c r="K52" s="12"/>
      <c r="L52" s="12"/>
      <c r="M52" s="5"/>
      <c r="N52" s="5"/>
      <c r="O52" s="5"/>
      <c r="P52" s="5"/>
      <c r="Q52" s="12"/>
      <c r="R52" s="5"/>
      <c r="S52" s="5"/>
      <c r="T52" s="5"/>
      <c r="U52" s="36"/>
    </row>
    <row r="53" spans="1:21" ht="20.100000000000001" customHeight="1" x14ac:dyDescent="0.3">
      <c r="A53" s="12"/>
      <c r="B53" s="12"/>
      <c r="C53" s="153" t="s">
        <v>308</v>
      </c>
      <c r="D53" s="153"/>
      <c r="E53" s="153"/>
      <c r="F53" s="153"/>
      <c r="G53" s="153"/>
      <c r="H53" s="5">
        <v>1</v>
      </c>
      <c r="I53" s="12">
        <f>'Bill -1-MB-1'!I54</f>
        <v>1</v>
      </c>
      <c r="J53" s="13">
        <f>ROUND(34500*70%,0)</f>
        <v>24150</v>
      </c>
      <c r="K53" s="12" t="s">
        <v>43</v>
      </c>
      <c r="L53" s="15">
        <f>I53*J53</f>
        <v>24150</v>
      </c>
      <c r="M53" s="5"/>
      <c r="N53" s="5"/>
      <c r="O53" s="5">
        <f>I53</f>
        <v>1</v>
      </c>
      <c r="P53" s="14">
        <f>L53</f>
        <v>24150</v>
      </c>
      <c r="Q53" s="12"/>
      <c r="R53" s="14"/>
      <c r="S53" s="5"/>
      <c r="T53" s="16"/>
      <c r="U53" s="49">
        <v>34500</v>
      </c>
    </row>
    <row r="54" spans="1:21" ht="20.100000000000001" customHeight="1" x14ac:dyDescent="0.3">
      <c r="A54" s="12"/>
      <c r="B54" s="12"/>
      <c r="C54" s="5"/>
      <c r="D54" s="5"/>
      <c r="E54" s="5"/>
      <c r="F54" s="5"/>
      <c r="G54" s="5"/>
      <c r="H54" s="5"/>
      <c r="I54" s="12"/>
      <c r="J54" s="12"/>
      <c r="K54" s="12"/>
      <c r="L54" s="12"/>
      <c r="M54" s="5"/>
      <c r="N54" s="5"/>
      <c r="O54" s="5"/>
      <c r="P54" s="5"/>
      <c r="Q54" s="12"/>
      <c r="R54" s="5"/>
      <c r="S54" s="5"/>
      <c r="T54" s="5"/>
      <c r="U54" s="36"/>
    </row>
    <row r="55" spans="1:21" ht="20.100000000000001" customHeight="1" x14ac:dyDescent="0.3">
      <c r="A55" s="12">
        <v>17</v>
      </c>
      <c r="B55" s="46">
        <v>418</v>
      </c>
      <c r="C55" s="156" t="s">
        <v>69</v>
      </c>
      <c r="D55" s="156"/>
      <c r="E55" s="156"/>
      <c r="F55" s="156"/>
      <c r="G55" s="156"/>
      <c r="H55" s="156"/>
      <c r="I55" s="12"/>
      <c r="J55" s="12"/>
      <c r="K55" s="12"/>
      <c r="L55" s="12"/>
      <c r="M55" s="5"/>
      <c r="N55" s="5"/>
      <c r="O55" s="5"/>
      <c r="P55" s="5"/>
      <c r="Q55" s="12"/>
      <c r="R55" s="5"/>
      <c r="S55" s="5"/>
      <c r="T55" s="5"/>
      <c r="U55" s="36"/>
    </row>
    <row r="56" spans="1:21" ht="20.100000000000001" customHeight="1" x14ac:dyDescent="0.3">
      <c r="A56" s="12"/>
      <c r="B56" s="12"/>
      <c r="C56" s="153" t="s">
        <v>308</v>
      </c>
      <c r="D56" s="153"/>
      <c r="E56" s="153"/>
      <c r="F56" s="153"/>
      <c r="G56" s="153"/>
      <c r="H56" s="5">
        <v>1</v>
      </c>
      <c r="I56" s="12">
        <f>'Bill -1-MB-1'!I57</f>
        <v>1</v>
      </c>
      <c r="J56" s="13">
        <f>ROUND(563750*70%,0)</f>
        <v>394625</v>
      </c>
      <c r="K56" s="12"/>
      <c r="L56" s="15">
        <f>I56*J56</f>
        <v>394625</v>
      </c>
      <c r="M56" s="5"/>
      <c r="N56" s="5"/>
      <c r="O56" s="5">
        <f>I56</f>
        <v>1</v>
      </c>
      <c r="P56" s="14">
        <f>L56</f>
        <v>394625</v>
      </c>
      <c r="Q56" s="12"/>
      <c r="R56" s="14"/>
      <c r="S56" s="5"/>
      <c r="T56" s="16"/>
      <c r="U56" s="49">
        <v>563750</v>
      </c>
    </row>
    <row r="57" spans="1:21" ht="20.100000000000001" customHeight="1" x14ac:dyDescent="0.3">
      <c r="A57" s="12"/>
      <c r="B57" s="12"/>
      <c r="C57" s="5"/>
      <c r="D57" s="5"/>
      <c r="E57" s="5"/>
      <c r="F57" s="5"/>
      <c r="G57" s="5"/>
      <c r="H57" s="5"/>
      <c r="I57" s="12"/>
      <c r="J57" s="12"/>
      <c r="K57" s="12"/>
      <c r="L57" s="12"/>
      <c r="M57" s="5"/>
      <c r="N57" s="5"/>
      <c r="O57" s="5"/>
      <c r="P57" s="5"/>
      <c r="Q57" s="12"/>
      <c r="R57" s="5"/>
      <c r="S57" s="5"/>
      <c r="T57" s="5"/>
      <c r="U57" s="36"/>
    </row>
    <row r="58" spans="1:21" ht="25.5" customHeight="1" x14ac:dyDescent="0.3">
      <c r="A58" s="12">
        <v>18</v>
      </c>
      <c r="B58" s="46">
        <v>420</v>
      </c>
      <c r="C58" s="146" t="s">
        <v>39</v>
      </c>
      <c r="D58" s="146"/>
      <c r="E58" s="146"/>
      <c r="F58" s="146"/>
      <c r="G58" s="146"/>
      <c r="H58" s="146"/>
      <c r="I58" s="12"/>
      <c r="J58" s="12"/>
      <c r="K58" s="12"/>
      <c r="L58" s="12"/>
      <c r="M58" s="5"/>
      <c r="N58" s="5"/>
      <c r="O58" s="5"/>
      <c r="P58" s="5"/>
      <c r="Q58" s="12"/>
      <c r="R58" s="5"/>
      <c r="S58" s="5"/>
      <c r="T58" s="5"/>
      <c r="U58" s="36"/>
    </row>
    <row r="59" spans="1:21" ht="20.100000000000001" customHeight="1" x14ac:dyDescent="0.3">
      <c r="A59" s="12"/>
      <c r="B59" s="12"/>
      <c r="C59" s="153" t="s">
        <v>308</v>
      </c>
      <c r="D59" s="153"/>
      <c r="E59" s="153"/>
      <c r="F59" s="153"/>
      <c r="G59" s="153"/>
      <c r="H59" s="5">
        <v>1</v>
      </c>
      <c r="I59" s="12">
        <f>'Bill -1-MB-1'!I60</f>
        <v>1</v>
      </c>
      <c r="J59" s="13">
        <f>ROUND(225000*70%,0)</f>
        <v>157500</v>
      </c>
      <c r="K59" s="12" t="s">
        <v>43</v>
      </c>
      <c r="L59" s="15">
        <f>I59*J59</f>
        <v>157500</v>
      </c>
      <c r="M59" s="5"/>
      <c r="N59" s="5"/>
      <c r="O59" s="5">
        <f>I59</f>
        <v>1</v>
      </c>
      <c r="P59" s="14">
        <f>L59</f>
        <v>157500</v>
      </c>
      <c r="Q59" s="12"/>
      <c r="R59" s="14"/>
      <c r="S59" s="5"/>
      <c r="T59" s="16"/>
      <c r="U59" s="49">
        <v>225000</v>
      </c>
    </row>
    <row r="60" spans="1:21" ht="20.100000000000001" customHeight="1" x14ac:dyDescent="0.3">
      <c r="A60" s="12"/>
      <c r="B60" s="12"/>
      <c r="C60" s="5"/>
      <c r="D60" s="5"/>
      <c r="E60" s="5"/>
      <c r="F60" s="5"/>
      <c r="G60" s="5"/>
      <c r="H60" s="5"/>
      <c r="I60" s="12"/>
      <c r="J60" s="12"/>
      <c r="K60" s="12"/>
      <c r="L60" s="12"/>
      <c r="M60" s="5"/>
      <c r="N60" s="5"/>
      <c r="O60" s="5"/>
      <c r="P60" s="5"/>
      <c r="Q60" s="12"/>
      <c r="R60" s="5"/>
      <c r="S60" s="5"/>
      <c r="T60" s="5"/>
      <c r="U60" s="36"/>
    </row>
    <row r="61" spans="1:21" ht="27" customHeight="1" x14ac:dyDescent="0.3">
      <c r="A61" s="12">
        <v>19</v>
      </c>
      <c r="B61" s="46">
        <v>421</v>
      </c>
      <c r="C61" s="146" t="s">
        <v>56</v>
      </c>
      <c r="D61" s="146"/>
      <c r="E61" s="146"/>
      <c r="F61" s="146"/>
      <c r="G61" s="146"/>
      <c r="H61" s="146"/>
      <c r="I61" s="12"/>
      <c r="J61" s="12"/>
      <c r="K61" s="12"/>
      <c r="L61" s="12"/>
      <c r="M61" s="5"/>
      <c r="N61" s="5"/>
      <c r="O61" s="5"/>
      <c r="P61" s="5"/>
      <c r="Q61" s="12"/>
      <c r="R61" s="5"/>
      <c r="S61" s="5"/>
      <c r="T61" s="5"/>
      <c r="U61" s="36"/>
    </row>
    <row r="62" spans="1:21" ht="20.100000000000001" customHeight="1" x14ac:dyDescent="0.3">
      <c r="A62" s="12"/>
      <c r="B62" s="12"/>
      <c r="C62" s="153" t="s">
        <v>309</v>
      </c>
      <c r="D62" s="153"/>
      <c r="E62" s="153"/>
      <c r="F62" s="153"/>
      <c r="G62" s="153"/>
      <c r="H62" s="5">
        <v>2</v>
      </c>
      <c r="I62" s="12">
        <f>'Bill -1-MB-1'!I63</f>
        <v>2</v>
      </c>
      <c r="J62" s="13">
        <f>ROUND(61875*70%,0)</f>
        <v>43313</v>
      </c>
      <c r="K62" s="12" t="s">
        <v>43</v>
      </c>
      <c r="L62" s="15">
        <f>I62*J62</f>
        <v>86626</v>
      </c>
      <c r="M62" s="5"/>
      <c r="N62" s="5"/>
      <c r="O62" s="5">
        <f>I62</f>
        <v>2</v>
      </c>
      <c r="P62" s="14">
        <f>L62</f>
        <v>86626</v>
      </c>
      <c r="Q62" s="12"/>
      <c r="R62" s="14"/>
      <c r="S62" s="5"/>
      <c r="T62" s="16"/>
      <c r="U62" s="49">
        <v>61875</v>
      </c>
    </row>
    <row r="63" spans="1:21" ht="20.100000000000001" customHeight="1" x14ac:dyDescent="0.3">
      <c r="A63" s="12"/>
      <c r="B63" s="12"/>
      <c r="C63" s="5"/>
      <c r="D63" s="5"/>
      <c r="E63" s="5"/>
      <c r="F63" s="5"/>
      <c r="G63" s="5"/>
      <c r="H63" s="5"/>
      <c r="I63" s="12"/>
      <c r="J63" s="12"/>
      <c r="K63" s="12"/>
      <c r="L63" s="12"/>
      <c r="M63" s="5"/>
      <c r="N63" s="5"/>
      <c r="O63" s="5"/>
      <c r="P63" s="5"/>
      <c r="Q63" s="12"/>
      <c r="R63" s="5"/>
      <c r="S63" s="5"/>
      <c r="T63" s="5"/>
      <c r="U63" s="36"/>
    </row>
    <row r="64" spans="1:21" ht="20.100000000000001" customHeight="1" x14ac:dyDescent="0.3">
      <c r="A64" s="12">
        <v>20</v>
      </c>
      <c r="B64" s="12">
        <v>422</v>
      </c>
      <c r="C64" s="146" t="s">
        <v>236</v>
      </c>
      <c r="D64" s="146"/>
      <c r="E64" s="146"/>
      <c r="F64" s="146"/>
      <c r="G64" s="146"/>
      <c r="H64" s="146"/>
      <c r="I64" s="12"/>
      <c r="J64" s="12"/>
      <c r="K64" s="12"/>
      <c r="L64" s="12"/>
      <c r="M64" s="5"/>
      <c r="N64" s="5"/>
      <c r="O64" s="5"/>
      <c r="P64" s="5"/>
      <c r="Q64" s="12"/>
      <c r="R64" s="5"/>
      <c r="S64" s="5"/>
      <c r="T64" s="5"/>
      <c r="U64" s="36"/>
    </row>
    <row r="65" spans="1:21" ht="20.100000000000001" customHeight="1" x14ac:dyDescent="0.3">
      <c r="A65" s="12"/>
      <c r="B65" s="12"/>
      <c r="C65" s="153" t="s">
        <v>309</v>
      </c>
      <c r="D65" s="153"/>
      <c r="E65" s="153"/>
      <c r="F65" s="153"/>
      <c r="G65" s="153"/>
      <c r="H65" s="5">
        <v>1</v>
      </c>
      <c r="I65" s="12">
        <f>'Bill -1-MB-1'!I66</f>
        <v>1</v>
      </c>
      <c r="J65" s="12">
        <f>ROUND(U65*70%,0)</f>
        <v>218750</v>
      </c>
      <c r="K65" s="12"/>
      <c r="L65" s="15">
        <f>I65*J65</f>
        <v>218750</v>
      </c>
      <c r="M65" s="5"/>
      <c r="N65" s="5"/>
      <c r="O65" s="5">
        <f>I65</f>
        <v>1</v>
      </c>
      <c r="P65" s="14">
        <f>L65</f>
        <v>218750</v>
      </c>
      <c r="Q65" s="12"/>
      <c r="R65" s="14"/>
      <c r="S65" s="5"/>
      <c r="T65" s="16"/>
      <c r="U65" s="36">
        <v>312500</v>
      </c>
    </row>
    <row r="66" spans="1:21" ht="20.100000000000001" customHeight="1" x14ac:dyDescent="0.3">
      <c r="A66" s="12"/>
      <c r="B66" s="12"/>
      <c r="C66" s="5"/>
      <c r="D66" s="5"/>
      <c r="E66" s="5"/>
      <c r="F66" s="5"/>
      <c r="G66" s="5"/>
      <c r="H66" s="5"/>
      <c r="I66" s="12"/>
      <c r="J66" s="12"/>
      <c r="K66" s="12"/>
      <c r="L66" s="12"/>
      <c r="M66" s="5"/>
      <c r="N66" s="5"/>
      <c r="O66" s="5"/>
      <c r="P66" s="5"/>
      <c r="Q66" s="12"/>
      <c r="R66" s="5"/>
      <c r="S66" s="5"/>
      <c r="T66" s="5"/>
      <c r="U66" s="36"/>
    </row>
    <row r="67" spans="1:21" ht="20.100000000000001" customHeight="1" x14ac:dyDescent="0.3">
      <c r="A67" s="12">
        <v>21</v>
      </c>
      <c r="B67" s="12">
        <v>423</v>
      </c>
      <c r="C67" s="146" t="s">
        <v>235</v>
      </c>
      <c r="D67" s="146"/>
      <c r="E67" s="146"/>
      <c r="F67" s="146"/>
      <c r="G67" s="146"/>
      <c r="H67" s="146"/>
      <c r="I67" s="12"/>
      <c r="J67" s="12"/>
      <c r="K67" s="12"/>
      <c r="L67" s="12"/>
      <c r="M67" s="5"/>
      <c r="N67" s="5"/>
      <c r="O67" s="5"/>
      <c r="P67" s="5"/>
      <c r="Q67" s="12"/>
      <c r="R67" s="5"/>
      <c r="S67" s="5"/>
      <c r="T67" s="5"/>
      <c r="U67" s="36"/>
    </row>
    <row r="68" spans="1:21" ht="20.100000000000001" customHeight="1" x14ac:dyDescent="0.3">
      <c r="A68" s="12"/>
      <c r="B68" s="12"/>
      <c r="C68" s="153" t="s">
        <v>309</v>
      </c>
      <c r="D68" s="153"/>
      <c r="E68" s="153"/>
      <c r="F68" s="153"/>
      <c r="G68" s="153"/>
      <c r="H68" s="5">
        <v>2</v>
      </c>
      <c r="I68" s="12">
        <f>'Bill -1-MB-1'!I69</f>
        <v>2</v>
      </c>
      <c r="J68" s="12">
        <f>ROUND(U68*70%,0)</f>
        <v>196000</v>
      </c>
      <c r="K68" s="12"/>
      <c r="L68" s="15">
        <f>I68*J68</f>
        <v>392000</v>
      </c>
      <c r="M68" s="5"/>
      <c r="N68" s="5"/>
      <c r="O68" s="5">
        <f>I68</f>
        <v>2</v>
      </c>
      <c r="P68" s="14">
        <f>L68</f>
        <v>392000</v>
      </c>
      <c r="Q68" s="12"/>
      <c r="R68" s="14"/>
      <c r="S68" s="5"/>
      <c r="T68" s="16"/>
      <c r="U68" s="36">
        <v>280000</v>
      </c>
    </row>
    <row r="69" spans="1:21" ht="20.100000000000001" customHeight="1" x14ac:dyDescent="0.3">
      <c r="A69" s="12"/>
      <c r="B69" s="12"/>
      <c r="C69" s="5"/>
      <c r="D69" s="5"/>
      <c r="E69" s="5"/>
      <c r="F69" s="5"/>
      <c r="G69" s="5"/>
      <c r="H69" s="5"/>
      <c r="I69" s="12"/>
      <c r="J69" s="12"/>
      <c r="K69" s="12"/>
      <c r="L69" s="12"/>
      <c r="M69" s="5"/>
      <c r="N69" s="5"/>
      <c r="O69" s="5"/>
      <c r="P69" s="5"/>
      <c r="Q69" s="12"/>
      <c r="R69" s="5"/>
      <c r="S69" s="5"/>
      <c r="T69" s="5"/>
      <c r="U69" s="36"/>
    </row>
    <row r="70" spans="1:21" ht="21" customHeight="1" x14ac:dyDescent="0.3">
      <c r="A70" s="12">
        <v>22</v>
      </c>
      <c r="B70" s="46">
        <v>425</v>
      </c>
      <c r="C70" s="146" t="s">
        <v>40</v>
      </c>
      <c r="D70" s="146"/>
      <c r="E70" s="146"/>
      <c r="F70" s="146"/>
      <c r="G70" s="146"/>
      <c r="H70" s="146"/>
      <c r="I70" s="12"/>
      <c r="J70" s="12"/>
      <c r="K70" s="12"/>
      <c r="L70" s="12"/>
      <c r="M70" s="5"/>
      <c r="N70" s="5"/>
      <c r="O70" s="5"/>
      <c r="P70" s="5"/>
      <c r="Q70" s="12"/>
      <c r="R70" s="5"/>
      <c r="S70" s="5"/>
      <c r="T70" s="5"/>
      <c r="U70" s="36"/>
    </row>
    <row r="71" spans="1:21" ht="20.100000000000001" customHeight="1" x14ac:dyDescent="0.3">
      <c r="A71" s="12"/>
      <c r="B71" s="12"/>
      <c r="C71" s="153" t="s">
        <v>309</v>
      </c>
      <c r="D71" s="153"/>
      <c r="E71" s="153"/>
      <c r="F71" s="153"/>
      <c r="G71" s="153"/>
      <c r="H71" s="5">
        <v>1</v>
      </c>
      <c r="I71" s="12">
        <f>'Bill -1-MB-1'!I72</f>
        <v>1</v>
      </c>
      <c r="J71" s="13">
        <f>ROUND(937500*70%,0)</f>
        <v>656250</v>
      </c>
      <c r="K71" s="12" t="s">
        <v>43</v>
      </c>
      <c r="L71" s="15">
        <f>I71*J71</f>
        <v>656250</v>
      </c>
      <c r="M71" s="5"/>
      <c r="N71" s="5"/>
      <c r="O71" s="5">
        <f>I71</f>
        <v>1</v>
      </c>
      <c r="P71" s="14">
        <f>L71</f>
        <v>656250</v>
      </c>
      <c r="Q71" s="12"/>
      <c r="R71" s="14"/>
      <c r="S71" s="5"/>
      <c r="T71" s="16"/>
      <c r="U71" s="49">
        <v>937500</v>
      </c>
    </row>
    <row r="72" spans="1:21" ht="20.100000000000001" customHeight="1" x14ac:dyDescent="0.3">
      <c r="A72" s="12"/>
      <c r="B72" s="12"/>
      <c r="C72" s="5"/>
      <c r="D72" s="5"/>
      <c r="E72" s="5"/>
      <c r="F72" s="5"/>
      <c r="G72" s="5"/>
      <c r="H72" s="5"/>
      <c r="I72" s="12"/>
      <c r="J72" s="12"/>
      <c r="K72" s="12"/>
      <c r="L72" s="12"/>
      <c r="M72" s="5"/>
      <c r="N72" s="5"/>
      <c r="O72" s="5"/>
      <c r="P72" s="5"/>
      <c r="Q72" s="12"/>
      <c r="R72" s="5"/>
      <c r="S72" s="5"/>
      <c r="T72" s="5"/>
      <c r="U72" s="36"/>
    </row>
    <row r="73" spans="1:21" ht="25.5" customHeight="1" x14ac:dyDescent="0.3">
      <c r="A73" s="12">
        <v>23</v>
      </c>
      <c r="B73" s="46">
        <v>426</v>
      </c>
      <c r="C73" s="146" t="s">
        <v>41</v>
      </c>
      <c r="D73" s="146"/>
      <c r="E73" s="146"/>
      <c r="F73" s="146"/>
      <c r="G73" s="146"/>
      <c r="H73" s="146"/>
      <c r="I73" s="12"/>
      <c r="J73" s="12"/>
      <c r="K73" s="12"/>
      <c r="L73" s="12"/>
      <c r="M73" s="5"/>
      <c r="N73" s="5"/>
      <c r="O73" s="5"/>
      <c r="P73" s="5"/>
      <c r="Q73" s="12"/>
      <c r="R73" s="5"/>
      <c r="S73" s="5"/>
      <c r="T73" s="5"/>
      <c r="U73" s="36"/>
    </row>
    <row r="74" spans="1:21" ht="20.100000000000001" customHeight="1" x14ac:dyDescent="0.3">
      <c r="A74" s="12"/>
      <c r="B74" s="12"/>
      <c r="C74" s="153" t="s">
        <v>309</v>
      </c>
      <c r="D74" s="153"/>
      <c r="E74" s="153"/>
      <c r="F74" s="153"/>
      <c r="G74" s="153"/>
      <c r="H74" s="5">
        <v>1</v>
      </c>
      <c r="I74" s="12">
        <f>'Bill -1-MB-1'!I75</f>
        <v>1</v>
      </c>
      <c r="J74" s="13">
        <f>ROUND(562500*70%,0)</f>
        <v>393750</v>
      </c>
      <c r="K74" s="12" t="s">
        <v>43</v>
      </c>
      <c r="L74" s="15">
        <f>I74*J74</f>
        <v>393750</v>
      </c>
      <c r="M74" s="5"/>
      <c r="N74" s="5"/>
      <c r="O74" s="5">
        <f>I74</f>
        <v>1</v>
      </c>
      <c r="P74" s="14">
        <f>L74</f>
        <v>393750</v>
      </c>
      <c r="Q74" s="12"/>
      <c r="R74" s="14"/>
      <c r="S74" s="5"/>
      <c r="T74" s="16"/>
      <c r="U74" s="49">
        <v>562500</v>
      </c>
    </row>
    <row r="75" spans="1:21" ht="20.100000000000001" customHeight="1" x14ac:dyDescent="0.3">
      <c r="A75" s="12"/>
      <c r="B75" s="12"/>
      <c r="C75" s="5"/>
      <c r="D75" s="5"/>
      <c r="E75" s="5"/>
      <c r="F75" s="5"/>
      <c r="G75" s="5"/>
      <c r="H75" s="5"/>
      <c r="I75" s="12"/>
      <c r="J75" s="12"/>
      <c r="K75" s="12"/>
      <c r="L75" s="12"/>
      <c r="M75" s="5"/>
      <c r="N75" s="5"/>
      <c r="O75" s="5"/>
      <c r="P75" s="5"/>
      <c r="Q75" s="12"/>
      <c r="R75" s="5"/>
      <c r="S75" s="5"/>
      <c r="T75" s="5"/>
      <c r="U75" s="36"/>
    </row>
    <row r="76" spans="1:21" ht="27" customHeight="1" x14ac:dyDescent="0.3">
      <c r="A76" s="12">
        <v>24</v>
      </c>
      <c r="B76" s="46">
        <v>429</v>
      </c>
      <c r="C76" s="146" t="s">
        <v>36</v>
      </c>
      <c r="D76" s="146"/>
      <c r="E76" s="146"/>
      <c r="F76" s="146"/>
      <c r="G76" s="146"/>
      <c r="H76" s="146"/>
      <c r="I76" s="12"/>
      <c r="J76" s="12"/>
      <c r="K76" s="12"/>
      <c r="L76" s="12"/>
      <c r="M76" s="5"/>
      <c r="N76" s="5"/>
      <c r="O76" s="5"/>
      <c r="P76" s="5"/>
      <c r="Q76" s="12"/>
      <c r="R76" s="5"/>
      <c r="S76" s="5"/>
      <c r="T76" s="5"/>
      <c r="U76" s="36"/>
    </row>
    <row r="77" spans="1:21" ht="20.100000000000001" customHeight="1" x14ac:dyDescent="0.3">
      <c r="A77" s="12"/>
      <c r="B77" s="12"/>
      <c r="C77" s="153" t="s">
        <v>309</v>
      </c>
      <c r="D77" s="153"/>
      <c r="E77" s="153"/>
      <c r="F77" s="153"/>
      <c r="G77" s="153"/>
      <c r="H77" s="5">
        <v>1</v>
      </c>
      <c r="I77" s="12">
        <f>'Bill -1-MB-1'!I78</f>
        <v>1</v>
      </c>
      <c r="J77" s="13">
        <f>ROUND(43750*70%,0)</f>
        <v>30625</v>
      </c>
      <c r="K77" s="12" t="s">
        <v>43</v>
      </c>
      <c r="L77" s="15">
        <f>I77*J77</f>
        <v>30625</v>
      </c>
      <c r="M77" s="5"/>
      <c r="N77" s="5"/>
      <c r="O77" s="5">
        <f>I77</f>
        <v>1</v>
      </c>
      <c r="P77" s="14">
        <f>L77</f>
        <v>30625</v>
      </c>
      <c r="Q77" s="12"/>
      <c r="R77" s="14"/>
      <c r="S77" s="5"/>
      <c r="T77" s="16"/>
      <c r="U77" s="49">
        <v>43750</v>
      </c>
    </row>
    <row r="78" spans="1:21" ht="20.100000000000001" customHeight="1" x14ac:dyDescent="0.3">
      <c r="A78" s="12"/>
      <c r="B78" s="12"/>
      <c r="C78" s="5"/>
      <c r="D78" s="5"/>
      <c r="E78" s="5"/>
      <c r="F78" s="5"/>
      <c r="G78" s="5"/>
      <c r="H78" s="5"/>
      <c r="I78" s="12"/>
      <c r="J78" s="12"/>
      <c r="K78" s="12"/>
      <c r="L78" s="12"/>
      <c r="M78" s="5"/>
      <c r="N78" s="5"/>
      <c r="O78" s="5"/>
      <c r="P78" s="5"/>
      <c r="Q78" s="12"/>
      <c r="R78" s="5"/>
      <c r="S78" s="5"/>
      <c r="T78" s="5"/>
      <c r="U78" s="36"/>
    </row>
    <row r="79" spans="1:21" ht="29.25" customHeight="1" x14ac:dyDescent="0.3">
      <c r="A79" s="12">
        <v>25</v>
      </c>
      <c r="B79" s="46">
        <v>430</v>
      </c>
      <c r="C79" s="150" t="s">
        <v>38</v>
      </c>
      <c r="D79" s="150"/>
      <c r="E79" s="150"/>
      <c r="F79" s="150"/>
      <c r="G79" s="150"/>
      <c r="H79" s="150"/>
      <c r="I79" s="12"/>
      <c r="J79" s="12"/>
      <c r="K79" s="12"/>
      <c r="L79" s="12"/>
      <c r="M79" s="5"/>
      <c r="N79" s="5"/>
      <c r="O79" s="5"/>
      <c r="P79" s="5"/>
      <c r="Q79" s="12"/>
      <c r="R79" s="5"/>
      <c r="S79" s="5"/>
      <c r="T79" s="5"/>
      <c r="U79" s="36"/>
    </row>
    <row r="80" spans="1:21" ht="20.100000000000001" customHeight="1" x14ac:dyDescent="0.3">
      <c r="A80" s="12"/>
      <c r="B80" s="12"/>
      <c r="C80" s="153" t="s">
        <v>309</v>
      </c>
      <c r="D80" s="153"/>
      <c r="E80" s="153"/>
      <c r="F80" s="153"/>
      <c r="G80" s="153"/>
      <c r="H80" s="5">
        <v>1</v>
      </c>
      <c r="I80" s="12">
        <f>'Bill -1-MB-1'!I81</f>
        <v>1</v>
      </c>
      <c r="J80" s="13">
        <f>ROUND(81250*70%,0)</f>
        <v>56875</v>
      </c>
      <c r="K80" s="12" t="s">
        <v>43</v>
      </c>
      <c r="L80" s="15">
        <f>I80*J80</f>
        <v>56875</v>
      </c>
      <c r="M80" s="5"/>
      <c r="N80" s="5"/>
      <c r="O80" s="5">
        <f>I80</f>
        <v>1</v>
      </c>
      <c r="P80" s="14">
        <f>L80</f>
        <v>56875</v>
      </c>
      <c r="Q80" s="12"/>
      <c r="R80" s="14"/>
      <c r="S80" s="5"/>
      <c r="T80" s="16"/>
      <c r="U80" s="49">
        <v>81250</v>
      </c>
    </row>
    <row r="81" spans="1:21" ht="20.100000000000001" customHeight="1" x14ac:dyDescent="0.3">
      <c r="A81" s="12"/>
      <c r="B81" s="12"/>
      <c r="C81" s="12"/>
      <c r="D81" s="12"/>
      <c r="E81" s="12"/>
      <c r="F81" s="12"/>
      <c r="G81" s="12"/>
      <c r="H81" s="12"/>
      <c r="I81" s="12"/>
      <c r="J81" s="13"/>
      <c r="K81" s="12"/>
      <c r="L81" s="15"/>
      <c r="M81" s="5"/>
      <c r="N81" s="5"/>
      <c r="O81" s="5"/>
      <c r="P81" s="5"/>
      <c r="Q81" s="12"/>
      <c r="R81" s="14"/>
      <c r="S81" s="5"/>
      <c r="T81" s="16"/>
      <c r="U81" s="49"/>
    </row>
    <row r="82" spans="1:21" ht="25.5" customHeight="1" x14ac:dyDescent="0.3">
      <c r="A82" s="12">
        <v>26</v>
      </c>
      <c r="B82" s="46">
        <v>432</v>
      </c>
      <c r="C82" s="146" t="s">
        <v>68</v>
      </c>
      <c r="D82" s="146"/>
      <c r="E82" s="146"/>
      <c r="F82" s="146"/>
      <c r="G82" s="146"/>
      <c r="H82" s="146"/>
      <c r="I82" s="12"/>
      <c r="J82" s="13"/>
      <c r="K82" s="12"/>
      <c r="L82" s="15"/>
      <c r="M82" s="5"/>
      <c r="N82" s="5"/>
      <c r="O82" s="5"/>
      <c r="P82" s="5"/>
      <c r="Q82" s="12"/>
      <c r="R82" s="14"/>
      <c r="S82" s="5"/>
      <c r="T82" s="16"/>
      <c r="U82" s="49"/>
    </row>
    <row r="83" spans="1:21" ht="20.100000000000001" customHeight="1" x14ac:dyDescent="0.3">
      <c r="A83" s="12"/>
      <c r="B83" s="12"/>
      <c r="C83" s="153" t="s">
        <v>343</v>
      </c>
      <c r="D83" s="153"/>
      <c r="E83" s="153"/>
      <c r="F83" s="153"/>
      <c r="G83" s="153"/>
      <c r="H83" s="5">
        <v>2</v>
      </c>
      <c r="I83" s="12">
        <f>'Bill -1-MB-1'!I84</f>
        <v>2</v>
      </c>
      <c r="J83" s="13">
        <f>ROUND(115000*70%,0)</f>
        <v>80500</v>
      </c>
      <c r="K83" s="12"/>
      <c r="L83" s="15">
        <f>I83*J83</f>
        <v>161000</v>
      </c>
      <c r="M83" s="5"/>
      <c r="N83" s="5"/>
      <c r="O83" s="5">
        <f>I83</f>
        <v>2</v>
      </c>
      <c r="P83" s="14">
        <f>L83</f>
        <v>161000</v>
      </c>
      <c r="Q83" s="12"/>
      <c r="R83" s="14"/>
      <c r="S83" s="5"/>
      <c r="T83" s="16"/>
      <c r="U83" s="49">
        <v>115000</v>
      </c>
    </row>
    <row r="84" spans="1:21" ht="20.100000000000001" customHeight="1" x14ac:dyDescent="0.3">
      <c r="A84" s="12"/>
      <c r="B84" s="12"/>
      <c r="C84" s="12"/>
      <c r="D84" s="12"/>
      <c r="E84" s="12"/>
      <c r="F84" s="12"/>
      <c r="G84" s="12"/>
      <c r="H84" s="12"/>
      <c r="I84" s="12"/>
      <c r="J84" s="13"/>
      <c r="K84" s="12"/>
      <c r="L84" s="15"/>
      <c r="M84" s="5"/>
      <c r="N84" s="5"/>
      <c r="O84" s="5"/>
      <c r="P84" s="5"/>
      <c r="Q84" s="12"/>
      <c r="R84" s="14"/>
      <c r="S84" s="5"/>
      <c r="T84" s="16"/>
      <c r="U84" s="49"/>
    </row>
    <row r="85" spans="1:21" ht="48.75" customHeight="1" x14ac:dyDescent="0.3">
      <c r="A85" s="12">
        <v>27</v>
      </c>
      <c r="B85" s="12">
        <v>519</v>
      </c>
      <c r="C85" s="154" t="s">
        <v>232</v>
      </c>
      <c r="D85" s="154"/>
      <c r="E85" s="154"/>
      <c r="F85" s="154"/>
      <c r="G85" s="154"/>
      <c r="H85" s="154"/>
      <c r="I85" s="12"/>
      <c r="J85" s="12"/>
      <c r="K85" s="12"/>
      <c r="L85" s="12"/>
      <c r="M85" s="5"/>
      <c r="N85" s="5"/>
      <c r="O85" s="5"/>
      <c r="P85" s="5"/>
      <c r="Q85" s="12"/>
      <c r="R85" s="5"/>
      <c r="S85" s="5"/>
      <c r="T85" s="5"/>
      <c r="U85" s="36"/>
    </row>
    <row r="86" spans="1:21" ht="20.100000000000001" customHeight="1" x14ac:dyDescent="0.3">
      <c r="A86" s="12"/>
      <c r="B86" s="12"/>
      <c r="C86" s="153" t="s">
        <v>343</v>
      </c>
      <c r="D86" s="153"/>
      <c r="E86" s="153"/>
      <c r="F86" s="153"/>
      <c r="G86" s="153"/>
      <c r="H86" s="5">
        <v>1</v>
      </c>
      <c r="I86" s="12">
        <v>1</v>
      </c>
      <c r="J86" s="13">
        <f>ROUND(U86*70%,0)</f>
        <v>213500</v>
      </c>
      <c r="K86" s="12"/>
      <c r="L86" s="15">
        <f>I86*J86</f>
        <v>213500</v>
      </c>
      <c r="M86" s="5"/>
      <c r="N86" s="5"/>
      <c r="O86" s="5">
        <f>I86</f>
        <v>1</v>
      </c>
      <c r="P86" s="14">
        <f>L86</f>
        <v>213500</v>
      </c>
      <c r="Q86" s="12"/>
      <c r="R86" s="14"/>
      <c r="S86" s="5"/>
      <c r="T86" s="16"/>
      <c r="U86" s="49">
        <v>305000</v>
      </c>
    </row>
    <row r="87" spans="1:21" ht="20.100000000000001" customHeight="1" x14ac:dyDescent="0.3">
      <c r="A87" s="12"/>
      <c r="B87" s="12"/>
      <c r="C87" s="12"/>
      <c r="D87" s="12"/>
      <c r="E87" s="12"/>
      <c r="F87" s="12"/>
      <c r="G87" s="12"/>
      <c r="H87" s="12"/>
      <c r="I87" s="12"/>
      <c r="J87" s="13"/>
      <c r="K87" s="12"/>
      <c r="L87" s="15"/>
      <c r="M87" s="5"/>
      <c r="N87" s="5"/>
      <c r="O87" s="5"/>
      <c r="P87" s="5"/>
      <c r="Q87" s="12"/>
      <c r="R87" s="14"/>
      <c r="S87" s="5"/>
      <c r="T87" s="16"/>
      <c r="U87" s="49"/>
    </row>
    <row r="88" spans="1:21" ht="32.25" customHeight="1" x14ac:dyDescent="0.3">
      <c r="A88" s="12">
        <v>28</v>
      </c>
      <c r="B88" s="12">
        <v>521</v>
      </c>
      <c r="C88" s="155" t="s">
        <v>233</v>
      </c>
      <c r="D88" s="155"/>
      <c r="E88" s="155"/>
      <c r="F88" s="155"/>
      <c r="G88" s="155"/>
      <c r="H88" s="155"/>
      <c r="I88" s="12"/>
      <c r="J88" s="12"/>
      <c r="K88" s="12"/>
      <c r="L88" s="12"/>
      <c r="M88" s="5"/>
      <c r="N88" s="5"/>
      <c r="O88" s="5"/>
      <c r="P88" s="5"/>
      <c r="Q88" s="12"/>
      <c r="R88" s="5"/>
      <c r="S88" s="5"/>
      <c r="T88" s="5"/>
      <c r="U88" s="36"/>
    </row>
    <row r="89" spans="1:21" ht="20.100000000000001" customHeight="1" x14ac:dyDescent="0.3">
      <c r="A89" s="12"/>
      <c r="B89" s="12"/>
      <c r="C89" s="153" t="s">
        <v>343</v>
      </c>
      <c r="D89" s="153"/>
      <c r="E89" s="153"/>
      <c r="F89" s="153"/>
      <c r="G89" s="153"/>
      <c r="H89" s="5">
        <v>1</v>
      </c>
      <c r="I89" s="12">
        <v>1</v>
      </c>
      <c r="J89" s="13">
        <f>ROUND(U89*70%,0)</f>
        <v>4735</v>
      </c>
      <c r="K89" s="12"/>
      <c r="L89" s="15">
        <f>I89*J89</f>
        <v>4735</v>
      </c>
      <c r="M89" s="5"/>
      <c r="N89" s="5"/>
      <c r="O89" s="5">
        <f>I89</f>
        <v>1</v>
      </c>
      <c r="P89" s="14">
        <f>L89</f>
        <v>4735</v>
      </c>
      <c r="Q89" s="12"/>
      <c r="R89" s="14"/>
      <c r="S89" s="5"/>
      <c r="T89" s="16"/>
      <c r="U89" s="49">
        <v>6764</v>
      </c>
    </row>
    <row r="90" spans="1:21" ht="20.100000000000001" customHeight="1" x14ac:dyDescent="0.3">
      <c r="A90" s="12"/>
      <c r="B90" s="12"/>
      <c r="C90" s="12"/>
      <c r="D90" s="12"/>
      <c r="E90" s="12"/>
      <c r="F90" s="12"/>
      <c r="G90" s="12"/>
      <c r="H90" s="5"/>
      <c r="I90" s="12"/>
      <c r="J90" s="13"/>
      <c r="K90" s="12"/>
      <c r="L90" s="15"/>
      <c r="M90" s="5"/>
      <c r="N90" s="5"/>
      <c r="O90" s="5"/>
      <c r="P90" s="5"/>
      <c r="Q90" s="12"/>
      <c r="R90" s="14"/>
      <c r="S90" s="5"/>
      <c r="T90" s="16"/>
      <c r="U90" s="49"/>
    </row>
    <row r="91" spans="1:21" ht="32.4" customHeight="1" x14ac:dyDescent="0.3">
      <c r="A91" s="8">
        <v>1</v>
      </c>
      <c r="B91" s="11">
        <v>396</v>
      </c>
      <c r="C91" s="149" t="s">
        <v>331</v>
      </c>
      <c r="D91" s="149"/>
      <c r="E91" s="149"/>
      <c r="F91" s="149"/>
      <c r="G91" s="149"/>
      <c r="H91" s="149"/>
      <c r="I91" s="12"/>
      <c r="J91" s="13"/>
      <c r="K91" s="12"/>
      <c r="L91" s="15"/>
      <c r="M91" s="5"/>
      <c r="N91" s="5"/>
      <c r="O91" s="5"/>
      <c r="P91" s="5"/>
      <c r="Q91" s="12"/>
      <c r="R91" s="14"/>
      <c r="S91" s="5"/>
      <c r="T91" s="16"/>
      <c r="U91" s="49"/>
    </row>
    <row r="92" spans="1:21" ht="20.100000000000001" customHeight="1" x14ac:dyDescent="0.3">
      <c r="A92" s="12"/>
      <c r="B92" s="12"/>
      <c r="C92" s="153" t="s">
        <v>344</v>
      </c>
      <c r="D92" s="153"/>
      <c r="E92" s="153"/>
      <c r="F92" s="153"/>
      <c r="G92" s="153"/>
      <c r="H92" s="8">
        <f>'Bill-2-MB-3'!I9</f>
        <v>2</v>
      </c>
      <c r="I92" s="8">
        <f>H92</f>
        <v>2</v>
      </c>
      <c r="J92" s="13">
        <f>ROUND(U92*70%,0)</f>
        <v>168000</v>
      </c>
      <c r="K92" s="8" t="s">
        <v>43</v>
      </c>
      <c r="L92" s="15">
        <f>I92*J92</f>
        <v>336000</v>
      </c>
      <c r="M92" s="5"/>
      <c r="N92" s="5"/>
      <c r="O92" s="5">
        <v>0</v>
      </c>
      <c r="P92" s="5">
        <v>0</v>
      </c>
      <c r="Q92" s="12">
        <f>I92</f>
        <v>2</v>
      </c>
      <c r="R92" s="14">
        <f>L92</f>
        <v>336000</v>
      </c>
      <c r="S92" s="5"/>
      <c r="T92" s="16">
        <v>0.7</v>
      </c>
      <c r="U92" s="49">
        <v>240000</v>
      </c>
    </row>
    <row r="93" spans="1:21" ht="20.100000000000001" customHeight="1" x14ac:dyDescent="0.3">
      <c r="A93" s="12"/>
      <c r="B93" s="12"/>
      <c r="C93" s="12"/>
      <c r="D93" s="12"/>
      <c r="E93" s="12"/>
      <c r="F93" s="12"/>
      <c r="G93" s="12"/>
      <c r="H93" s="5"/>
      <c r="I93" s="12"/>
      <c r="J93" s="13"/>
      <c r="K93" s="12"/>
      <c r="L93" s="15"/>
      <c r="M93" s="5"/>
      <c r="N93" s="5"/>
      <c r="O93" s="5"/>
      <c r="P93" s="5"/>
      <c r="Q93" s="12"/>
      <c r="R93" s="14"/>
      <c r="S93" s="5"/>
      <c r="T93" s="16"/>
      <c r="U93" s="49"/>
    </row>
    <row r="94" spans="1:21" ht="42.6" customHeight="1" x14ac:dyDescent="0.3">
      <c r="A94" s="8">
        <v>2</v>
      </c>
      <c r="B94" s="11">
        <v>405</v>
      </c>
      <c r="C94" s="146" t="s">
        <v>332</v>
      </c>
      <c r="D94" s="146"/>
      <c r="E94" s="146"/>
      <c r="F94" s="146"/>
      <c r="G94" s="146"/>
      <c r="H94" s="146"/>
      <c r="I94" s="12"/>
      <c r="J94" s="13"/>
      <c r="K94" s="12"/>
      <c r="L94" s="15"/>
      <c r="M94" s="5"/>
      <c r="N94" s="5"/>
      <c r="O94" s="5"/>
      <c r="P94" s="5"/>
      <c r="Q94" s="12"/>
      <c r="R94" s="14"/>
      <c r="S94" s="5"/>
      <c r="T94" s="16"/>
      <c r="U94" s="49"/>
    </row>
    <row r="95" spans="1:21" ht="20.100000000000001" customHeight="1" x14ac:dyDescent="0.3">
      <c r="A95" s="12"/>
      <c r="B95" s="12"/>
      <c r="C95" s="153" t="s">
        <v>344</v>
      </c>
      <c r="D95" s="153"/>
      <c r="E95" s="153"/>
      <c r="F95" s="153"/>
      <c r="G95" s="153"/>
      <c r="H95" s="8">
        <f>'Bill-2-MB-3'!I12</f>
        <v>1</v>
      </c>
      <c r="I95" s="8">
        <f>H95</f>
        <v>1</v>
      </c>
      <c r="J95" s="13">
        <f>ROUND(U95*70%,0)</f>
        <v>577500</v>
      </c>
      <c r="K95" s="8" t="s">
        <v>43</v>
      </c>
      <c r="L95" s="15">
        <f>I95*J95</f>
        <v>577500</v>
      </c>
      <c r="M95" s="5"/>
      <c r="N95" s="5"/>
      <c r="O95" s="5">
        <v>0</v>
      </c>
      <c r="P95" s="5">
        <v>0</v>
      </c>
      <c r="Q95" s="12">
        <f>I95</f>
        <v>1</v>
      </c>
      <c r="R95" s="14">
        <f>L95</f>
        <v>577500</v>
      </c>
      <c r="S95" s="5"/>
      <c r="T95" s="16">
        <v>0.7</v>
      </c>
      <c r="U95" s="49">
        <v>825000</v>
      </c>
    </row>
    <row r="96" spans="1:21" ht="20.100000000000001" customHeight="1" x14ac:dyDescent="0.3">
      <c r="A96" s="12"/>
      <c r="B96" s="12"/>
      <c r="C96" s="12"/>
      <c r="D96" s="12"/>
      <c r="E96" s="12"/>
      <c r="F96" s="12"/>
      <c r="G96" s="12"/>
      <c r="H96" s="5"/>
      <c r="I96" s="12"/>
      <c r="J96" s="13"/>
      <c r="K96" s="12"/>
      <c r="L96" s="15"/>
      <c r="M96" s="5"/>
      <c r="N96" s="5"/>
      <c r="O96" s="5"/>
      <c r="P96" s="5"/>
      <c r="Q96" s="12"/>
      <c r="R96" s="14"/>
      <c r="S96" s="5"/>
      <c r="T96" s="16"/>
      <c r="U96" s="49"/>
    </row>
    <row r="97" spans="1:21" ht="28.2" customHeight="1" x14ac:dyDescent="0.3">
      <c r="A97" s="8">
        <v>3</v>
      </c>
      <c r="B97" s="11">
        <v>407</v>
      </c>
      <c r="C97" s="146" t="s">
        <v>334</v>
      </c>
      <c r="D97" s="146"/>
      <c r="E97" s="146"/>
      <c r="F97" s="146"/>
      <c r="G97" s="146"/>
      <c r="H97" s="146"/>
      <c r="I97" s="12"/>
      <c r="J97" s="13"/>
      <c r="K97" s="12"/>
      <c r="L97" s="15"/>
      <c r="M97" s="5"/>
      <c r="N97" s="5"/>
      <c r="O97" s="5"/>
      <c r="P97" s="5"/>
      <c r="Q97" s="12"/>
      <c r="R97" s="14"/>
      <c r="S97" s="5"/>
      <c r="T97" s="16"/>
      <c r="U97" s="49"/>
    </row>
    <row r="98" spans="1:21" ht="20.100000000000001" customHeight="1" x14ac:dyDescent="0.3">
      <c r="A98" s="12"/>
      <c r="B98" s="12"/>
      <c r="C98" s="153" t="s">
        <v>345</v>
      </c>
      <c r="D98" s="153"/>
      <c r="E98" s="153"/>
      <c r="F98" s="153"/>
      <c r="G98" s="153"/>
      <c r="H98" s="5">
        <f>'Bill-2-MB-3'!I15</f>
        <v>1</v>
      </c>
      <c r="I98" s="12">
        <f>H98</f>
        <v>1</v>
      </c>
      <c r="J98" s="13">
        <f>ROUND(U98*70%,0)</f>
        <v>1837500</v>
      </c>
      <c r="K98" s="12" t="s">
        <v>43</v>
      </c>
      <c r="L98" s="15">
        <f>I98*J98</f>
        <v>1837500</v>
      </c>
      <c r="M98" s="5"/>
      <c r="N98" s="5"/>
      <c r="O98" s="5">
        <v>0</v>
      </c>
      <c r="P98" s="5">
        <v>0</v>
      </c>
      <c r="Q98" s="12">
        <f>I98</f>
        <v>1</v>
      </c>
      <c r="R98" s="14">
        <f>L98</f>
        <v>1837500</v>
      </c>
      <c r="S98" s="5"/>
      <c r="T98" s="16">
        <v>0.7</v>
      </c>
      <c r="U98" s="49">
        <v>2625000</v>
      </c>
    </row>
    <row r="99" spans="1:21" ht="20.100000000000001" customHeight="1" x14ac:dyDescent="0.3">
      <c r="A99" s="12"/>
      <c r="B99" s="12"/>
      <c r="C99" s="12"/>
      <c r="D99" s="12"/>
      <c r="E99" s="12"/>
      <c r="F99" s="12"/>
      <c r="G99" s="12"/>
      <c r="H99" s="5"/>
      <c r="I99" s="12"/>
      <c r="J99" s="13"/>
      <c r="K99" s="12"/>
      <c r="L99" s="15"/>
      <c r="M99" s="5"/>
      <c r="N99" s="5"/>
      <c r="O99" s="5"/>
      <c r="P99" s="5"/>
      <c r="Q99" s="12"/>
      <c r="R99" s="14"/>
      <c r="S99" s="5"/>
      <c r="T99" s="16"/>
      <c r="U99" s="49"/>
    </row>
    <row r="100" spans="1:21" ht="43.8" customHeight="1" x14ac:dyDescent="0.3">
      <c r="A100" s="8">
        <v>4</v>
      </c>
      <c r="B100" s="11">
        <v>408</v>
      </c>
      <c r="C100" s="146" t="s">
        <v>335</v>
      </c>
      <c r="D100" s="146"/>
      <c r="E100" s="146"/>
      <c r="F100" s="146"/>
      <c r="G100" s="146"/>
      <c r="H100" s="146"/>
      <c r="I100" s="12"/>
      <c r="J100" s="13"/>
      <c r="K100" s="12"/>
      <c r="L100" s="15"/>
      <c r="M100" s="5"/>
      <c r="N100" s="5"/>
      <c r="O100" s="5"/>
      <c r="P100" s="5"/>
      <c r="Q100" s="12"/>
      <c r="R100" s="14"/>
      <c r="S100" s="5"/>
      <c r="T100" s="16"/>
      <c r="U100" s="49"/>
    </row>
    <row r="101" spans="1:21" ht="20.100000000000001" customHeight="1" x14ac:dyDescent="0.3">
      <c r="A101" s="12"/>
      <c r="B101" s="12"/>
      <c r="C101" s="153" t="s">
        <v>345</v>
      </c>
      <c r="D101" s="153"/>
      <c r="E101" s="153"/>
      <c r="F101" s="153"/>
      <c r="G101" s="153"/>
      <c r="H101" s="5">
        <f>'Bill-2-MB-3'!I18</f>
        <v>1</v>
      </c>
      <c r="I101" s="12">
        <f>H101</f>
        <v>1</v>
      </c>
      <c r="J101" s="13">
        <f>ROUND(U101*70%,0)</f>
        <v>1792000</v>
      </c>
      <c r="K101" s="12" t="s">
        <v>43</v>
      </c>
      <c r="L101" s="15">
        <f>I101*J101</f>
        <v>1792000</v>
      </c>
      <c r="M101" s="5"/>
      <c r="N101" s="5"/>
      <c r="O101" s="5">
        <v>0</v>
      </c>
      <c r="P101" s="5">
        <v>0</v>
      </c>
      <c r="Q101" s="12">
        <f>I101</f>
        <v>1</v>
      </c>
      <c r="R101" s="14">
        <f>L101</f>
        <v>1792000</v>
      </c>
      <c r="S101" s="5"/>
      <c r="T101" s="16">
        <v>0.7</v>
      </c>
      <c r="U101" s="49">
        <v>2560000</v>
      </c>
    </row>
    <row r="102" spans="1:21" ht="20.100000000000001" customHeight="1" x14ac:dyDescent="0.3">
      <c r="A102" s="12"/>
      <c r="B102" s="12"/>
      <c r="C102" s="12"/>
      <c r="D102" s="12"/>
      <c r="E102" s="12"/>
      <c r="F102" s="12"/>
      <c r="G102" s="12"/>
      <c r="H102" s="5"/>
      <c r="I102" s="12"/>
      <c r="J102" s="13"/>
      <c r="K102" s="12"/>
      <c r="L102" s="15"/>
      <c r="M102" s="5"/>
      <c r="N102" s="5"/>
      <c r="O102" s="5"/>
      <c r="P102" s="5"/>
      <c r="Q102" s="12"/>
      <c r="R102" s="14"/>
      <c r="S102" s="5"/>
      <c r="T102" s="16"/>
      <c r="U102" s="49"/>
    </row>
    <row r="103" spans="1:21" ht="30.6" customHeight="1" x14ac:dyDescent="0.3">
      <c r="A103" s="8">
        <v>5</v>
      </c>
      <c r="B103" s="11">
        <v>413</v>
      </c>
      <c r="C103" s="146" t="s">
        <v>333</v>
      </c>
      <c r="D103" s="146"/>
      <c r="E103" s="146"/>
      <c r="F103" s="146"/>
      <c r="G103" s="146"/>
      <c r="H103" s="146"/>
      <c r="I103" s="12"/>
      <c r="J103" s="13"/>
      <c r="K103" s="12"/>
      <c r="L103" s="15"/>
      <c r="M103" s="5"/>
      <c r="N103" s="5"/>
      <c r="O103" s="5"/>
      <c r="P103" s="5"/>
      <c r="Q103" s="12"/>
      <c r="R103" s="14"/>
      <c r="S103" s="5"/>
      <c r="T103" s="16"/>
      <c r="U103" s="49"/>
    </row>
    <row r="104" spans="1:21" ht="20.100000000000001" customHeight="1" x14ac:dyDescent="0.3">
      <c r="A104" s="12"/>
      <c r="B104" s="12"/>
      <c r="C104" s="153" t="s">
        <v>345</v>
      </c>
      <c r="D104" s="153"/>
      <c r="E104" s="153"/>
      <c r="F104" s="153"/>
      <c r="G104" s="153"/>
      <c r="H104" s="5">
        <f>'Bill-2-MB-3'!I21</f>
        <v>1</v>
      </c>
      <c r="I104" s="12">
        <f>H104</f>
        <v>1</v>
      </c>
      <c r="J104" s="13">
        <f>ROUND(U104*70%,0)</f>
        <v>511875</v>
      </c>
      <c r="K104" s="12" t="s">
        <v>43</v>
      </c>
      <c r="L104" s="15">
        <f>I104*J104</f>
        <v>511875</v>
      </c>
      <c r="M104" s="5"/>
      <c r="N104" s="5"/>
      <c r="O104" s="5">
        <v>0</v>
      </c>
      <c r="P104" s="5">
        <v>0</v>
      </c>
      <c r="Q104" s="12">
        <f>I104</f>
        <v>1</v>
      </c>
      <c r="R104" s="14">
        <f>L104</f>
        <v>511875</v>
      </c>
      <c r="S104" s="5"/>
      <c r="T104" s="16">
        <v>0.7</v>
      </c>
      <c r="U104" s="49">
        <v>731250</v>
      </c>
    </row>
    <row r="105" spans="1:21" ht="20.100000000000001" customHeight="1" x14ac:dyDescent="0.3">
      <c r="A105" s="12"/>
      <c r="B105" s="12"/>
      <c r="C105" s="12"/>
      <c r="D105" s="12"/>
      <c r="E105" s="12"/>
      <c r="F105" s="12"/>
      <c r="G105" s="12"/>
      <c r="H105" s="5"/>
      <c r="I105" s="12"/>
      <c r="J105" s="13"/>
      <c r="K105" s="12"/>
      <c r="L105" s="15"/>
      <c r="M105" s="5"/>
      <c r="N105" s="5"/>
      <c r="O105" s="5"/>
      <c r="P105" s="5"/>
      <c r="Q105" s="12"/>
      <c r="R105" s="14"/>
      <c r="S105" s="5"/>
      <c r="T105" s="16"/>
      <c r="U105" s="49"/>
    </row>
    <row r="106" spans="1:21" ht="26.4" customHeight="1" x14ac:dyDescent="0.3">
      <c r="A106" s="8">
        <v>6</v>
      </c>
      <c r="B106" s="11">
        <v>419</v>
      </c>
      <c r="C106" s="146" t="s">
        <v>336</v>
      </c>
      <c r="D106" s="146"/>
      <c r="E106" s="146"/>
      <c r="F106" s="146"/>
      <c r="G106" s="146"/>
      <c r="H106" s="146"/>
      <c r="I106" s="12"/>
      <c r="J106" s="13"/>
      <c r="K106" s="12"/>
      <c r="L106" s="15"/>
      <c r="M106" s="5"/>
      <c r="N106" s="5"/>
      <c r="O106" s="5"/>
      <c r="P106" s="5"/>
      <c r="Q106" s="12"/>
      <c r="R106" s="14"/>
      <c r="S106" s="5"/>
      <c r="T106" s="16"/>
      <c r="U106" s="49"/>
    </row>
    <row r="107" spans="1:21" ht="20.100000000000001" customHeight="1" x14ac:dyDescent="0.3">
      <c r="A107" s="12"/>
      <c r="B107" s="12"/>
      <c r="C107" s="153" t="s">
        <v>346</v>
      </c>
      <c r="D107" s="153"/>
      <c r="E107" s="153"/>
      <c r="F107" s="153"/>
      <c r="G107" s="153"/>
      <c r="H107" s="5">
        <f>'Bill-2-MB-3'!I24</f>
        <v>1</v>
      </c>
      <c r="I107" s="12">
        <f>H107</f>
        <v>1</v>
      </c>
      <c r="J107" s="13">
        <f>ROUND(U107*70%,0)</f>
        <v>72188</v>
      </c>
      <c r="K107" s="12" t="s">
        <v>43</v>
      </c>
      <c r="L107" s="15">
        <f>I107*J107</f>
        <v>72188</v>
      </c>
      <c r="M107" s="5"/>
      <c r="N107" s="5"/>
      <c r="O107" s="5">
        <v>0</v>
      </c>
      <c r="P107" s="5">
        <v>0</v>
      </c>
      <c r="Q107" s="12">
        <f>I107</f>
        <v>1</v>
      </c>
      <c r="R107" s="14">
        <f>L107</f>
        <v>72188</v>
      </c>
      <c r="S107" s="5"/>
      <c r="T107" s="16">
        <v>0.7</v>
      </c>
      <c r="U107" s="49">
        <v>103125</v>
      </c>
    </row>
    <row r="108" spans="1:21" s="18" customFormat="1" ht="20.100000000000001" customHeight="1" x14ac:dyDescent="0.3">
      <c r="A108" s="12"/>
      <c r="B108" s="12"/>
      <c r="C108" s="17"/>
      <c r="D108" s="17"/>
      <c r="E108" s="17"/>
      <c r="F108" s="17"/>
      <c r="G108" s="17"/>
      <c r="H108" s="17"/>
      <c r="I108" s="147" t="s">
        <v>60</v>
      </c>
      <c r="J108" s="147"/>
      <c r="K108" s="147"/>
      <c r="L108" s="19">
        <f>SUM(L8:L107)</f>
        <v>13192650</v>
      </c>
      <c r="M108" s="10"/>
      <c r="N108" s="10"/>
      <c r="O108" s="2"/>
      <c r="P108" s="61">
        <f>SUM(P8:P107)</f>
        <v>8065587</v>
      </c>
      <c r="Q108" s="2"/>
      <c r="R108" s="26">
        <f>SUM(R7:R107)</f>
        <v>5127063</v>
      </c>
      <c r="S108" s="17"/>
      <c r="T108" s="17"/>
      <c r="U108" s="10"/>
    </row>
    <row r="109" spans="1:21" s="18" customFormat="1" ht="20.100000000000001" customHeight="1" x14ac:dyDescent="0.3">
      <c r="A109" s="12"/>
      <c r="B109" s="12"/>
      <c r="C109" s="17"/>
      <c r="D109" s="17"/>
      <c r="E109" s="17"/>
      <c r="F109" s="17"/>
      <c r="G109" s="17"/>
      <c r="H109" s="17"/>
      <c r="I109" s="147" t="s">
        <v>61</v>
      </c>
      <c r="J109" s="147"/>
      <c r="K109" s="147"/>
      <c r="L109" s="19">
        <f>ROUND(L108*18%,0)</f>
        <v>2374677</v>
      </c>
      <c r="M109" s="24"/>
      <c r="N109" s="24"/>
      <c r="O109" s="25"/>
      <c r="P109" s="19">
        <f>ROUND(P108*18%,0)</f>
        <v>1451806</v>
      </c>
      <c r="Q109" s="25"/>
      <c r="R109" s="19">
        <f>ROUND(R108*18%,0)</f>
        <v>922871</v>
      </c>
      <c r="S109" s="17"/>
      <c r="T109" s="17"/>
      <c r="U109" s="10"/>
    </row>
    <row r="110" spans="1:21" s="18" customFormat="1" ht="20.100000000000001" customHeight="1" x14ac:dyDescent="0.3">
      <c r="A110" s="12"/>
      <c r="B110" s="12"/>
      <c r="C110" s="17"/>
      <c r="D110" s="17"/>
      <c r="E110" s="17"/>
      <c r="F110" s="17"/>
      <c r="G110" s="17"/>
      <c r="H110" s="17"/>
      <c r="I110" s="147" t="s">
        <v>60</v>
      </c>
      <c r="J110" s="147"/>
      <c r="K110" s="147"/>
      <c r="L110" s="19">
        <f>SUM(L108:L109)</f>
        <v>15567327</v>
      </c>
      <c r="M110" s="20"/>
      <c r="N110" s="20"/>
      <c r="O110" s="21"/>
      <c r="P110" s="19">
        <f>SUM(P108:P109)</f>
        <v>9517393</v>
      </c>
      <c r="Q110" s="22"/>
      <c r="R110" s="19">
        <f>SUM(R108:R109)</f>
        <v>6049934</v>
      </c>
      <c r="S110" s="17"/>
      <c r="T110" s="17"/>
      <c r="U110" s="10"/>
    </row>
    <row r="111" spans="1:21" s="18" customFormat="1" ht="20.100000000000001" customHeight="1" x14ac:dyDescent="0.3">
      <c r="A111" s="12"/>
      <c r="B111" s="12"/>
      <c r="C111" s="17"/>
      <c r="D111" s="17"/>
      <c r="E111" s="17"/>
      <c r="F111" s="17"/>
      <c r="G111" s="17"/>
      <c r="H111" s="17"/>
      <c r="I111" s="2"/>
      <c r="J111" s="2"/>
      <c r="K111" s="2"/>
      <c r="L111" s="19"/>
      <c r="M111" s="20"/>
      <c r="N111" s="20"/>
      <c r="O111" s="21"/>
      <c r="P111" s="19"/>
      <c r="Q111" s="22"/>
      <c r="R111" s="19"/>
      <c r="S111" s="17"/>
      <c r="T111" s="17"/>
      <c r="U111" s="10"/>
    </row>
    <row r="112" spans="1:21" s="18" customFormat="1" ht="20.100000000000001" customHeight="1" x14ac:dyDescent="0.3">
      <c r="A112" s="12"/>
      <c r="B112" s="12"/>
      <c r="C112" s="17"/>
      <c r="D112" s="17"/>
      <c r="E112" s="17"/>
      <c r="F112" s="17"/>
      <c r="G112" s="17"/>
      <c r="H112" s="17"/>
      <c r="I112" s="70"/>
      <c r="J112" s="173" t="s">
        <v>349</v>
      </c>
      <c r="K112" s="173"/>
      <c r="L112" s="173"/>
      <c r="M112" s="173"/>
      <c r="N112" s="173"/>
      <c r="O112" s="173"/>
      <c r="P112" s="173"/>
      <c r="Q112" s="173"/>
      <c r="R112" s="173"/>
      <c r="S112" s="173"/>
      <c r="T112" s="173"/>
      <c r="U112" s="173"/>
    </row>
    <row r="113" spans="1:21" s="18" customFormat="1" ht="20.100000000000001" customHeight="1" x14ac:dyDescent="0.3">
      <c r="A113" s="12"/>
      <c r="B113" s="12"/>
      <c r="C113" s="17"/>
      <c r="D113" s="17"/>
      <c r="E113" s="17"/>
      <c r="F113" s="17"/>
      <c r="G113" s="17"/>
      <c r="H113" s="17"/>
      <c r="I113" s="70" t="s">
        <v>350</v>
      </c>
      <c r="J113" s="173" t="s">
        <v>351</v>
      </c>
      <c r="K113" s="173"/>
      <c r="L113" s="173"/>
      <c r="M113" s="173"/>
      <c r="N113" s="173"/>
      <c r="O113" s="173"/>
      <c r="P113" s="173"/>
      <c r="Q113" s="173"/>
      <c r="R113" s="173"/>
      <c r="S113" s="173"/>
      <c r="T113" s="173"/>
      <c r="U113" s="173"/>
    </row>
    <row r="114" spans="1:21" s="18" customFormat="1" ht="20.100000000000001" customHeight="1" x14ac:dyDescent="0.3">
      <c r="A114" s="12"/>
      <c r="B114" s="12"/>
      <c r="C114" s="17"/>
      <c r="D114" s="17"/>
      <c r="E114" s="17"/>
      <c r="F114" s="17"/>
      <c r="G114" s="17"/>
      <c r="H114" s="17"/>
      <c r="I114" s="70" t="s">
        <v>352</v>
      </c>
      <c r="J114" s="173" t="s">
        <v>353</v>
      </c>
      <c r="K114" s="173"/>
      <c r="L114" s="173"/>
      <c r="M114" s="173"/>
      <c r="N114" s="173"/>
      <c r="O114" s="173"/>
      <c r="P114" s="173"/>
      <c r="Q114" s="173"/>
      <c r="R114" s="173"/>
      <c r="S114" s="173"/>
      <c r="T114" s="173"/>
      <c r="U114" s="173"/>
    </row>
    <row r="115" spans="1:21" s="18" customFormat="1" ht="20.100000000000001" customHeight="1" x14ac:dyDescent="0.3">
      <c r="A115" s="12"/>
      <c r="B115" s="12"/>
      <c r="C115" s="17"/>
      <c r="D115" s="17"/>
      <c r="E115" s="17"/>
      <c r="F115" s="17"/>
      <c r="G115" s="17"/>
      <c r="H115" s="17"/>
      <c r="I115" s="70" t="s">
        <v>354</v>
      </c>
      <c r="J115" s="173" t="s">
        <v>355</v>
      </c>
      <c r="K115" s="173"/>
      <c r="L115" s="173"/>
      <c r="M115" s="173"/>
      <c r="N115" s="173"/>
      <c r="O115" s="173"/>
      <c r="P115" s="173"/>
      <c r="Q115" s="173"/>
      <c r="R115" s="173"/>
      <c r="S115" s="173"/>
      <c r="T115" s="173"/>
      <c r="U115" s="173"/>
    </row>
    <row r="116" spans="1:21" s="18" customFormat="1" ht="20.100000000000001" customHeight="1" x14ac:dyDescent="0.3">
      <c r="A116" s="12"/>
      <c r="B116" s="12"/>
      <c r="C116" s="17"/>
      <c r="D116" s="17"/>
      <c r="E116" s="17"/>
      <c r="F116" s="17"/>
      <c r="G116" s="17"/>
      <c r="H116" s="17"/>
      <c r="I116" s="70" t="s">
        <v>356</v>
      </c>
      <c r="J116" s="173" t="s">
        <v>357</v>
      </c>
      <c r="K116" s="173"/>
      <c r="L116" s="173"/>
      <c r="M116" s="173"/>
      <c r="N116" s="173"/>
      <c r="O116" s="173"/>
      <c r="P116" s="173"/>
      <c r="Q116" s="173"/>
      <c r="R116" s="173"/>
      <c r="S116" s="173"/>
      <c r="T116" s="173"/>
      <c r="U116" s="173"/>
    </row>
    <row r="117" spans="1:21" s="18" customFormat="1" ht="20.100000000000001" customHeight="1" x14ac:dyDescent="0.3">
      <c r="A117" s="12"/>
      <c r="B117" s="12"/>
      <c r="C117" s="87"/>
      <c r="D117" s="17"/>
      <c r="E117" s="17"/>
      <c r="F117" s="17"/>
      <c r="G117" s="17"/>
      <c r="H117" s="17"/>
      <c r="I117" s="70" t="s">
        <v>358</v>
      </c>
      <c r="J117" s="173" t="s">
        <v>357</v>
      </c>
      <c r="K117" s="173"/>
      <c r="L117" s="173"/>
      <c r="M117" s="173"/>
      <c r="N117" s="173"/>
      <c r="O117" s="173"/>
      <c r="P117" s="173"/>
      <c r="Q117" s="173"/>
      <c r="R117" s="173"/>
      <c r="S117" s="173"/>
      <c r="T117" s="173"/>
      <c r="U117" s="173"/>
    </row>
    <row r="118" spans="1:21" s="18" customFormat="1" ht="20.100000000000001" customHeight="1" x14ac:dyDescent="0.3">
      <c r="A118" s="12"/>
      <c r="B118" s="12"/>
      <c r="C118" s="87"/>
      <c r="D118" s="17"/>
      <c r="E118" s="17"/>
      <c r="F118" s="17"/>
      <c r="G118" s="17"/>
      <c r="H118" s="17"/>
      <c r="I118" s="2"/>
      <c r="J118" s="2"/>
      <c r="K118" s="2"/>
      <c r="L118" s="19"/>
      <c r="M118" s="20"/>
      <c r="N118" s="20"/>
      <c r="O118" s="21"/>
      <c r="P118" s="19"/>
      <c r="Q118" s="22"/>
      <c r="R118" s="19"/>
      <c r="S118" s="17"/>
      <c r="T118" s="17"/>
      <c r="U118" s="10"/>
    </row>
    <row r="119" spans="1:21" s="18" customFormat="1" ht="20.100000000000001" customHeight="1" x14ac:dyDescent="0.3">
      <c r="A119" s="12"/>
      <c r="B119" s="12"/>
      <c r="C119" s="87"/>
      <c r="D119" s="17"/>
      <c r="E119" s="17"/>
      <c r="F119" s="17"/>
      <c r="G119" s="17"/>
      <c r="H119" s="17"/>
      <c r="I119" s="2"/>
      <c r="J119" s="2"/>
      <c r="K119" s="2"/>
      <c r="L119" s="19"/>
      <c r="M119" s="20"/>
      <c r="N119" s="20"/>
      <c r="O119" s="21"/>
      <c r="P119" s="19"/>
      <c r="Q119" s="22"/>
      <c r="R119" s="19"/>
      <c r="S119" s="17"/>
      <c r="T119" s="17"/>
      <c r="U119" s="10"/>
    </row>
    <row r="120" spans="1:21" s="18" customFormat="1" ht="20.100000000000001" customHeight="1" x14ac:dyDescent="0.3">
      <c r="A120" s="12"/>
      <c r="B120" s="12"/>
      <c r="C120" s="17"/>
      <c r="D120" s="17"/>
      <c r="E120" s="17"/>
      <c r="F120" s="17"/>
      <c r="G120" s="17"/>
      <c r="H120" s="17"/>
      <c r="I120" s="2"/>
      <c r="J120" s="2"/>
      <c r="K120" s="2"/>
      <c r="L120" s="19"/>
      <c r="M120" s="20"/>
      <c r="N120" s="20"/>
      <c r="O120" s="21"/>
      <c r="P120" s="19"/>
      <c r="Q120" s="22"/>
      <c r="R120" s="19"/>
      <c r="S120" s="17"/>
      <c r="T120" s="17"/>
      <c r="U120" s="10"/>
    </row>
    <row r="121" spans="1:21" s="18" customFormat="1" ht="20.100000000000001" customHeight="1" x14ac:dyDescent="0.3">
      <c r="A121" s="12"/>
      <c r="B121" s="12"/>
      <c r="C121" s="17"/>
      <c r="D121" s="17"/>
      <c r="E121" s="17"/>
      <c r="F121" s="17"/>
      <c r="G121" s="17"/>
      <c r="H121" s="17"/>
      <c r="I121" s="2"/>
      <c r="J121" s="2"/>
      <c r="K121" s="2"/>
      <c r="L121" s="19"/>
      <c r="M121" s="20"/>
      <c r="N121" s="20"/>
      <c r="O121" s="21"/>
      <c r="P121" s="19"/>
      <c r="Q121" s="22"/>
      <c r="R121" s="19"/>
      <c r="S121" s="17"/>
      <c r="T121" s="17"/>
      <c r="U121" s="10"/>
    </row>
    <row r="122" spans="1:21" s="18" customFormat="1" ht="20.100000000000001" customHeight="1" x14ac:dyDescent="0.3">
      <c r="A122" s="12"/>
      <c r="B122" s="12"/>
      <c r="C122" s="17"/>
      <c r="D122" s="17"/>
      <c r="E122" s="17"/>
      <c r="F122" s="17"/>
      <c r="G122" s="17"/>
      <c r="H122" s="17"/>
      <c r="I122" s="2"/>
      <c r="J122" s="2"/>
      <c r="K122" s="2"/>
      <c r="L122" s="19"/>
      <c r="M122" s="20"/>
      <c r="N122" s="20"/>
      <c r="O122" s="21"/>
      <c r="P122" s="19"/>
      <c r="Q122" s="22"/>
      <c r="R122" s="19"/>
      <c r="S122" s="17"/>
      <c r="T122" s="17"/>
      <c r="U122" s="10"/>
    </row>
    <row r="123" spans="1:21" s="18" customFormat="1" ht="20.100000000000001" customHeight="1" x14ac:dyDescent="0.3">
      <c r="A123" s="12"/>
      <c r="B123" s="12"/>
      <c r="C123" s="17"/>
      <c r="D123" s="17"/>
      <c r="E123" s="17"/>
      <c r="F123" s="17"/>
      <c r="G123" s="17"/>
      <c r="H123" s="17"/>
      <c r="I123" s="2"/>
      <c r="J123" s="2"/>
      <c r="K123" s="2"/>
      <c r="L123" s="19"/>
      <c r="M123" s="20"/>
      <c r="N123" s="20"/>
      <c r="O123" s="21"/>
      <c r="P123" s="19"/>
      <c r="Q123" s="22"/>
      <c r="R123" s="19"/>
      <c r="S123" s="17"/>
      <c r="T123" s="17"/>
      <c r="U123" s="10"/>
    </row>
    <row r="124" spans="1:21" s="18" customFormat="1" ht="20.100000000000001" customHeight="1" x14ac:dyDescent="0.3">
      <c r="A124" s="12"/>
      <c r="B124" s="12"/>
      <c r="C124" s="17"/>
      <c r="D124" s="17"/>
      <c r="E124" s="17"/>
      <c r="F124" s="17"/>
      <c r="G124" s="17"/>
      <c r="H124" s="17"/>
      <c r="I124" s="2"/>
      <c r="J124" s="2"/>
      <c r="K124" s="2"/>
      <c r="L124" s="19"/>
      <c r="M124" s="20"/>
      <c r="N124" s="20"/>
      <c r="O124" s="21"/>
      <c r="P124" s="19"/>
      <c r="Q124" s="22"/>
      <c r="R124" s="19"/>
      <c r="S124" s="17"/>
      <c r="T124" s="17"/>
      <c r="U124" s="10"/>
    </row>
    <row r="125" spans="1:21" s="18" customFormat="1" ht="20.100000000000001" customHeight="1" x14ac:dyDescent="0.3">
      <c r="A125" s="12"/>
      <c r="B125" s="12"/>
      <c r="C125" s="17"/>
      <c r="D125" s="17"/>
      <c r="E125" s="17"/>
      <c r="F125" s="17"/>
      <c r="G125" s="17"/>
      <c r="H125" s="17"/>
      <c r="I125" s="2"/>
      <c r="J125" s="2"/>
      <c r="K125" s="2"/>
      <c r="L125" s="19"/>
      <c r="M125" s="20"/>
      <c r="N125" s="20"/>
      <c r="O125" s="21"/>
      <c r="P125" s="19"/>
      <c r="Q125" s="22"/>
      <c r="R125" s="19"/>
      <c r="S125" s="17"/>
      <c r="T125" s="17"/>
      <c r="U125" s="10"/>
    </row>
    <row r="126" spans="1:21" s="18" customFormat="1" ht="20.100000000000001" customHeight="1" x14ac:dyDescent="0.3">
      <c r="A126" s="12"/>
      <c r="B126" s="12"/>
      <c r="C126" s="17"/>
      <c r="D126" s="17"/>
      <c r="E126" s="17"/>
      <c r="F126" s="17"/>
      <c r="G126" s="17"/>
      <c r="H126" s="17"/>
      <c r="I126" s="2"/>
      <c r="J126" s="2"/>
      <c r="K126" s="2"/>
      <c r="L126" s="19"/>
      <c r="M126" s="20"/>
      <c r="N126" s="20"/>
      <c r="O126" s="21"/>
      <c r="P126" s="19"/>
      <c r="Q126" s="22"/>
      <c r="R126" s="19"/>
      <c r="S126" s="17"/>
      <c r="T126" s="17"/>
      <c r="U126" s="10"/>
    </row>
    <row r="127" spans="1:21" s="18" customFormat="1" ht="20.100000000000001" customHeight="1" x14ac:dyDescent="0.3">
      <c r="A127" s="12"/>
      <c r="B127" s="12"/>
      <c r="C127" s="17"/>
      <c r="D127" s="17"/>
      <c r="E127" s="17"/>
      <c r="F127" s="17"/>
      <c r="G127" s="17"/>
      <c r="H127" s="17"/>
      <c r="I127" s="2"/>
      <c r="J127" s="2"/>
      <c r="K127" s="2"/>
      <c r="L127" s="19"/>
      <c r="M127" s="20"/>
      <c r="N127" s="20"/>
      <c r="O127" s="21"/>
      <c r="P127" s="19"/>
      <c r="Q127" s="22"/>
      <c r="R127" s="19"/>
      <c r="S127" s="17"/>
      <c r="T127" s="17"/>
      <c r="U127" s="10"/>
    </row>
    <row r="128" spans="1:21" s="18" customFormat="1" ht="20.100000000000001" customHeight="1" x14ac:dyDescent="0.3">
      <c r="A128" s="12"/>
      <c r="B128" s="12"/>
      <c r="C128" s="17"/>
      <c r="D128" s="17"/>
      <c r="E128" s="17"/>
      <c r="F128" s="17"/>
      <c r="G128" s="17"/>
      <c r="H128" s="17"/>
      <c r="I128" s="2"/>
      <c r="J128" s="2"/>
      <c r="K128" s="2"/>
      <c r="L128" s="19"/>
      <c r="M128" s="20"/>
      <c r="N128" s="20"/>
      <c r="O128" s="21"/>
      <c r="P128" s="19"/>
      <c r="Q128" s="22"/>
      <c r="R128" s="19"/>
      <c r="S128" s="17"/>
      <c r="T128" s="17"/>
      <c r="U128" s="10"/>
    </row>
    <row r="129" spans="1:21" s="18" customFormat="1" ht="20.100000000000001" customHeight="1" x14ac:dyDescent="0.3">
      <c r="A129" s="12"/>
      <c r="B129" s="12"/>
      <c r="C129" s="17"/>
      <c r="D129" s="17"/>
      <c r="E129" s="17"/>
      <c r="F129" s="17"/>
      <c r="G129" s="17"/>
      <c r="H129" s="17"/>
      <c r="I129" s="2"/>
      <c r="J129" s="2"/>
      <c r="K129" s="2"/>
      <c r="L129" s="19"/>
      <c r="M129" s="20"/>
      <c r="N129" s="20"/>
      <c r="O129" s="21"/>
      <c r="P129" s="19"/>
      <c r="Q129" s="22"/>
      <c r="R129" s="19"/>
      <c r="S129" s="17"/>
      <c r="T129" s="17"/>
      <c r="U129" s="10"/>
    </row>
    <row r="130" spans="1:21" s="18" customFormat="1" ht="20.100000000000001" customHeight="1" x14ac:dyDescent="0.3">
      <c r="A130" s="12"/>
      <c r="B130" s="12"/>
      <c r="C130" s="17"/>
      <c r="D130" s="17"/>
      <c r="E130" s="17"/>
      <c r="F130" s="17"/>
      <c r="G130" s="17"/>
      <c r="H130" s="17"/>
      <c r="I130" s="2"/>
      <c r="J130" s="2"/>
      <c r="K130" s="2"/>
      <c r="L130" s="19"/>
      <c r="M130" s="20"/>
      <c r="N130" s="20"/>
      <c r="O130" s="21"/>
      <c r="P130" s="19"/>
      <c r="Q130" s="22"/>
      <c r="R130" s="19"/>
      <c r="S130" s="17"/>
      <c r="T130" s="17"/>
      <c r="U130" s="10"/>
    </row>
    <row r="131" spans="1:21" s="18" customFormat="1" ht="20.100000000000001" customHeight="1" x14ac:dyDescent="0.3">
      <c r="A131" s="12"/>
      <c r="B131" s="12"/>
      <c r="C131" s="17"/>
      <c r="D131" s="17"/>
      <c r="E131" s="17"/>
      <c r="F131" s="17"/>
      <c r="G131" s="17"/>
      <c r="H131" s="17"/>
      <c r="I131" s="2"/>
      <c r="J131" s="2"/>
      <c r="K131" s="2"/>
      <c r="L131" s="19"/>
      <c r="M131" s="20"/>
      <c r="N131" s="20"/>
      <c r="O131" s="21"/>
      <c r="P131" s="19"/>
      <c r="Q131" s="22"/>
      <c r="R131" s="19"/>
      <c r="S131" s="17"/>
      <c r="T131" s="17"/>
      <c r="U131" s="10"/>
    </row>
    <row r="132" spans="1:21" s="18" customFormat="1" ht="20.100000000000001" customHeight="1" x14ac:dyDescent="0.3">
      <c r="A132" s="12"/>
      <c r="B132" s="12"/>
      <c r="C132" s="17"/>
      <c r="D132" s="17"/>
      <c r="E132" s="17"/>
      <c r="F132" s="17"/>
      <c r="G132" s="17"/>
      <c r="H132" s="17"/>
      <c r="I132" s="2"/>
      <c r="J132" s="2"/>
      <c r="K132" s="2"/>
      <c r="L132" s="19"/>
      <c r="M132" s="20"/>
      <c r="N132" s="20"/>
      <c r="O132" s="21"/>
      <c r="P132" s="19"/>
      <c r="Q132" s="22"/>
      <c r="R132" s="19"/>
      <c r="S132" s="17"/>
      <c r="T132" s="17"/>
      <c r="U132" s="10"/>
    </row>
    <row r="133" spans="1:21" s="18" customFormat="1" ht="20.100000000000001" customHeight="1" x14ac:dyDescent="0.3">
      <c r="A133" s="12"/>
      <c r="B133" s="12"/>
      <c r="C133" s="17"/>
      <c r="D133" s="17"/>
      <c r="E133" s="17"/>
      <c r="F133" s="17"/>
      <c r="G133" s="17"/>
      <c r="H133" s="17"/>
      <c r="I133" s="2"/>
      <c r="J133" s="2"/>
      <c r="K133" s="2"/>
      <c r="L133" s="19"/>
      <c r="M133" s="20"/>
      <c r="N133" s="20"/>
      <c r="O133" s="21"/>
      <c r="P133" s="19"/>
      <c r="Q133" s="22"/>
      <c r="R133" s="19"/>
      <c r="S133" s="17"/>
      <c r="T133" s="17"/>
      <c r="U133" s="10"/>
    </row>
    <row r="134" spans="1:21" s="18" customFormat="1" ht="20.100000000000001" customHeight="1" x14ac:dyDescent="0.3">
      <c r="A134" s="12"/>
      <c r="B134" s="12"/>
      <c r="C134" s="17"/>
      <c r="D134" s="17"/>
      <c r="E134" s="17"/>
      <c r="F134" s="17"/>
      <c r="G134" s="17"/>
      <c r="H134" s="17"/>
      <c r="I134" s="2"/>
      <c r="J134" s="2"/>
      <c r="K134" s="2"/>
      <c r="L134" s="19"/>
      <c r="M134" s="20"/>
      <c r="N134" s="20"/>
      <c r="O134" s="21"/>
      <c r="P134" s="19"/>
      <c r="Q134" s="22"/>
      <c r="R134" s="19"/>
      <c r="S134" s="17"/>
      <c r="T134" s="17"/>
      <c r="U134" s="10"/>
    </row>
    <row r="135" spans="1:21" s="18" customFormat="1" ht="20.100000000000001" customHeight="1" x14ac:dyDescent="0.3">
      <c r="A135" s="12"/>
      <c r="B135" s="12"/>
      <c r="C135" s="17"/>
      <c r="D135" s="17"/>
      <c r="E135" s="17"/>
      <c r="F135" s="17"/>
      <c r="G135" s="17"/>
      <c r="H135" s="17"/>
      <c r="I135" s="2"/>
      <c r="J135" s="2"/>
      <c r="K135" s="2"/>
      <c r="L135" s="19"/>
      <c r="M135" s="20"/>
      <c r="N135" s="20"/>
      <c r="O135" s="21"/>
      <c r="P135" s="19"/>
      <c r="Q135" s="22"/>
      <c r="R135" s="19"/>
      <c r="S135" s="17"/>
      <c r="T135" s="17"/>
      <c r="U135" s="10"/>
    </row>
    <row r="136" spans="1:21" s="18" customFormat="1" ht="20.100000000000001" customHeight="1" x14ac:dyDescent="0.3">
      <c r="A136" s="12"/>
      <c r="B136" s="12"/>
      <c r="C136" s="17"/>
      <c r="D136" s="17"/>
      <c r="E136" s="17"/>
      <c r="F136" s="17"/>
      <c r="G136" s="17"/>
      <c r="H136" s="17"/>
      <c r="I136" s="2"/>
      <c r="J136" s="2"/>
      <c r="K136" s="2"/>
      <c r="L136" s="19"/>
      <c r="M136" s="20"/>
      <c r="N136" s="20"/>
      <c r="O136" s="21"/>
      <c r="P136" s="19"/>
      <c r="Q136" s="22"/>
      <c r="R136" s="19"/>
      <c r="S136" s="17"/>
      <c r="T136" s="17"/>
      <c r="U136" s="10"/>
    </row>
    <row r="137" spans="1:21" s="18" customFormat="1" ht="20.100000000000001" customHeight="1" x14ac:dyDescent="0.3">
      <c r="A137" s="12"/>
      <c r="B137" s="12"/>
      <c r="C137" s="17"/>
      <c r="D137" s="17"/>
      <c r="E137" s="17"/>
      <c r="F137" s="17"/>
      <c r="G137" s="17"/>
      <c r="H137" s="17"/>
      <c r="I137" s="2"/>
      <c r="J137" s="2"/>
      <c r="K137" s="2"/>
      <c r="L137" s="19"/>
      <c r="M137" s="20"/>
      <c r="N137" s="20"/>
      <c r="O137" s="21"/>
      <c r="P137" s="19"/>
      <c r="Q137" s="22"/>
      <c r="R137" s="19"/>
      <c r="S137" s="17"/>
      <c r="T137" s="17"/>
      <c r="U137" s="10"/>
    </row>
    <row r="138" spans="1:21" s="18" customFormat="1" ht="20.100000000000001" customHeight="1" x14ac:dyDescent="0.3">
      <c r="A138" s="12"/>
      <c r="B138" s="12"/>
      <c r="C138" s="17"/>
      <c r="D138" s="17"/>
      <c r="E138" s="17"/>
      <c r="F138" s="17"/>
      <c r="G138" s="17"/>
      <c r="H138" s="17"/>
      <c r="I138" s="2"/>
      <c r="J138" s="2"/>
      <c r="K138" s="2"/>
      <c r="L138" s="19"/>
      <c r="M138" s="20"/>
      <c r="N138" s="20"/>
      <c r="O138" s="21"/>
      <c r="P138" s="19"/>
      <c r="Q138" s="22"/>
      <c r="R138" s="19"/>
      <c r="S138" s="17"/>
      <c r="T138" s="17"/>
      <c r="U138" s="10"/>
    </row>
    <row r="139" spans="1:21" s="18" customFormat="1" ht="20.100000000000001" customHeight="1" x14ac:dyDescent="0.3">
      <c r="A139" s="12"/>
      <c r="B139" s="12"/>
      <c r="C139" s="17"/>
      <c r="D139" s="17"/>
      <c r="E139" s="17"/>
      <c r="F139" s="17"/>
      <c r="G139" s="17"/>
      <c r="H139" s="17"/>
      <c r="I139" s="2"/>
      <c r="J139" s="2"/>
      <c r="K139" s="2"/>
      <c r="L139" s="19"/>
      <c r="M139" s="20"/>
      <c r="N139" s="20"/>
      <c r="O139" s="21"/>
      <c r="P139" s="19"/>
      <c r="Q139" s="22"/>
      <c r="R139" s="19"/>
      <c r="S139" s="17"/>
      <c r="T139" s="17"/>
      <c r="U139" s="10"/>
    </row>
    <row r="140" spans="1:21" s="18" customFormat="1" ht="20.100000000000001" customHeight="1" x14ac:dyDescent="0.3">
      <c r="A140" s="12"/>
      <c r="B140" s="12"/>
      <c r="C140" s="17"/>
      <c r="D140" s="17"/>
      <c r="E140" s="17"/>
      <c r="F140" s="17"/>
      <c r="G140" s="17"/>
      <c r="H140" s="17"/>
      <c r="I140" s="2"/>
      <c r="J140" s="2"/>
      <c r="K140" s="2"/>
      <c r="L140" s="19"/>
      <c r="M140" s="20"/>
      <c r="N140" s="20"/>
      <c r="O140" s="21"/>
      <c r="P140" s="19"/>
      <c r="Q140" s="22"/>
      <c r="R140" s="19"/>
      <c r="S140" s="17"/>
      <c r="T140" s="17"/>
      <c r="U140" s="10"/>
    </row>
    <row r="141" spans="1:21" s="18" customFormat="1" ht="20.100000000000001" customHeight="1" x14ac:dyDescent="0.3">
      <c r="A141" s="12"/>
      <c r="B141" s="12"/>
      <c r="C141" s="17"/>
      <c r="D141" s="17"/>
      <c r="E141" s="17"/>
      <c r="F141" s="17"/>
      <c r="G141" s="17"/>
      <c r="H141" s="17"/>
      <c r="I141" s="2"/>
      <c r="J141" s="2"/>
      <c r="K141" s="2"/>
      <c r="L141" s="19"/>
      <c r="M141" s="20"/>
      <c r="N141" s="20"/>
      <c r="O141" s="21"/>
      <c r="P141" s="19"/>
      <c r="Q141" s="22"/>
      <c r="R141" s="19"/>
      <c r="S141" s="17"/>
      <c r="T141" s="17"/>
      <c r="U141" s="10"/>
    </row>
    <row r="142" spans="1:21" s="18" customFormat="1" ht="20.100000000000001" customHeight="1" x14ac:dyDescent="0.3">
      <c r="A142" s="12"/>
      <c r="B142" s="12"/>
      <c r="C142" s="17"/>
      <c r="D142" s="17"/>
      <c r="E142" s="17"/>
      <c r="F142" s="17"/>
      <c r="G142" s="17"/>
      <c r="H142" s="17"/>
      <c r="I142" s="2"/>
      <c r="J142" s="2"/>
      <c r="K142" s="2"/>
      <c r="L142" s="19"/>
      <c r="M142" s="20"/>
      <c r="N142" s="20"/>
      <c r="O142" s="21"/>
      <c r="P142" s="19"/>
      <c r="Q142" s="22"/>
      <c r="R142" s="19"/>
      <c r="S142" s="17"/>
      <c r="T142" s="17"/>
      <c r="U142" s="10"/>
    </row>
    <row r="143" spans="1:21" s="18" customFormat="1" ht="20.100000000000001" customHeight="1" x14ac:dyDescent="0.3">
      <c r="A143" s="12"/>
      <c r="B143" s="12"/>
      <c r="C143" s="17"/>
      <c r="D143" s="17"/>
      <c r="E143" s="17"/>
      <c r="F143" s="17"/>
      <c r="G143" s="17"/>
      <c r="H143" s="17"/>
      <c r="I143" s="2"/>
      <c r="J143" s="2"/>
      <c r="K143" s="2"/>
      <c r="L143" s="19"/>
      <c r="M143" s="20"/>
      <c r="N143" s="20"/>
      <c r="O143" s="21"/>
      <c r="P143" s="19"/>
      <c r="Q143" s="22"/>
      <c r="R143" s="19"/>
      <c r="S143" s="17"/>
      <c r="T143" s="17"/>
      <c r="U143" s="10"/>
    </row>
    <row r="144" spans="1:21" s="18" customFormat="1" ht="20.100000000000001" customHeight="1" x14ac:dyDescent="0.3">
      <c r="A144" s="12"/>
      <c r="B144" s="12"/>
      <c r="C144" s="17"/>
      <c r="D144" s="17"/>
      <c r="E144" s="17"/>
      <c r="F144" s="17"/>
      <c r="G144" s="17"/>
      <c r="H144" s="17"/>
      <c r="I144" s="2"/>
      <c r="J144" s="2"/>
      <c r="K144" s="2"/>
      <c r="L144" s="19"/>
      <c r="M144" s="20"/>
      <c r="N144" s="20"/>
      <c r="O144" s="21"/>
      <c r="P144" s="19"/>
      <c r="Q144" s="22"/>
      <c r="R144" s="19"/>
      <c r="S144" s="17"/>
      <c r="T144" s="17"/>
      <c r="U144" s="10"/>
    </row>
    <row r="145" spans="1:21" s="18" customFormat="1" ht="20.100000000000001" customHeight="1" x14ac:dyDescent="0.3">
      <c r="A145" s="12"/>
      <c r="B145" s="12"/>
      <c r="C145" s="17"/>
      <c r="D145" s="17"/>
      <c r="E145" s="17"/>
      <c r="F145" s="17"/>
      <c r="G145" s="17"/>
      <c r="H145" s="17"/>
      <c r="I145" s="2"/>
      <c r="J145" s="2"/>
      <c r="K145" s="2"/>
      <c r="L145" s="19"/>
      <c r="M145" s="20"/>
      <c r="N145" s="20"/>
      <c r="O145" s="21"/>
      <c r="P145" s="19"/>
      <c r="Q145" s="22"/>
      <c r="R145" s="19"/>
      <c r="S145" s="17"/>
      <c r="T145" s="17"/>
      <c r="U145" s="10"/>
    </row>
    <row r="146" spans="1:21" s="18" customFormat="1" ht="20.100000000000001" customHeight="1" x14ac:dyDescent="0.3">
      <c r="A146" s="12"/>
      <c r="B146" s="12"/>
      <c r="C146" s="17"/>
      <c r="D146" s="17"/>
      <c r="E146" s="17"/>
      <c r="F146" s="17"/>
      <c r="G146" s="17"/>
      <c r="H146" s="17"/>
      <c r="I146" s="2"/>
      <c r="J146" s="2"/>
      <c r="K146" s="2"/>
      <c r="L146" s="19"/>
      <c r="M146" s="20"/>
      <c r="N146" s="20"/>
      <c r="O146" s="21"/>
      <c r="P146" s="19"/>
      <c r="Q146" s="22"/>
      <c r="R146" s="19"/>
      <c r="S146" s="17"/>
      <c r="T146" s="17"/>
      <c r="U146" s="10"/>
    </row>
    <row r="147" spans="1:21" s="18" customFormat="1" ht="20.100000000000001" customHeight="1" x14ac:dyDescent="0.3">
      <c r="A147" s="12"/>
      <c r="B147" s="12"/>
      <c r="C147" s="17"/>
      <c r="D147" s="17"/>
      <c r="E147" s="17"/>
      <c r="F147" s="17"/>
      <c r="G147" s="17"/>
      <c r="H147" s="17"/>
      <c r="I147" s="2"/>
      <c r="J147" s="2"/>
      <c r="K147" s="2"/>
      <c r="L147" s="19"/>
      <c r="M147" s="20"/>
      <c r="N147" s="20"/>
      <c r="O147" s="21"/>
      <c r="P147" s="19"/>
      <c r="Q147" s="22"/>
      <c r="R147" s="19"/>
      <c r="S147" s="17"/>
      <c r="T147" s="17"/>
      <c r="U147" s="10"/>
    </row>
    <row r="148" spans="1:21" s="18" customFormat="1" ht="20.100000000000001" customHeight="1" x14ac:dyDescent="0.3">
      <c r="A148" s="12"/>
      <c r="B148" s="12"/>
      <c r="C148" s="17"/>
      <c r="D148" s="17"/>
      <c r="E148" s="17"/>
      <c r="F148" s="17"/>
      <c r="G148" s="17"/>
      <c r="H148" s="17"/>
      <c r="I148" s="2"/>
      <c r="J148" s="2"/>
      <c r="K148" s="2"/>
      <c r="L148" s="19"/>
      <c r="M148" s="20"/>
      <c r="N148" s="20"/>
      <c r="O148" s="21"/>
      <c r="P148" s="19"/>
      <c r="Q148" s="22"/>
      <c r="R148" s="19"/>
      <c r="S148" s="17"/>
      <c r="T148" s="17"/>
      <c r="U148" s="10"/>
    </row>
    <row r="149" spans="1:21" s="18" customFormat="1" ht="20.100000000000001" customHeight="1" x14ac:dyDescent="0.3">
      <c r="A149" s="12"/>
      <c r="B149" s="12"/>
      <c r="C149" s="17"/>
      <c r="D149" s="17"/>
      <c r="E149" s="17"/>
      <c r="F149" s="17"/>
      <c r="G149" s="17"/>
      <c r="H149" s="17"/>
      <c r="I149" s="2"/>
      <c r="J149" s="2"/>
      <c r="K149" s="2"/>
      <c r="L149" s="19"/>
      <c r="M149" s="20"/>
      <c r="N149" s="20"/>
      <c r="O149" s="21"/>
      <c r="P149" s="19"/>
      <c r="Q149" s="22"/>
      <c r="R149" s="19"/>
      <c r="S149" s="17"/>
      <c r="T149" s="17"/>
      <c r="U149" s="10"/>
    </row>
    <row r="150" spans="1:21" s="18" customFormat="1" ht="20.100000000000001" customHeight="1" x14ac:dyDescent="0.3">
      <c r="A150" s="12"/>
      <c r="B150" s="12"/>
      <c r="C150" s="17"/>
      <c r="D150" s="17"/>
      <c r="E150" s="17"/>
      <c r="F150" s="17"/>
      <c r="G150" s="17"/>
      <c r="H150" s="17"/>
      <c r="I150" s="2"/>
      <c r="J150" s="2"/>
      <c r="K150" s="2"/>
      <c r="L150" s="19"/>
      <c r="M150" s="20"/>
      <c r="N150" s="20"/>
      <c r="O150" s="21"/>
      <c r="P150" s="19"/>
      <c r="Q150" s="22"/>
      <c r="R150" s="19"/>
      <c r="S150" s="17"/>
      <c r="T150" s="17"/>
      <c r="U150" s="10"/>
    </row>
    <row r="151" spans="1:21" s="18" customFormat="1" ht="20.100000000000001" customHeight="1" x14ac:dyDescent="0.3">
      <c r="A151" s="12"/>
      <c r="B151" s="12"/>
      <c r="C151" s="17"/>
      <c r="D151" s="17"/>
      <c r="E151" s="17"/>
      <c r="F151" s="17"/>
      <c r="G151" s="17"/>
      <c r="H151" s="17"/>
      <c r="I151" s="2"/>
      <c r="J151" s="2"/>
      <c r="K151" s="2"/>
      <c r="L151" s="19"/>
      <c r="M151" s="20"/>
      <c r="N151" s="20"/>
      <c r="O151" s="21"/>
      <c r="P151" s="19"/>
      <c r="Q151" s="22"/>
      <c r="R151" s="19"/>
      <c r="S151" s="17"/>
      <c r="T151" s="17"/>
      <c r="U151" s="10"/>
    </row>
    <row r="152" spans="1:21" s="18" customFormat="1" ht="20.100000000000001" customHeight="1" x14ac:dyDescent="0.3">
      <c r="A152" s="12"/>
      <c r="B152" s="12"/>
      <c r="C152" s="17"/>
      <c r="D152" s="17"/>
      <c r="E152" s="17"/>
      <c r="F152" s="17"/>
      <c r="G152" s="17"/>
      <c r="H152" s="17"/>
      <c r="I152" s="2"/>
      <c r="J152" s="2"/>
      <c r="K152" s="2"/>
      <c r="L152" s="19"/>
      <c r="M152" s="20"/>
      <c r="N152" s="20"/>
      <c r="O152" s="21"/>
      <c r="P152" s="19"/>
      <c r="Q152" s="22"/>
      <c r="R152" s="19"/>
      <c r="S152" s="17"/>
      <c r="T152" s="17"/>
      <c r="U152" s="10"/>
    </row>
    <row r="153" spans="1:21" s="18" customFormat="1" ht="20.100000000000001" customHeight="1" x14ac:dyDescent="0.3">
      <c r="A153" s="12"/>
      <c r="B153" s="12"/>
      <c r="C153" s="17"/>
      <c r="D153" s="17"/>
      <c r="E153" s="17"/>
      <c r="F153" s="17"/>
      <c r="G153" s="17"/>
      <c r="H153" s="17"/>
      <c r="I153" s="2"/>
      <c r="J153" s="2"/>
      <c r="K153" s="2"/>
      <c r="L153" s="19"/>
      <c r="M153" s="20"/>
      <c r="N153" s="20"/>
      <c r="O153" s="21"/>
      <c r="P153" s="19"/>
      <c r="Q153" s="22"/>
      <c r="R153" s="19"/>
      <c r="S153" s="17"/>
      <c r="T153" s="17"/>
      <c r="U153" s="10"/>
    </row>
    <row r="154" spans="1:21" s="18" customFormat="1" ht="20.100000000000001" customHeight="1" x14ac:dyDescent="0.3">
      <c r="A154" s="12"/>
      <c r="B154" s="12"/>
      <c r="C154" s="17"/>
      <c r="D154" s="17"/>
      <c r="E154" s="17"/>
      <c r="F154" s="17"/>
      <c r="G154" s="17"/>
      <c r="H154" s="17"/>
      <c r="I154" s="2"/>
      <c r="J154" s="2"/>
      <c r="K154" s="2"/>
      <c r="L154" s="19"/>
      <c r="M154" s="20"/>
      <c r="N154" s="20"/>
      <c r="O154" s="21"/>
      <c r="P154" s="19"/>
      <c r="Q154" s="22"/>
      <c r="R154" s="19"/>
      <c r="S154" s="17"/>
      <c r="T154" s="17"/>
      <c r="U154" s="10"/>
    </row>
    <row r="155" spans="1:21" s="18" customFormat="1" ht="20.100000000000001" customHeight="1" x14ac:dyDescent="0.3">
      <c r="A155" s="12"/>
      <c r="B155" s="12"/>
      <c r="C155" s="17"/>
      <c r="D155" s="17"/>
      <c r="E155" s="17"/>
      <c r="F155" s="17"/>
      <c r="G155" s="17"/>
      <c r="H155" s="17"/>
      <c r="I155" s="2"/>
      <c r="J155" s="2"/>
      <c r="K155" s="2"/>
      <c r="L155" s="19"/>
      <c r="M155" s="20"/>
      <c r="N155" s="20"/>
      <c r="O155" s="21"/>
      <c r="P155" s="19"/>
      <c r="Q155" s="22"/>
      <c r="R155" s="19"/>
      <c r="S155" s="17"/>
      <c r="T155" s="17"/>
      <c r="U155" s="10"/>
    </row>
    <row r="156" spans="1:21" s="18" customFormat="1" ht="20.100000000000001" customHeight="1" x14ac:dyDescent="0.3">
      <c r="A156" s="12"/>
      <c r="B156" s="12"/>
      <c r="C156" s="17"/>
      <c r="D156" s="17"/>
      <c r="E156" s="17"/>
      <c r="F156" s="17"/>
      <c r="G156" s="17"/>
      <c r="H156" s="17"/>
      <c r="I156" s="2"/>
      <c r="J156" s="2"/>
      <c r="K156" s="2"/>
      <c r="L156" s="19"/>
      <c r="M156" s="20"/>
      <c r="N156" s="20"/>
      <c r="O156" s="21"/>
      <c r="P156" s="19"/>
      <c r="Q156" s="22"/>
      <c r="R156" s="19"/>
      <c r="S156" s="17"/>
      <c r="T156" s="17"/>
      <c r="U156" s="10"/>
    </row>
    <row r="157" spans="1:21" s="18" customFormat="1" ht="20.100000000000001" customHeight="1" x14ac:dyDescent="0.3">
      <c r="A157" s="12"/>
      <c r="B157" s="12"/>
      <c r="C157" s="17"/>
      <c r="D157" s="17"/>
      <c r="E157" s="17"/>
      <c r="F157" s="17"/>
      <c r="G157" s="17"/>
      <c r="H157" s="17"/>
      <c r="I157" s="2"/>
      <c r="J157" s="2"/>
      <c r="K157" s="2"/>
      <c r="L157" s="19"/>
      <c r="M157" s="20"/>
      <c r="N157" s="20"/>
      <c r="O157" s="21"/>
      <c r="P157" s="19"/>
      <c r="Q157" s="22"/>
      <c r="R157" s="19"/>
      <c r="S157" s="17"/>
      <c r="T157" s="17"/>
      <c r="U157" s="10"/>
    </row>
    <row r="158" spans="1:21" s="18" customFormat="1" ht="20.100000000000001" customHeight="1" x14ac:dyDescent="0.3">
      <c r="A158" s="12"/>
      <c r="B158" s="12"/>
      <c r="C158" s="17"/>
      <c r="D158" s="17"/>
      <c r="E158" s="17"/>
      <c r="F158" s="17"/>
      <c r="G158" s="17"/>
      <c r="H158" s="17"/>
      <c r="I158" s="2"/>
      <c r="J158" s="2"/>
      <c r="K158" s="2"/>
      <c r="L158" s="19"/>
      <c r="M158" s="20"/>
      <c r="N158" s="20"/>
      <c r="O158" s="21"/>
      <c r="P158" s="19"/>
      <c r="Q158" s="22"/>
      <c r="R158" s="19"/>
      <c r="S158" s="17"/>
      <c r="T158" s="17"/>
      <c r="U158" s="10"/>
    </row>
    <row r="159" spans="1:21" s="18" customFormat="1" ht="20.100000000000001" customHeight="1" x14ac:dyDescent="0.3">
      <c r="A159" s="12"/>
      <c r="B159" s="12"/>
      <c r="C159" s="17"/>
      <c r="D159" s="17"/>
      <c r="E159" s="17"/>
      <c r="F159" s="17"/>
      <c r="G159" s="17"/>
      <c r="H159" s="17"/>
      <c r="I159" s="2"/>
      <c r="J159" s="2"/>
      <c r="K159" s="2"/>
      <c r="L159" s="19"/>
      <c r="M159" s="20"/>
      <c r="N159" s="20"/>
      <c r="O159" s="21"/>
      <c r="P159" s="19"/>
      <c r="Q159" s="22"/>
      <c r="R159" s="19"/>
      <c r="S159" s="17"/>
      <c r="T159" s="17"/>
      <c r="U159" s="10"/>
    </row>
    <row r="160" spans="1:21" s="18" customFormat="1" ht="20.100000000000001" customHeight="1" x14ac:dyDescent="0.3">
      <c r="A160" s="12"/>
      <c r="B160" s="12"/>
      <c r="C160" s="17"/>
      <c r="D160" s="17"/>
      <c r="E160" s="17"/>
      <c r="F160" s="17"/>
      <c r="G160" s="17"/>
      <c r="H160" s="17"/>
      <c r="I160" s="2"/>
      <c r="J160" s="2"/>
      <c r="K160" s="2"/>
      <c r="L160" s="19"/>
      <c r="M160" s="20"/>
      <c r="N160" s="20"/>
      <c r="O160" s="21"/>
      <c r="P160" s="19"/>
      <c r="Q160" s="22"/>
      <c r="R160" s="19"/>
      <c r="S160" s="17"/>
      <c r="T160" s="17"/>
      <c r="U160" s="10"/>
    </row>
    <row r="161" spans="1:21" s="18" customFormat="1" ht="20.100000000000001" customHeight="1" x14ac:dyDescent="0.3">
      <c r="A161" s="12"/>
      <c r="B161" s="12"/>
      <c r="C161" s="17"/>
      <c r="D161" s="17"/>
      <c r="E161" s="17"/>
      <c r="F161" s="17"/>
      <c r="G161" s="17"/>
      <c r="H161" s="17"/>
      <c r="I161" s="2"/>
      <c r="J161" s="2"/>
      <c r="K161" s="2"/>
      <c r="L161" s="19"/>
      <c r="M161" s="20"/>
      <c r="N161" s="20"/>
      <c r="O161" s="21"/>
      <c r="P161" s="19"/>
      <c r="Q161" s="22"/>
      <c r="R161" s="19"/>
      <c r="S161" s="17"/>
      <c r="T161" s="17"/>
      <c r="U161" s="10"/>
    </row>
    <row r="162" spans="1:21" s="18" customFormat="1" ht="20.100000000000001" customHeight="1" x14ac:dyDescent="0.3">
      <c r="A162" s="12"/>
      <c r="B162" s="12"/>
      <c r="C162" s="17"/>
      <c r="D162" s="17"/>
      <c r="E162" s="17"/>
      <c r="F162" s="17"/>
      <c r="G162" s="17"/>
      <c r="H162" s="17"/>
      <c r="I162" s="2"/>
      <c r="J162" s="2"/>
      <c r="K162" s="2"/>
      <c r="L162" s="19"/>
      <c r="M162" s="20"/>
      <c r="N162" s="20"/>
      <c r="O162" s="21"/>
      <c r="P162" s="19"/>
      <c r="Q162" s="22"/>
      <c r="R162" s="19"/>
      <c r="S162" s="17"/>
      <c r="T162" s="17"/>
      <c r="U162" s="10"/>
    </row>
    <row r="163" spans="1:21" s="18" customFormat="1" ht="20.100000000000001" customHeight="1" x14ac:dyDescent="0.3">
      <c r="A163" s="12"/>
      <c r="B163" s="12"/>
      <c r="C163" s="17"/>
      <c r="D163" s="17"/>
      <c r="E163" s="17"/>
      <c r="F163" s="17"/>
      <c r="G163" s="17"/>
      <c r="H163" s="17"/>
      <c r="I163" s="2"/>
      <c r="J163" s="2"/>
      <c r="K163" s="2"/>
      <c r="L163" s="19"/>
      <c r="M163" s="20"/>
      <c r="N163" s="20"/>
      <c r="O163" s="21"/>
      <c r="P163" s="19"/>
      <c r="Q163" s="22"/>
      <c r="R163" s="19"/>
      <c r="S163" s="17"/>
      <c r="T163" s="17"/>
      <c r="U163" s="10"/>
    </row>
    <row r="164" spans="1:21" s="18" customFormat="1" ht="20.100000000000001" customHeight="1" x14ac:dyDescent="0.3">
      <c r="A164" s="12"/>
      <c r="B164" s="12"/>
      <c r="C164" s="17"/>
      <c r="D164" s="17"/>
      <c r="E164" s="17"/>
      <c r="F164" s="17"/>
      <c r="G164" s="17"/>
      <c r="H164" s="17"/>
      <c r="I164" s="2"/>
      <c r="J164" s="2"/>
      <c r="K164" s="2"/>
      <c r="L164" s="19"/>
      <c r="M164" s="20"/>
      <c r="N164" s="20"/>
      <c r="O164" s="21"/>
      <c r="P164" s="19"/>
      <c r="Q164" s="22"/>
      <c r="R164" s="19"/>
      <c r="S164" s="17"/>
      <c r="T164" s="17"/>
      <c r="U164" s="10"/>
    </row>
    <row r="165" spans="1:21" s="18" customFormat="1" ht="20.100000000000001" customHeight="1" x14ac:dyDescent="0.3">
      <c r="A165" s="12"/>
      <c r="B165" s="12"/>
      <c r="C165" s="17"/>
      <c r="D165" s="17"/>
      <c r="E165" s="17"/>
      <c r="F165" s="17"/>
      <c r="G165" s="17"/>
      <c r="H165" s="17"/>
      <c r="I165" s="2"/>
      <c r="J165" s="2"/>
      <c r="K165" s="2"/>
      <c r="L165" s="19"/>
      <c r="M165" s="20"/>
      <c r="N165" s="20"/>
      <c r="O165" s="21"/>
      <c r="P165" s="19"/>
      <c r="Q165" s="22"/>
      <c r="R165" s="19"/>
      <c r="S165" s="17"/>
      <c r="T165" s="17"/>
      <c r="U165" s="10"/>
    </row>
    <row r="166" spans="1:21" s="18" customFormat="1" ht="20.100000000000001" customHeight="1" x14ac:dyDescent="0.3">
      <c r="A166" s="12"/>
      <c r="B166" s="12"/>
      <c r="C166" s="17"/>
      <c r="D166" s="17"/>
      <c r="E166" s="17"/>
      <c r="F166" s="17"/>
      <c r="G166" s="17"/>
      <c r="H166" s="17"/>
      <c r="I166" s="2"/>
      <c r="J166" s="2"/>
      <c r="K166" s="2"/>
      <c r="L166" s="19"/>
      <c r="M166" s="20"/>
      <c r="N166" s="20"/>
      <c r="O166" s="21"/>
      <c r="P166" s="19"/>
      <c r="Q166" s="22"/>
      <c r="R166" s="19"/>
      <c r="S166" s="17"/>
      <c r="T166" s="17"/>
      <c r="U166" s="10"/>
    </row>
    <row r="167" spans="1:21" s="18" customFormat="1" ht="20.100000000000001" customHeight="1" x14ac:dyDescent="0.3">
      <c r="A167" s="12"/>
      <c r="B167" s="12"/>
      <c r="C167" s="17"/>
      <c r="D167" s="17"/>
      <c r="E167" s="17"/>
      <c r="F167" s="17"/>
      <c r="G167" s="17"/>
      <c r="H167" s="17"/>
      <c r="I167" s="2"/>
      <c r="J167" s="2"/>
      <c r="K167" s="2"/>
      <c r="L167" s="19"/>
      <c r="M167" s="20"/>
      <c r="N167" s="20"/>
      <c r="O167" s="21"/>
      <c r="P167" s="19"/>
      <c r="Q167" s="22"/>
      <c r="R167" s="19"/>
      <c r="S167" s="17"/>
      <c r="T167" s="17"/>
      <c r="U167" s="10"/>
    </row>
    <row r="168" spans="1:21" s="18" customFormat="1" ht="20.100000000000001" customHeight="1" x14ac:dyDescent="0.3">
      <c r="A168" s="12"/>
      <c r="B168" s="12"/>
      <c r="C168" s="17"/>
      <c r="D168" s="17"/>
      <c r="E168" s="17"/>
      <c r="F168" s="17"/>
      <c r="G168" s="17"/>
      <c r="H168" s="17"/>
      <c r="I168" s="2"/>
      <c r="J168" s="2"/>
      <c r="K168" s="2"/>
      <c r="L168" s="19"/>
      <c r="M168" s="20"/>
      <c r="N168" s="20"/>
      <c r="O168" s="21"/>
      <c r="P168" s="19"/>
      <c r="Q168" s="22"/>
      <c r="R168" s="19"/>
      <c r="S168" s="17"/>
      <c r="T168" s="17"/>
      <c r="U168" s="10"/>
    </row>
    <row r="169" spans="1:21" s="18" customFormat="1" ht="20.100000000000001" customHeight="1" x14ac:dyDescent="0.3">
      <c r="A169" s="12"/>
      <c r="B169" s="12"/>
      <c r="C169" s="17"/>
      <c r="D169" s="17"/>
      <c r="E169" s="17"/>
      <c r="F169" s="17"/>
      <c r="G169" s="17"/>
      <c r="H169" s="17"/>
      <c r="I169" s="2"/>
      <c r="J169" s="2"/>
      <c r="K169" s="2"/>
      <c r="L169" s="19"/>
      <c r="M169" s="20"/>
      <c r="N169" s="20"/>
      <c r="O169" s="21"/>
      <c r="P169" s="19"/>
      <c r="Q169" s="22"/>
      <c r="R169" s="19"/>
      <c r="S169" s="17"/>
      <c r="T169" s="17"/>
      <c r="U169" s="10"/>
    </row>
    <row r="170" spans="1:21" s="18" customFormat="1" ht="20.100000000000001" customHeight="1" x14ac:dyDescent="0.3">
      <c r="A170" s="12"/>
      <c r="B170" s="12"/>
      <c r="C170" s="17"/>
      <c r="D170" s="17"/>
      <c r="E170" s="17"/>
      <c r="F170" s="17"/>
      <c r="G170" s="17"/>
      <c r="H170" s="17"/>
      <c r="I170" s="2"/>
      <c r="J170" s="2"/>
      <c r="K170" s="2"/>
      <c r="L170" s="19"/>
      <c r="M170" s="20"/>
      <c r="N170" s="20"/>
      <c r="O170" s="21"/>
      <c r="P170" s="19"/>
      <c r="Q170" s="22"/>
      <c r="R170" s="19"/>
      <c r="S170" s="17"/>
      <c r="T170" s="17"/>
      <c r="U170" s="10"/>
    </row>
    <row r="171" spans="1:21" s="18" customFormat="1" ht="20.100000000000001" customHeight="1" x14ac:dyDescent="0.3">
      <c r="A171" s="12"/>
      <c r="B171" s="12"/>
      <c r="C171" s="17"/>
      <c r="D171" s="17"/>
      <c r="E171" s="17"/>
      <c r="F171" s="17"/>
      <c r="G171" s="17"/>
      <c r="H171" s="17"/>
      <c r="I171" s="2"/>
      <c r="J171" s="2"/>
      <c r="K171" s="2"/>
      <c r="L171" s="19"/>
      <c r="M171" s="20"/>
      <c r="N171" s="20"/>
      <c r="O171" s="21"/>
      <c r="P171" s="19"/>
      <c r="Q171" s="22"/>
      <c r="R171" s="19"/>
      <c r="S171" s="17"/>
      <c r="T171" s="17"/>
      <c r="U171" s="10"/>
    </row>
    <row r="172" spans="1:21" s="18" customFormat="1" ht="20.100000000000001" customHeight="1" x14ac:dyDescent="0.3">
      <c r="A172" s="12"/>
      <c r="B172" s="12"/>
      <c r="C172" s="17"/>
      <c r="D172" s="17"/>
      <c r="E172" s="17"/>
      <c r="F172" s="17"/>
      <c r="G172" s="17"/>
      <c r="H172" s="17"/>
      <c r="I172" s="2"/>
      <c r="J172" s="2"/>
      <c r="K172" s="2"/>
      <c r="L172" s="19"/>
      <c r="M172" s="20"/>
      <c r="N172" s="20"/>
      <c r="O172" s="21"/>
      <c r="P172" s="19"/>
      <c r="Q172" s="22"/>
      <c r="R172" s="19"/>
      <c r="S172" s="17"/>
      <c r="T172" s="17"/>
      <c r="U172" s="10"/>
    </row>
    <row r="173" spans="1:21" s="18" customFormat="1" ht="20.100000000000001" customHeight="1" x14ac:dyDescent="0.3">
      <c r="A173" s="12"/>
      <c r="B173" s="12"/>
      <c r="C173" s="17"/>
      <c r="D173" s="17"/>
      <c r="E173" s="17"/>
      <c r="F173" s="17"/>
      <c r="G173" s="17"/>
      <c r="H173" s="17"/>
      <c r="I173" s="2"/>
      <c r="J173" s="2"/>
      <c r="K173" s="2"/>
      <c r="L173" s="19"/>
      <c r="M173" s="20"/>
      <c r="N173" s="20"/>
      <c r="O173" s="21"/>
      <c r="P173" s="19"/>
      <c r="Q173" s="22"/>
      <c r="R173" s="19"/>
      <c r="S173" s="17"/>
      <c r="T173" s="17"/>
      <c r="U173" s="10"/>
    </row>
    <row r="174" spans="1:21" s="18" customFormat="1" ht="20.100000000000001" customHeight="1" x14ac:dyDescent="0.3">
      <c r="A174" s="12"/>
      <c r="B174" s="12"/>
      <c r="C174" s="17"/>
      <c r="D174" s="17"/>
      <c r="E174" s="17"/>
      <c r="F174" s="17"/>
      <c r="G174" s="17"/>
      <c r="H174" s="17"/>
      <c r="I174" s="2"/>
      <c r="J174" s="2"/>
      <c r="K174" s="2"/>
      <c r="L174" s="19"/>
      <c r="M174" s="20"/>
      <c r="N174" s="20"/>
      <c r="O174" s="21"/>
      <c r="P174" s="19"/>
      <c r="Q174" s="22"/>
      <c r="R174" s="19"/>
      <c r="S174" s="17"/>
      <c r="T174" s="17"/>
      <c r="U174" s="10"/>
    </row>
    <row r="175" spans="1:21" s="18" customFormat="1" ht="20.100000000000001" customHeight="1" x14ac:dyDescent="0.3">
      <c r="A175" s="12"/>
      <c r="B175" s="12"/>
      <c r="C175" s="17"/>
      <c r="D175" s="17"/>
      <c r="E175" s="17"/>
      <c r="F175" s="17"/>
      <c r="G175" s="17"/>
      <c r="H175" s="17"/>
      <c r="I175" s="2"/>
      <c r="J175" s="2"/>
      <c r="K175" s="2"/>
      <c r="L175" s="19"/>
      <c r="M175" s="20"/>
      <c r="N175" s="20"/>
      <c r="O175" s="21"/>
      <c r="P175" s="19"/>
      <c r="Q175" s="22"/>
      <c r="R175" s="19"/>
      <c r="S175" s="17"/>
      <c r="T175" s="17"/>
      <c r="U175" s="10"/>
    </row>
    <row r="176" spans="1:21" s="18" customFormat="1" ht="20.100000000000001" customHeight="1" x14ac:dyDescent="0.3">
      <c r="A176" s="12"/>
      <c r="B176" s="12"/>
      <c r="C176" s="17"/>
      <c r="D176" s="17"/>
      <c r="E176" s="17"/>
      <c r="F176" s="17"/>
      <c r="G176" s="17"/>
      <c r="H176" s="17"/>
      <c r="I176" s="2"/>
      <c r="J176" s="2"/>
      <c r="K176" s="2"/>
      <c r="L176" s="19"/>
      <c r="M176" s="20"/>
      <c r="N176" s="20"/>
      <c r="O176" s="21"/>
      <c r="P176" s="19"/>
      <c r="Q176" s="22"/>
      <c r="R176" s="19"/>
      <c r="S176" s="17"/>
      <c r="T176" s="17"/>
      <c r="U176" s="10"/>
    </row>
    <row r="177" spans="1:21" s="18" customFormat="1" ht="20.100000000000001" customHeight="1" x14ac:dyDescent="0.3">
      <c r="A177" s="12"/>
      <c r="B177" s="12"/>
      <c r="C177" s="17"/>
      <c r="D177" s="17"/>
      <c r="E177" s="17"/>
      <c r="F177" s="17"/>
      <c r="G177" s="17"/>
      <c r="H177" s="17"/>
      <c r="I177" s="2"/>
      <c r="J177" s="2"/>
      <c r="K177" s="2"/>
      <c r="L177" s="19"/>
      <c r="M177" s="20"/>
      <c r="N177" s="20"/>
      <c r="O177" s="21"/>
      <c r="P177" s="19"/>
      <c r="Q177" s="22"/>
      <c r="R177" s="19"/>
      <c r="S177" s="17"/>
      <c r="T177" s="17"/>
      <c r="U177" s="10"/>
    </row>
    <row r="178" spans="1:21" s="18" customFormat="1" ht="20.100000000000001" customHeight="1" x14ac:dyDescent="0.3">
      <c r="A178" s="12"/>
      <c r="B178" s="12"/>
      <c r="C178" s="17"/>
      <c r="D178" s="17"/>
      <c r="E178" s="17"/>
      <c r="F178" s="17"/>
      <c r="G178" s="17"/>
      <c r="H178" s="17"/>
      <c r="I178" s="2"/>
      <c r="J178" s="2"/>
      <c r="K178" s="2"/>
      <c r="L178" s="19"/>
      <c r="M178" s="20"/>
      <c r="N178" s="20"/>
      <c r="O178" s="21"/>
      <c r="P178" s="19"/>
      <c r="Q178" s="22"/>
      <c r="R178" s="19"/>
      <c r="S178" s="17"/>
      <c r="T178" s="17"/>
      <c r="U178" s="10"/>
    </row>
    <row r="179" spans="1:21" s="18" customFormat="1" ht="20.100000000000001" customHeight="1" x14ac:dyDescent="0.3">
      <c r="A179" s="12"/>
      <c r="B179" s="12"/>
      <c r="C179" s="17"/>
      <c r="D179" s="17"/>
      <c r="E179" s="17"/>
      <c r="F179" s="17"/>
      <c r="G179" s="17"/>
      <c r="H179" s="17"/>
      <c r="I179" s="2"/>
      <c r="J179" s="2"/>
      <c r="K179" s="2"/>
      <c r="L179" s="19"/>
      <c r="M179" s="20"/>
      <c r="N179" s="20"/>
      <c r="O179" s="21"/>
      <c r="P179" s="19"/>
      <c r="Q179" s="22"/>
      <c r="R179" s="19"/>
      <c r="S179" s="17"/>
      <c r="T179" s="17"/>
      <c r="U179" s="10"/>
    </row>
    <row r="180" spans="1:21" s="18" customFormat="1" ht="20.100000000000001" customHeight="1" x14ac:dyDescent="0.3">
      <c r="A180" s="12"/>
      <c r="B180" s="12"/>
      <c r="C180" s="17"/>
      <c r="D180" s="17"/>
      <c r="E180" s="17"/>
      <c r="F180" s="17"/>
      <c r="G180" s="17"/>
      <c r="H180" s="17"/>
      <c r="I180" s="2"/>
      <c r="J180" s="2"/>
      <c r="K180" s="2"/>
      <c r="L180" s="19"/>
      <c r="M180" s="20"/>
      <c r="N180" s="20"/>
      <c r="O180" s="21"/>
      <c r="P180" s="19"/>
      <c r="Q180" s="22"/>
      <c r="R180" s="19"/>
      <c r="S180" s="17"/>
      <c r="T180" s="17"/>
      <c r="U180" s="10"/>
    </row>
    <row r="181" spans="1:21" s="18" customFormat="1" ht="20.100000000000001" customHeight="1" x14ac:dyDescent="0.3">
      <c r="A181" s="12"/>
      <c r="B181" s="12"/>
      <c r="C181" s="17"/>
      <c r="D181" s="17"/>
      <c r="E181" s="17"/>
      <c r="F181" s="17"/>
      <c r="G181" s="17"/>
      <c r="H181" s="17"/>
      <c r="I181" s="2"/>
      <c r="J181" s="2"/>
      <c r="K181" s="2"/>
      <c r="L181" s="19"/>
      <c r="M181" s="20"/>
      <c r="N181" s="20"/>
      <c r="O181" s="21"/>
      <c r="P181" s="19"/>
      <c r="Q181" s="22"/>
      <c r="R181" s="19"/>
      <c r="S181" s="17"/>
      <c r="T181" s="17"/>
      <c r="U181" s="10"/>
    </row>
    <row r="182" spans="1:21" s="18" customFormat="1" ht="20.100000000000001" customHeight="1" x14ac:dyDescent="0.3">
      <c r="A182" s="12"/>
      <c r="B182" s="12"/>
      <c r="C182" s="17"/>
      <c r="D182" s="17"/>
      <c r="E182" s="17"/>
      <c r="F182" s="17"/>
      <c r="G182" s="17"/>
      <c r="H182" s="17"/>
      <c r="I182" s="2"/>
      <c r="J182" s="2"/>
      <c r="K182" s="2"/>
      <c r="L182" s="19"/>
      <c r="M182" s="20"/>
      <c r="N182" s="20"/>
      <c r="O182" s="21"/>
      <c r="P182" s="19"/>
      <c r="Q182" s="22"/>
      <c r="R182" s="19"/>
      <c r="S182" s="17"/>
      <c r="T182" s="17"/>
      <c r="U182" s="10"/>
    </row>
    <row r="183" spans="1:21" s="18" customFormat="1" ht="20.100000000000001" customHeight="1" x14ac:dyDescent="0.3">
      <c r="A183" s="12"/>
      <c r="B183" s="12"/>
      <c r="C183" s="17"/>
      <c r="D183" s="17"/>
      <c r="E183" s="17"/>
      <c r="F183" s="17"/>
      <c r="G183" s="17"/>
      <c r="H183" s="17"/>
      <c r="I183" s="2"/>
      <c r="J183" s="2"/>
      <c r="K183" s="2"/>
      <c r="L183" s="19"/>
      <c r="M183" s="20"/>
      <c r="N183" s="20"/>
      <c r="O183" s="21"/>
      <c r="P183" s="19"/>
      <c r="Q183" s="22"/>
      <c r="R183" s="19"/>
      <c r="S183" s="17"/>
      <c r="T183" s="17"/>
      <c r="U183" s="10"/>
    </row>
    <row r="184" spans="1:21" s="18" customFormat="1" ht="20.100000000000001" customHeight="1" x14ac:dyDescent="0.3">
      <c r="A184" s="12"/>
      <c r="B184" s="12"/>
      <c r="C184" s="17"/>
      <c r="D184" s="17"/>
      <c r="E184" s="17"/>
      <c r="F184" s="17"/>
      <c r="G184" s="17"/>
      <c r="H184" s="17"/>
      <c r="I184" s="2"/>
      <c r="J184" s="2"/>
      <c r="K184" s="2"/>
      <c r="L184" s="19"/>
      <c r="M184" s="20"/>
      <c r="N184" s="20"/>
      <c r="O184" s="21"/>
      <c r="P184" s="19"/>
      <c r="Q184" s="22"/>
      <c r="R184" s="19"/>
      <c r="S184" s="17"/>
      <c r="T184" s="17"/>
      <c r="U184" s="10"/>
    </row>
    <row r="185" spans="1:21" s="18" customFormat="1" ht="20.100000000000001" customHeight="1" x14ac:dyDescent="0.3">
      <c r="A185" s="12"/>
      <c r="B185" s="12"/>
      <c r="C185" s="17"/>
      <c r="D185" s="17"/>
      <c r="E185" s="17"/>
      <c r="F185" s="17"/>
      <c r="G185" s="17"/>
      <c r="H185" s="17"/>
      <c r="I185" s="2"/>
      <c r="J185" s="2"/>
      <c r="K185" s="2"/>
      <c r="L185" s="19"/>
      <c r="M185" s="20"/>
      <c r="N185" s="20"/>
      <c r="O185" s="21"/>
      <c r="P185" s="19"/>
      <c r="Q185" s="22"/>
      <c r="R185" s="19"/>
      <c r="S185" s="17"/>
      <c r="T185" s="17"/>
      <c r="U185" s="10"/>
    </row>
    <row r="186" spans="1:21" s="18" customFormat="1" ht="20.100000000000001" customHeight="1" x14ac:dyDescent="0.3">
      <c r="A186" s="12"/>
      <c r="B186" s="12"/>
      <c r="C186" s="17"/>
      <c r="D186" s="17"/>
      <c r="E186" s="17"/>
      <c r="F186" s="17"/>
      <c r="G186" s="17"/>
      <c r="H186" s="17"/>
      <c r="I186" s="2"/>
      <c r="J186" s="2"/>
      <c r="K186" s="2"/>
      <c r="L186" s="19"/>
      <c r="M186" s="20"/>
      <c r="N186" s="20"/>
      <c r="O186" s="21"/>
      <c r="P186" s="19"/>
      <c r="Q186" s="22"/>
      <c r="R186" s="19"/>
      <c r="S186" s="17"/>
      <c r="T186" s="17"/>
      <c r="U186" s="10"/>
    </row>
    <row r="187" spans="1:21" s="18" customFormat="1" ht="20.100000000000001" customHeight="1" x14ac:dyDescent="0.3">
      <c r="A187" s="12"/>
      <c r="B187" s="12"/>
      <c r="C187" s="17"/>
      <c r="D187" s="17"/>
      <c r="E187" s="17"/>
      <c r="F187" s="17"/>
      <c r="G187" s="17"/>
      <c r="H187" s="17"/>
      <c r="I187" s="2"/>
      <c r="J187" s="2"/>
      <c r="K187" s="2"/>
      <c r="L187" s="19"/>
      <c r="M187" s="20"/>
      <c r="N187" s="20"/>
      <c r="O187" s="21"/>
      <c r="P187" s="19"/>
      <c r="Q187" s="22"/>
      <c r="R187" s="19"/>
      <c r="S187" s="17"/>
      <c r="T187" s="17"/>
      <c r="U187" s="10"/>
    </row>
    <row r="188" spans="1:21" s="18" customFormat="1" ht="20.100000000000001" customHeight="1" x14ac:dyDescent="0.3">
      <c r="A188" s="12"/>
      <c r="B188" s="12"/>
      <c r="C188" s="17"/>
      <c r="D188" s="17"/>
      <c r="E188" s="17"/>
      <c r="F188" s="17"/>
      <c r="G188" s="17"/>
      <c r="H188" s="17"/>
      <c r="I188" s="2"/>
      <c r="J188" s="2"/>
      <c r="K188" s="2"/>
      <c r="L188" s="19"/>
      <c r="M188" s="20"/>
      <c r="N188" s="20"/>
      <c r="O188" s="21"/>
      <c r="P188" s="19"/>
      <c r="Q188" s="22"/>
      <c r="R188" s="19"/>
      <c r="S188" s="17"/>
      <c r="T188" s="17"/>
      <c r="U188" s="10"/>
    </row>
    <row r="189" spans="1:21" s="18" customFormat="1" ht="20.100000000000001" customHeight="1" x14ac:dyDescent="0.3">
      <c r="A189" s="12"/>
      <c r="B189" s="12"/>
      <c r="C189" s="17"/>
      <c r="D189" s="17"/>
      <c r="E189" s="17"/>
      <c r="F189" s="17"/>
      <c r="G189" s="17"/>
      <c r="H189" s="17"/>
      <c r="I189" s="2"/>
      <c r="J189" s="2"/>
      <c r="K189" s="2"/>
      <c r="L189" s="19"/>
      <c r="M189" s="20"/>
      <c r="N189" s="20"/>
      <c r="O189" s="21"/>
      <c r="P189" s="19"/>
      <c r="Q189" s="22"/>
      <c r="R189" s="19"/>
      <c r="S189" s="17"/>
      <c r="T189" s="17"/>
      <c r="U189" s="10"/>
    </row>
    <row r="190" spans="1:21" s="18" customFormat="1" ht="20.100000000000001" customHeight="1" x14ac:dyDescent="0.3">
      <c r="A190" s="12"/>
      <c r="B190" s="12"/>
      <c r="C190" s="17"/>
      <c r="D190" s="17"/>
      <c r="E190" s="17"/>
      <c r="F190" s="17"/>
      <c r="G190" s="17"/>
      <c r="H190" s="17"/>
      <c r="I190" s="2"/>
      <c r="J190" s="2"/>
      <c r="K190" s="2"/>
      <c r="L190" s="19"/>
      <c r="M190" s="20"/>
      <c r="N190" s="20"/>
      <c r="O190" s="21"/>
      <c r="P190" s="19"/>
      <c r="Q190" s="22"/>
      <c r="R190" s="19"/>
      <c r="S190" s="17"/>
      <c r="T190" s="17"/>
      <c r="U190" s="10"/>
    </row>
    <row r="191" spans="1:21" s="18" customFormat="1" ht="20.100000000000001" customHeight="1" x14ac:dyDescent="0.3">
      <c r="A191" s="12"/>
      <c r="B191" s="12"/>
      <c r="C191" s="17"/>
      <c r="D191" s="17"/>
      <c r="E191" s="17"/>
      <c r="F191" s="17"/>
      <c r="G191" s="17"/>
      <c r="H191" s="17"/>
      <c r="I191" s="2"/>
      <c r="J191" s="2"/>
      <c r="K191" s="2"/>
      <c r="L191" s="19"/>
      <c r="M191" s="20"/>
      <c r="N191" s="20"/>
      <c r="O191" s="21"/>
      <c r="P191" s="19"/>
      <c r="Q191" s="22"/>
      <c r="R191" s="19"/>
      <c r="S191" s="17"/>
      <c r="T191" s="17"/>
      <c r="U191" s="10"/>
    </row>
    <row r="192" spans="1:21" s="18" customFormat="1" ht="20.100000000000001" customHeight="1" x14ac:dyDescent="0.3">
      <c r="A192" s="12"/>
      <c r="B192" s="12"/>
      <c r="C192" s="17"/>
      <c r="D192" s="17"/>
      <c r="E192" s="17"/>
      <c r="F192" s="17"/>
      <c r="G192" s="17"/>
      <c r="H192" s="17"/>
      <c r="I192" s="2"/>
      <c r="J192" s="2"/>
      <c r="K192" s="2"/>
      <c r="L192" s="19"/>
      <c r="M192" s="20"/>
      <c r="N192" s="20"/>
      <c r="O192" s="21"/>
      <c r="P192" s="19"/>
      <c r="Q192" s="22"/>
      <c r="R192" s="19"/>
      <c r="S192" s="17"/>
      <c r="T192" s="17"/>
      <c r="U192" s="10"/>
    </row>
    <row r="193" spans="1:21" s="18" customFormat="1" ht="20.100000000000001" customHeight="1" x14ac:dyDescent="0.3">
      <c r="A193" s="12"/>
      <c r="B193" s="12"/>
      <c r="C193" s="17"/>
      <c r="D193" s="17"/>
      <c r="E193" s="17"/>
      <c r="F193" s="17"/>
      <c r="G193" s="17"/>
      <c r="H193" s="17"/>
      <c r="I193" s="2"/>
      <c r="J193" s="2"/>
      <c r="K193" s="2"/>
      <c r="L193" s="19"/>
      <c r="M193" s="20"/>
      <c r="N193" s="20"/>
      <c r="O193" s="21"/>
      <c r="P193" s="19"/>
      <c r="Q193" s="22"/>
      <c r="R193" s="19"/>
      <c r="S193" s="17"/>
      <c r="T193" s="17"/>
      <c r="U193" s="10"/>
    </row>
    <row r="194" spans="1:21" s="18" customFormat="1" ht="20.100000000000001" customHeight="1" x14ac:dyDescent="0.3">
      <c r="A194" s="12"/>
      <c r="B194" s="12"/>
      <c r="C194" s="17"/>
      <c r="D194" s="17"/>
      <c r="E194" s="17"/>
      <c r="F194" s="17"/>
      <c r="G194" s="17"/>
      <c r="H194" s="17"/>
      <c r="I194" s="2"/>
      <c r="J194" s="2"/>
      <c r="K194" s="2"/>
      <c r="L194" s="19"/>
      <c r="M194" s="20"/>
      <c r="N194" s="20"/>
      <c r="O194" s="21"/>
      <c r="P194" s="19"/>
      <c r="Q194" s="22"/>
      <c r="R194" s="19"/>
      <c r="S194" s="17"/>
      <c r="T194" s="17"/>
      <c r="U194" s="10"/>
    </row>
    <row r="195" spans="1:21" s="18" customFormat="1" ht="20.100000000000001" customHeight="1" x14ac:dyDescent="0.3">
      <c r="A195" s="12"/>
      <c r="B195" s="12"/>
      <c r="C195" s="17"/>
      <c r="D195" s="17"/>
      <c r="E195" s="17"/>
      <c r="F195" s="17"/>
      <c r="G195" s="17"/>
      <c r="H195" s="17"/>
      <c r="I195" s="2"/>
      <c r="J195" s="2"/>
      <c r="K195" s="2"/>
      <c r="L195" s="19"/>
      <c r="M195" s="20"/>
      <c r="N195" s="20"/>
      <c r="O195" s="21"/>
      <c r="P195" s="19"/>
      <c r="Q195" s="22"/>
      <c r="R195" s="19"/>
      <c r="S195" s="17"/>
      <c r="T195" s="17"/>
      <c r="U195" s="10"/>
    </row>
    <row r="196" spans="1:21" s="18" customFormat="1" ht="20.100000000000001" customHeight="1" x14ac:dyDescent="0.3">
      <c r="A196" s="12"/>
      <c r="B196" s="12"/>
      <c r="C196" s="17"/>
      <c r="D196" s="17"/>
      <c r="E196" s="17"/>
      <c r="F196" s="17"/>
      <c r="G196" s="17"/>
      <c r="H196" s="17"/>
      <c r="I196" s="2"/>
      <c r="J196" s="2"/>
      <c r="K196" s="2"/>
      <c r="L196" s="19"/>
      <c r="M196" s="20"/>
      <c r="N196" s="20"/>
      <c r="O196" s="21"/>
      <c r="P196" s="19"/>
      <c r="Q196" s="22"/>
      <c r="R196" s="19"/>
      <c r="S196" s="17"/>
      <c r="T196" s="17"/>
      <c r="U196" s="10"/>
    </row>
    <row r="197" spans="1:21" s="18" customFormat="1" ht="20.100000000000001" customHeight="1" x14ac:dyDescent="0.3">
      <c r="A197" s="12"/>
      <c r="B197" s="12"/>
      <c r="C197" s="17"/>
      <c r="D197" s="17"/>
      <c r="E197" s="17"/>
      <c r="F197" s="17"/>
      <c r="G197" s="17"/>
      <c r="H197" s="17"/>
      <c r="I197" s="2"/>
      <c r="J197" s="2"/>
      <c r="K197" s="2"/>
      <c r="L197" s="19"/>
      <c r="M197" s="20"/>
      <c r="N197" s="20"/>
      <c r="O197" s="21"/>
      <c r="P197" s="19"/>
      <c r="Q197" s="22"/>
      <c r="R197" s="19"/>
      <c r="S197" s="17"/>
      <c r="T197" s="17"/>
      <c r="U197" s="10"/>
    </row>
    <row r="198" spans="1:21" s="18" customFormat="1" ht="20.100000000000001" customHeight="1" x14ac:dyDescent="0.3">
      <c r="A198" s="12"/>
      <c r="B198" s="12"/>
      <c r="C198" s="17"/>
      <c r="D198" s="17"/>
      <c r="E198" s="17"/>
      <c r="F198" s="17"/>
      <c r="G198" s="17"/>
      <c r="H198" s="17"/>
      <c r="I198" s="2"/>
      <c r="J198" s="2"/>
      <c r="K198" s="2"/>
      <c r="L198" s="19"/>
      <c r="M198" s="20"/>
      <c r="N198" s="20"/>
      <c r="O198" s="21"/>
      <c r="P198" s="19"/>
      <c r="Q198" s="22"/>
      <c r="R198" s="19"/>
      <c r="S198" s="17"/>
      <c r="T198" s="17"/>
      <c r="U198" s="10"/>
    </row>
    <row r="199" spans="1:21" s="18" customFormat="1" ht="20.100000000000001" customHeight="1" x14ac:dyDescent="0.3">
      <c r="A199" s="12"/>
      <c r="B199" s="12"/>
      <c r="C199" s="17"/>
      <c r="D199" s="17"/>
      <c r="E199" s="17"/>
      <c r="F199" s="17"/>
      <c r="G199" s="17"/>
      <c r="H199" s="17"/>
      <c r="I199" s="2"/>
      <c r="J199" s="2"/>
      <c r="K199" s="2"/>
      <c r="L199" s="19"/>
      <c r="M199" s="20"/>
      <c r="N199" s="20"/>
      <c r="O199" s="21"/>
      <c r="P199" s="19"/>
      <c r="Q199" s="22"/>
      <c r="R199" s="19"/>
      <c r="S199" s="17"/>
      <c r="T199" s="17"/>
      <c r="U199" s="10"/>
    </row>
    <row r="200" spans="1:21" s="18" customFormat="1" ht="20.100000000000001" customHeight="1" x14ac:dyDescent="0.3">
      <c r="A200" s="12"/>
      <c r="B200" s="12"/>
      <c r="C200" s="17"/>
      <c r="D200" s="17"/>
      <c r="E200" s="17"/>
      <c r="F200" s="17"/>
      <c r="G200" s="17"/>
      <c r="H200" s="17"/>
      <c r="I200" s="2"/>
      <c r="J200" s="2"/>
      <c r="K200" s="2"/>
      <c r="L200" s="19"/>
      <c r="M200" s="20"/>
      <c r="N200" s="20"/>
      <c r="O200" s="21"/>
      <c r="P200" s="19"/>
      <c r="Q200" s="22"/>
      <c r="R200" s="19"/>
      <c r="S200" s="17"/>
      <c r="T200" s="17"/>
      <c r="U200" s="10"/>
    </row>
    <row r="201" spans="1:21" s="18" customFormat="1" ht="20.100000000000001" customHeight="1" x14ac:dyDescent="0.3">
      <c r="A201" s="12"/>
      <c r="B201" s="12"/>
      <c r="C201" s="17"/>
      <c r="D201" s="17"/>
      <c r="E201" s="17"/>
      <c r="F201" s="17"/>
      <c r="G201" s="17"/>
      <c r="H201" s="17"/>
      <c r="I201" s="2"/>
      <c r="J201" s="2"/>
      <c r="K201" s="2"/>
      <c r="L201" s="19"/>
      <c r="M201" s="20"/>
      <c r="N201" s="20"/>
      <c r="O201" s="21"/>
      <c r="P201" s="19"/>
      <c r="Q201" s="22"/>
      <c r="R201" s="19"/>
      <c r="S201" s="17"/>
      <c r="T201" s="17"/>
      <c r="U201" s="10"/>
    </row>
    <row r="202" spans="1:21" s="18" customFormat="1" ht="20.100000000000001" customHeight="1" x14ac:dyDescent="0.3">
      <c r="A202" s="12"/>
      <c r="B202" s="12"/>
      <c r="C202" s="17"/>
      <c r="D202" s="17"/>
      <c r="E202" s="17"/>
      <c r="F202" s="17"/>
      <c r="G202" s="17"/>
      <c r="H202" s="17"/>
      <c r="I202" s="2"/>
      <c r="J202" s="2"/>
      <c r="K202" s="2"/>
      <c r="L202" s="19"/>
      <c r="M202" s="20"/>
      <c r="N202" s="20"/>
      <c r="O202" s="21"/>
      <c r="P202" s="19"/>
      <c r="Q202" s="22"/>
      <c r="R202" s="19"/>
      <c r="S202" s="17"/>
      <c r="T202" s="17"/>
      <c r="U202" s="10"/>
    </row>
    <row r="203" spans="1:21" s="18" customFormat="1" ht="20.100000000000001" customHeight="1" x14ac:dyDescent="0.3">
      <c r="A203" s="12"/>
      <c r="B203" s="12"/>
      <c r="C203" s="17"/>
      <c r="D203" s="17"/>
      <c r="E203" s="17"/>
      <c r="F203" s="17"/>
      <c r="G203" s="17"/>
      <c r="H203" s="17"/>
      <c r="I203" s="2"/>
      <c r="J203" s="2"/>
      <c r="K203" s="2"/>
      <c r="L203" s="19"/>
      <c r="M203" s="20"/>
      <c r="N203" s="20"/>
      <c r="O203" s="21"/>
      <c r="P203" s="19"/>
      <c r="Q203" s="22"/>
      <c r="R203" s="19"/>
      <c r="S203" s="17"/>
      <c r="T203" s="17"/>
      <c r="U203" s="10"/>
    </row>
    <row r="204" spans="1:21" s="18" customFormat="1" ht="20.100000000000001" customHeight="1" x14ac:dyDescent="0.3">
      <c r="A204" s="12"/>
      <c r="B204" s="12"/>
      <c r="C204" s="17"/>
      <c r="D204" s="17"/>
      <c r="E204" s="17"/>
      <c r="F204" s="17"/>
      <c r="G204" s="17"/>
      <c r="H204" s="17"/>
      <c r="I204" s="2"/>
      <c r="J204" s="2"/>
      <c r="K204" s="2"/>
      <c r="L204" s="19"/>
      <c r="M204" s="20"/>
      <c r="N204" s="20"/>
      <c r="O204" s="21"/>
      <c r="P204" s="19"/>
      <c r="Q204" s="22"/>
      <c r="R204" s="19"/>
      <c r="S204" s="17"/>
      <c r="T204" s="17"/>
      <c r="U204" s="10"/>
    </row>
    <row r="205" spans="1:21" s="18" customFormat="1" ht="20.100000000000001" customHeight="1" x14ac:dyDescent="0.3">
      <c r="A205" s="12"/>
      <c r="B205" s="12"/>
      <c r="C205" s="17"/>
      <c r="D205" s="17"/>
      <c r="E205" s="17"/>
      <c r="F205" s="17"/>
      <c r="G205" s="17"/>
      <c r="H205" s="17"/>
      <c r="I205" s="2"/>
      <c r="J205" s="2"/>
      <c r="K205" s="2"/>
      <c r="L205" s="19"/>
      <c r="M205" s="20"/>
      <c r="N205" s="20"/>
      <c r="O205" s="21"/>
      <c r="P205" s="19"/>
      <c r="Q205" s="22"/>
      <c r="R205" s="19"/>
      <c r="S205" s="17"/>
      <c r="T205" s="17"/>
      <c r="U205" s="10"/>
    </row>
    <row r="206" spans="1:21" s="18" customFormat="1" ht="20.100000000000001" customHeight="1" x14ac:dyDescent="0.3">
      <c r="A206" s="12"/>
      <c r="B206" s="12"/>
      <c r="C206" s="17"/>
      <c r="D206" s="17"/>
      <c r="E206" s="17"/>
      <c r="F206" s="17"/>
      <c r="G206" s="17"/>
      <c r="H206" s="17"/>
      <c r="I206" s="2"/>
      <c r="J206" s="2"/>
      <c r="K206" s="2"/>
      <c r="L206" s="19"/>
      <c r="M206" s="20"/>
      <c r="N206" s="20"/>
      <c r="O206" s="21"/>
      <c r="P206" s="19"/>
      <c r="Q206" s="22"/>
      <c r="R206" s="19"/>
      <c r="S206" s="17"/>
      <c r="T206" s="17"/>
      <c r="U206" s="10"/>
    </row>
    <row r="207" spans="1:21" s="18" customFormat="1" ht="20.100000000000001" customHeight="1" x14ac:dyDescent="0.3">
      <c r="A207" s="12"/>
      <c r="B207" s="12"/>
      <c r="C207" s="17"/>
      <c r="D207" s="17"/>
      <c r="E207" s="17"/>
      <c r="F207" s="17"/>
      <c r="G207" s="17"/>
      <c r="H207" s="17"/>
      <c r="I207" s="2"/>
      <c r="J207" s="2"/>
      <c r="K207" s="2"/>
      <c r="L207" s="19"/>
      <c r="M207" s="20"/>
      <c r="N207" s="20"/>
      <c r="O207" s="21"/>
      <c r="P207" s="19"/>
      <c r="Q207" s="22"/>
      <c r="R207" s="19"/>
      <c r="S207" s="17"/>
      <c r="T207" s="17"/>
      <c r="U207" s="10"/>
    </row>
    <row r="208" spans="1:21" s="18" customFormat="1" ht="20.100000000000001" customHeight="1" x14ac:dyDescent="0.3">
      <c r="A208" s="12"/>
      <c r="B208" s="12"/>
      <c r="C208" s="17"/>
      <c r="D208" s="17"/>
      <c r="E208" s="17"/>
      <c r="F208" s="17"/>
      <c r="G208" s="17"/>
      <c r="H208" s="17"/>
      <c r="I208" s="2"/>
      <c r="J208" s="2"/>
      <c r="K208" s="2"/>
      <c r="L208" s="19"/>
      <c r="M208" s="20"/>
      <c r="N208" s="20"/>
      <c r="O208" s="21"/>
      <c r="P208" s="19"/>
      <c r="Q208" s="22"/>
      <c r="R208" s="19"/>
      <c r="S208" s="17"/>
      <c r="T208" s="17"/>
      <c r="U208" s="10"/>
    </row>
    <row r="209" spans="1:21" s="18" customFormat="1" ht="20.100000000000001" customHeight="1" x14ac:dyDescent="0.3">
      <c r="A209" s="12"/>
      <c r="B209" s="12"/>
      <c r="C209" s="17"/>
      <c r="D209" s="17"/>
      <c r="E209" s="17"/>
      <c r="F209" s="17"/>
      <c r="G209" s="17"/>
      <c r="H209" s="17"/>
      <c r="I209" s="2"/>
      <c r="J209" s="2"/>
      <c r="K209" s="2"/>
      <c r="L209" s="19"/>
      <c r="M209" s="20"/>
      <c r="N209" s="20"/>
      <c r="O209" s="21"/>
      <c r="P209" s="19"/>
      <c r="Q209" s="22"/>
      <c r="R209" s="19"/>
      <c r="S209" s="17"/>
      <c r="T209" s="17"/>
      <c r="U209" s="10"/>
    </row>
    <row r="210" spans="1:21" s="18" customFormat="1" ht="20.100000000000001" customHeight="1" x14ac:dyDescent="0.3">
      <c r="A210" s="12"/>
      <c r="B210" s="12"/>
      <c r="C210" s="17"/>
      <c r="D210" s="17"/>
      <c r="E210" s="17"/>
      <c r="F210" s="17"/>
      <c r="G210" s="17"/>
      <c r="H210" s="17"/>
      <c r="I210" s="2"/>
      <c r="J210" s="2"/>
      <c r="K210" s="2"/>
      <c r="L210" s="19"/>
      <c r="M210" s="20"/>
      <c r="N210" s="20"/>
      <c r="O210" s="21"/>
      <c r="P210" s="19"/>
      <c r="Q210" s="22"/>
      <c r="R210" s="19"/>
      <c r="S210" s="17"/>
      <c r="T210" s="17"/>
      <c r="U210" s="10"/>
    </row>
    <row r="211" spans="1:21" s="18" customFormat="1" ht="20.100000000000001" customHeight="1" x14ac:dyDescent="0.3">
      <c r="A211" s="12"/>
      <c r="B211" s="12"/>
      <c r="C211" s="17"/>
      <c r="D211" s="17"/>
      <c r="E211" s="17"/>
      <c r="F211" s="17"/>
      <c r="G211" s="17"/>
      <c r="H211" s="17"/>
      <c r="I211" s="2"/>
      <c r="J211" s="2"/>
      <c r="K211" s="2"/>
      <c r="L211" s="19"/>
      <c r="M211" s="20"/>
      <c r="N211" s="20"/>
      <c r="O211" s="21"/>
      <c r="P211" s="19"/>
      <c r="Q211" s="22"/>
      <c r="R211" s="19"/>
      <c r="S211" s="17"/>
      <c r="T211" s="17"/>
      <c r="U211" s="10"/>
    </row>
    <row r="212" spans="1:21" s="18" customFormat="1" ht="20.100000000000001" customHeight="1" x14ac:dyDescent="0.3">
      <c r="A212" s="12"/>
      <c r="B212" s="12"/>
      <c r="C212" s="17"/>
      <c r="D212" s="17"/>
      <c r="E212" s="17"/>
      <c r="F212" s="17"/>
      <c r="G212" s="17"/>
      <c r="H212" s="17"/>
      <c r="I212" s="2"/>
      <c r="J212" s="2"/>
      <c r="K212" s="2"/>
      <c r="L212" s="19"/>
      <c r="M212" s="20"/>
      <c r="N212" s="20"/>
      <c r="O212" s="21"/>
      <c r="P212" s="19"/>
      <c r="Q212" s="22"/>
      <c r="R212" s="19"/>
      <c r="S212" s="17"/>
      <c r="T212" s="17"/>
      <c r="U212" s="10"/>
    </row>
    <row r="213" spans="1:21" s="18" customFormat="1" ht="20.100000000000001" customHeight="1" x14ac:dyDescent="0.3">
      <c r="A213" s="12"/>
      <c r="B213" s="12"/>
      <c r="C213" s="17"/>
      <c r="D213" s="17"/>
      <c r="E213" s="17"/>
      <c r="F213" s="17"/>
      <c r="G213" s="17"/>
      <c r="H213" s="17"/>
      <c r="I213" s="2"/>
      <c r="J213" s="2"/>
      <c r="K213" s="2"/>
      <c r="L213" s="19"/>
      <c r="M213" s="20"/>
      <c r="N213" s="20"/>
      <c r="O213" s="21"/>
      <c r="P213" s="19"/>
      <c r="Q213" s="22"/>
      <c r="R213" s="19"/>
      <c r="S213" s="17"/>
      <c r="T213" s="17"/>
      <c r="U213" s="10"/>
    </row>
    <row r="214" spans="1:21" s="18" customFormat="1" ht="20.100000000000001" customHeight="1" x14ac:dyDescent="0.3">
      <c r="A214" s="12"/>
      <c r="B214" s="12"/>
      <c r="C214" s="17"/>
      <c r="D214" s="17"/>
      <c r="E214" s="17"/>
      <c r="F214" s="17"/>
      <c r="G214" s="17"/>
      <c r="H214" s="17"/>
      <c r="I214" s="2"/>
      <c r="J214" s="2"/>
      <c r="K214" s="2"/>
      <c r="L214" s="19"/>
      <c r="M214" s="20"/>
      <c r="N214" s="20"/>
      <c r="O214" s="21"/>
      <c r="P214" s="19"/>
      <c r="Q214" s="22"/>
      <c r="R214" s="19"/>
      <c r="S214" s="17"/>
      <c r="T214" s="17"/>
      <c r="U214" s="10"/>
    </row>
    <row r="215" spans="1:21" s="18" customFormat="1" ht="20.100000000000001" customHeight="1" x14ac:dyDescent="0.3">
      <c r="A215" s="12"/>
      <c r="B215" s="12"/>
      <c r="C215" s="17"/>
      <c r="D215" s="17"/>
      <c r="E215" s="17"/>
      <c r="F215" s="17"/>
      <c r="G215" s="17"/>
      <c r="H215" s="17"/>
      <c r="I215" s="2"/>
      <c r="J215" s="2"/>
      <c r="K215" s="2"/>
      <c r="L215" s="19"/>
      <c r="M215" s="20"/>
      <c r="N215" s="20"/>
      <c r="O215" s="21"/>
      <c r="P215" s="19"/>
      <c r="Q215" s="22"/>
      <c r="R215" s="19"/>
      <c r="S215" s="17"/>
      <c r="T215" s="17"/>
      <c r="U215" s="10"/>
    </row>
    <row r="216" spans="1:21" s="18" customFormat="1" ht="20.100000000000001" customHeight="1" x14ac:dyDescent="0.3">
      <c r="A216" s="12"/>
      <c r="B216" s="12"/>
      <c r="C216" s="17"/>
      <c r="D216" s="17"/>
      <c r="E216" s="17"/>
      <c r="F216" s="17"/>
      <c r="G216" s="17"/>
      <c r="H216" s="17"/>
      <c r="I216" s="2"/>
      <c r="J216" s="2"/>
      <c r="K216" s="2"/>
      <c r="L216" s="19"/>
      <c r="M216" s="20"/>
      <c r="N216" s="20"/>
      <c r="O216" s="21"/>
      <c r="P216" s="19"/>
      <c r="Q216" s="22"/>
      <c r="R216" s="19"/>
      <c r="S216" s="17"/>
      <c r="T216" s="17"/>
      <c r="U216" s="10"/>
    </row>
    <row r="217" spans="1:21" s="18" customFormat="1" ht="20.100000000000001" customHeight="1" x14ac:dyDescent="0.3">
      <c r="A217" s="12"/>
      <c r="B217" s="12"/>
      <c r="C217" s="17"/>
      <c r="D217" s="17"/>
      <c r="E217" s="17"/>
      <c r="F217" s="17"/>
      <c r="G217" s="17"/>
      <c r="H217" s="17"/>
      <c r="I217" s="2"/>
      <c r="J217" s="2"/>
      <c r="K217" s="2"/>
      <c r="L217" s="19"/>
      <c r="M217" s="20"/>
      <c r="N217" s="20"/>
      <c r="O217" s="21"/>
      <c r="P217" s="19"/>
      <c r="Q217" s="22"/>
      <c r="R217" s="19"/>
      <c r="S217" s="17"/>
      <c r="T217" s="17"/>
      <c r="U217" s="10"/>
    </row>
    <row r="218" spans="1:21" s="18" customFormat="1" ht="20.100000000000001" customHeight="1" x14ac:dyDescent="0.3">
      <c r="A218" s="12"/>
      <c r="B218" s="12"/>
      <c r="C218" s="17"/>
      <c r="D218" s="17"/>
      <c r="E218" s="17"/>
      <c r="F218" s="17"/>
      <c r="G218" s="17"/>
      <c r="H218" s="17"/>
      <c r="I218" s="2"/>
      <c r="J218" s="2"/>
      <c r="K218" s="2"/>
      <c r="L218" s="19"/>
      <c r="M218" s="20"/>
      <c r="N218" s="20"/>
      <c r="O218" s="21"/>
      <c r="P218" s="19"/>
      <c r="Q218" s="22"/>
      <c r="R218" s="19"/>
      <c r="S218" s="17"/>
      <c r="T218" s="17"/>
      <c r="U218" s="10"/>
    </row>
    <row r="219" spans="1:21" s="18" customFormat="1" ht="20.100000000000001" customHeight="1" x14ac:dyDescent="0.3">
      <c r="A219" s="12"/>
      <c r="B219" s="12"/>
      <c r="C219" s="17"/>
      <c r="D219" s="17"/>
      <c r="E219" s="17"/>
      <c r="F219" s="17"/>
      <c r="G219" s="17"/>
      <c r="H219" s="17"/>
      <c r="I219" s="2"/>
      <c r="J219" s="2"/>
      <c r="K219" s="2"/>
      <c r="L219" s="19"/>
      <c r="M219" s="20"/>
      <c r="N219" s="20"/>
      <c r="O219" s="21"/>
      <c r="P219" s="19"/>
      <c r="Q219" s="22"/>
      <c r="R219" s="19"/>
      <c r="S219" s="17"/>
      <c r="T219" s="17"/>
      <c r="U219" s="10"/>
    </row>
    <row r="220" spans="1:21" s="18" customFormat="1" ht="20.100000000000001" customHeight="1" x14ac:dyDescent="0.3">
      <c r="A220" s="12"/>
      <c r="B220" s="12"/>
      <c r="C220" s="17"/>
      <c r="D220" s="17"/>
      <c r="E220" s="17"/>
      <c r="F220" s="17"/>
      <c r="G220" s="17"/>
      <c r="H220" s="17"/>
      <c r="I220" s="2"/>
      <c r="J220" s="2"/>
      <c r="K220" s="2"/>
      <c r="L220" s="19"/>
      <c r="M220" s="20"/>
      <c r="N220" s="20"/>
      <c r="O220" s="21"/>
      <c r="P220" s="19"/>
      <c r="Q220" s="22"/>
      <c r="R220" s="19"/>
      <c r="S220" s="17"/>
      <c r="T220" s="17"/>
      <c r="U220" s="10"/>
    </row>
    <row r="221" spans="1:21" s="18" customFormat="1" ht="20.100000000000001" customHeight="1" x14ac:dyDescent="0.3">
      <c r="A221" s="12"/>
      <c r="B221" s="12"/>
      <c r="C221" s="17"/>
      <c r="D221" s="17"/>
      <c r="E221" s="17"/>
      <c r="F221" s="17"/>
      <c r="G221" s="17"/>
      <c r="H221" s="17"/>
      <c r="I221" s="2"/>
      <c r="J221" s="2"/>
      <c r="K221" s="2"/>
      <c r="L221" s="19"/>
      <c r="M221" s="20"/>
      <c r="N221" s="20"/>
      <c r="O221" s="21"/>
      <c r="P221" s="19"/>
      <c r="Q221" s="22"/>
      <c r="R221" s="19"/>
      <c r="S221" s="17"/>
      <c r="T221" s="17"/>
      <c r="U221" s="10"/>
    </row>
    <row r="222" spans="1:21" s="18" customFormat="1" ht="20.100000000000001" customHeight="1" x14ac:dyDescent="0.3">
      <c r="A222" s="12"/>
      <c r="B222" s="12"/>
      <c r="C222" s="17"/>
      <c r="D222" s="17"/>
      <c r="E222" s="17"/>
      <c r="F222" s="17"/>
      <c r="G222" s="17"/>
      <c r="H222" s="17"/>
      <c r="I222" s="2"/>
      <c r="J222" s="2"/>
      <c r="K222" s="2"/>
      <c r="L222" s="19"/>
      <c r="M222" s="20"/>
      <c r="N222" s="20"/>
      <c r="O222" s="21"/>
      <c r="P222" s="19"/>
      <c r="Q222" s="22"/>
      <c r="R222" s="19"/>
      <c r="S222" s="17"/>
      <c r="T222" s="17"/>
      <c r="U222" s="10"/>
    </row>
    <row r="223" spans="1:21" s="18" customFormat="1" ht="20.100000000000001" customHeight="1" x14ac:dyDescent="0.3">
      <c r="A223" s="12"/>
      <c r="B223" s="12"/>
      <c r="C223" s="17"/>
      <c r="D223" s="17"/>
      <c r="E223" s="17"/>
      <c r="F223" s="17"/>
      <c r="G223" s="17"/>
      <c r="H223" s="17"/>
      <c r="I223" s="2"/>
      <c r="J223" s="2"/>
      <c r="K223" s="2"/>
      <c r="L223" s="19"/>
      <c r="M223" s="20"/>
      <c r="N223" s="20"/>
      <c r="O223" s="21"/>
      <c r="P223" s="19"/>
      <c r="Q223" s="22"/>
      <c r="R223" s="19"/>
      <c r="S223" s="17"/>
      <c r="T223" s="17"/>
      <c r="U223" s="10"/>
    </row>
    <row r="224" spans="1:21" s="18" customFormat="1" ht="20.100000000000001" customHeight="1" x14ac:dyDescent="0.3">
      <c r="A224" s="12"/>
      <c r="B224" s="12"/>
      <c r="C224" s="17"/>
      <c r="D224" s="17"/>
      <c r="E224" s="17"/>
      <c r="F224" s="17"/>
      <c r="G224" s="17"/>
      <c r="H224" s="17"/>
      <c r="I224" s="2"/>
      <c r="J224" s="2"/>
      <c r="K224" s="2"/>
      <c r="L224" s="19"/>
      <c r="M224" s="20"/>
      <c r="N224" s="20"/>
      <c r="O224" s="21"/>
      <c r="P224" s="19"/>
      <c r="Q224" s="22"/>
      <c r="R224" s="19"/>
      <c r="S224" s="17"/>
      <c r="T224" s="17"/>
      <c r="U224" s="10"/>
    </row>
    <row r="225" spans="1:21" s="18" customFormat="1" ht="20.100000000000001" customHeight="1" x14ac:dyDescent="0.3">
      <c r="A225" s="12"/>
      <c r="B225" s="12"/>
      <c r="C225" s="17"/>
      <c r="D225" s="17"/>
      <c r="E225" s="17"/>
      <c r="F225" s="17"/>
      <c r="G225" s="17"/>
      <c r="H225" s="17"/>
      <c r="I225" s="2"/>
      <c r="J225" s="2"/>
      <c r="K225" s="2"/>
      <c r="L225" s="19"/>
      <c r="M225" s="20"/>
      <c r="N225" s="20"/>
      <c r="O225" s="21"/>
      <c r="P225" s="19"/>
      <c r="Q225" s="22"/>
      <c r="R225" s="19"/>
      <c r="S225" s="17"/>
      <c r="T225" s="17"/>
      <c r="U225" s="10"/>
    </row>
    <row r="226" spans="1:21" s="18" customFormat="1" ht="20.100000000000001" customHeight="1" x14ac:dyDescent="0.3">
      <c r="A226" s="12"/>
      <c r="B226" s="12"/>
      <c r="C226" s="17"/>
      <c r="D226" s="17"/>
      <c r="E226" s="17"/>
      <c r="F226" s="17"/>
      <c r="G226" s="17"/>
      <c r="H226" s="17"/>
      <c r="I226" s="2"/>
      <c r="J226" s="2"/>
      <c r="K226" s="2"/>
      <c r="L226" s="19"/>
      <c r="M226" s="20"/>
      <c r="N226" s="20"/>
      <c r="O226" s="21"/>
      <c r="P226" s="19"/>
      <c r="Q226" s="22"/>
      <c r="R226" s="19"/>
      <c r="S226" s="17"/>
      <c r="T226" s="17"/>
      <c r="U226" s="10"/>
    </row>
    <row r="227" spans="1:21" ht="19.95" customHeight="1" x14ac:dyDescent="0.3">
      <c r="A227" s="12"/>
      <c r="B227" s="12"/>
      <c r="C227" s="5"/>
      <c r="D227" s="5"/>
      <c r="E227" s="5"/>
      <c r="F227" s="5"/>
      <c r="G227" s="5"/>
      <c r="H227" s="5"/>
      <c r="I227" s="12"/>
      <c r="J227" s="12"/>
      <c r="K227" s="12"/>
      <c r="L227" s="12"/>
      <c r="M227" s="5"/>
      <c r="N227" s="5"/>
      <c r="O227" s="5"/>
      <c r="P227" s="5"/>
      <c r="Q227" s="12"/>
      <c r="R227" s="5"/>
      <c r="S227" s="5"/>
      <c r="T227" s="5"/>
      <c r="U227" s="36"/>
    </row>
    <row r="228" spans="1:21" ht="19.95" customHeight="1" x14ac:dyDescent="0.3">
      <c r="A228" s="12"/>
      <c r="B228" s="12"/>
      <c r="C228" s="5"/>
      <c r="D228" s="5"/>
      <c r="E228" s="5"/>
      <c r="F228" s="5"/>
      <c r="G228" s="5"/>
      <c r="H228" s="5"/>
      <c r="I228" s="12"/>
      <c r="J228" s="12"/>
      <c r="K228" s="12"/>
      <c r="L228" s="12"/>
      <c r="M228" s="5"/>
      <c r="N228" s="5"/>
      <c r="O228" s="5"/>
      <c r="P228" s="5"/>
      <c r="Q228" s="12"/>
      <c r="R228" s="5"/>
      <c r="S228" s="5"/>
      <c r="T228" s="5"/>
      <c r="U228" s="36"/>
    </row>
    <row r="229" spans="1:21" ht="19.95" customHeight="1" x14ac:dyDescent="0.3">
      <c r="A229" s="12"/>
      <c r="B229" s="12"/>
      <c r="C229" s="5"/>
      <c r="D229" s="5"/>
      <c r="E229" s="5"/>
      <c r="F229" s="5"/>
      <c r="G229" s="5"/>
      <c r="H229" s="5"/>
      <c r="I229" s="12"/>
      <c r="J229" s="12"/>
      <c r="K229" s="12"/>
      <c r="L229" s="12"/>
      <c r="M229" s="5"/>
      <c r="N229" s="5"/>
      <c r="O229" s="5"/>
      <c r="P229" s="5"/>
      <c r="Q229" s="12"/>
      <c r="R229" s="5"/>
      <c r="S229" s="5"/>
      <c r="T229" s="5"/>
      <c r="U229" s="36"/>
    </row>
    <row r="230" spans="1:21" ht="19.95" customHeight="1" x14ac:dyDescent="0.3">
      <c r="A230" s="12"/>
      <c r="B230" s="12"/>
      <c r="C230" s="5"/>
      <c r="D230" s="5"/>
      <c r="E230" s="5"/>
      <c r="F230" s="5"/>
      <c r="G230" s="5"/>
      <c r="H230" s="5"/>
      <c r="I230" s="12"/>
      <c r="J230" s="12"/>
      <c r="K230" s="12"/>
      <c r="L230" s="12"/>
      <c r="M230" s="5"/>
      <c r="N230" s="5"/>
      <c r="O230" s="5"/>
      <c r="P230" s="5"/>
      <c r="Q230" s="12"/>
      <c r="R230" s="5"/>
      <c r="S230" s="5"/>
      <c r="T230" s="5"/>
      <c r="U230" s="36"/>
    </row>
    <row r="231" spans="1:21" ht="19.95" customHeight="1" x14ac:dyDescent="0.3">
      <c r="A231" s="12"/>
      <c r="B231" s="12"/>
      <c r="C231" s="5"/>
      <c r="D231" s="5"/>
      <c r="E231" s="5"/>
      <c r="F231" s="5"/>
      <c r="G231" s="5"/>
      <c r="H231" s="5"/>
      <c r="I231" s="12"/>
      <c r="J231" s="12"/>
      <c r="K231" s="12"/>
      <c r="L231" s="12"/>
      <c r="M231" s="5"/>
      <c r="N231" s="5"/>
      <c r="O231" s="5"/>
      <c r="P231" s="5"/>
      <c r="Q231" s="12"/>
      <c r="R231" s="5"/>
      <c r="S231" s="5"/>
      <c r="T231" s="5"/>
      <c r="U231" s="36"/>
    </row>
    <row r="232" spans="1:21" ht="19.95" customHeight="1" x14ac:dyDescent="0.3">
      <c r="A232" s="12"/>
      <c r="B232" s="12"/>
      <c r="C232" s="5"/>
      <c r="D232" s="5"/>
      <c r="E232" s="5"/>
      <c r="F232" s="5"/>
      <c r="G232" s="5"/>
      <c r="H232" s="5"/>
      <c r="I232" s="12"/>
      <c r="J232" s="12"/>
      <c r="K232" s="12"/>
      <c r="L232" s="12"/>
      <c r="M232" s="5"/>
      <c r="N232" s="5"/>
      <c r="O232" s="5"/>
      <c r="P232" s="5"/>
      <c r="Q232" s="12"/>
      <c r="R232" s="5"/>
      <c r="S232" s="5"/>
      <c r="T232" s="5"/>
      <c r="U232" s="36"/>
    </row>
    <row r="233" spans="1:21" ht="19.95" customHeight="1" x14ac:dyDescent="0.3">
      <c r="A233" s="12"/>
      <c r="B233" s="12"/>
      <c r="C233" s="5"/>
      <c r="D233" s="5"/>
      <c r="E233" s="5"/>
      <c r="F233" s="5"/>
      <c r="G233" s="5"/>
      <c r="H233" s="5"/>
      <c r="I233" s="12"/>
      <c r="J233" s="12"/>
      <c r="K233" s="12"/>
      <c r="L233" s="12"/>
      <c r="M233" s="5"/>
      <c r="N233" s="5"/>
      <c r="O233" s="5"/>
      <c r="P233" s="5"/>
      <c r="Q233" s="12"/>
      <c r="R233" s="5"/>
      <c r="S233" s="5"/>
      <c r="T233" s="5"/>
      <c r="U233" s="36"/>
    </row>
    <row r="234" spans="1:21" ht="19.95" customHeight="1" x14ac:dyDescent="0.3">
      <c r="A234" s="12"/>
      <c r="B234" s="12"/>
      <c r="C234" s="5"/>
      <c r="D234" s="5"/>
      <c r="E234" s="5"/>
      <c r="F234" s="5"/>
      <c r="G234" s="5"/>
      <c r="H234" s="5"/>
      <c r="I234" s="12"/>
      <c r="J234" s="12"/>
      <c r="K234" s="12"/>
      <c r="L234" s="12"/>
      <c r="M234" s="5"/>
      <c r="N234" s="5"/>
      <c r="O234" s="5"/>
      <c r="P234" s="5"/>
      <c r="Q234" s="12"/>
      <c r="R234" s="5"/>
      <c r="S234" s="5"/>
      <c r="T234" s="5"/>
      <c r="U234" s="36"/>
    </row>
    <row r="235" spans="1:21" ht="19.95" customHeight="1" x14ac:dyDescent="0.3">
      <c r="A235" s="12"/>
      <c r="B235" s="12"/>
      <c r="C235" s="5"/>
      <c r="D235" s="5"/>
      <c r="E235" s="5"/>
      <c r="F235" s="5"/>
      <c r="G235" s="5"/>
      <c r="H235" s="5"/>
      <c r="I235" s="12"/>
      <c r="J235" s="12"/>
      <c r="K235" s="12"/>
      <c r="L235" s="12"/>
      <c r="M235" s="5"/>
      <c r="N235" s="5"/>
      <c r="O235" s="5"/>
      <c r="P235" s="5"/>
      <c r="Q235" s="12"/>
      <c r="R235" s="5"/>
      <c r="S235" s="5"/>
      <c r="T235" s="5"/>
      <c r="U235" s="36"/>
    </row>
    <row r="236" spans="1:21" ht="19.95" customHeight="1" x14ac:dyDescent="0.3">
      <c r="A236" s="12"/>
      <c r="B236" s="12"/>
      <c r="C236" s="5"/>
      <c r="D236" s="5"/>
      <c r="E236" s="5"/>
      <c r="F236" s="5"/>
      <c r="G236" s="5"/>
      <c r="H236" s="5"/>
      <c r="I236" s="12"/>
      <c r="J236" s="12"/>
      <c r="K236" s="12"/>
      <c r="L236" s="12"/>
      <c r="M236" s="5"/>
      <c r="N236" s="5"/>
      <c r="O236" s="5"/>
      <c r="P236" s="5"/>
      <c r="Q236" s="12"/>
      <c r="R236" s="5"/>
      <c r="S236" s="5"/>
      <c r="T236" s="5"/>
      <c r="U236" s="36"/>
    </row>
    <row r="237" spans="1:21" ht="19.95" customHeight="1" x14ac:dyDescent="0.3">
      <c r="A237" s="12"/>
      <c r="B237" s="12"/>
      <c r="C237" s="5"/>
      <c r="D237" s="5"/>
      <c r="E237" s="5"/>
      <c r="F237" s="5"/>
      <c r="G237" s="5"/>
      <c r="H237" s="5"/>
      <c r="I237" s="12"/>
      <c r="J237" s="12"/>
      <c r="K237" s="12"/>
      <c r="L237" s="12"/>
      <c r="M237" s="5"/>
      <c r="N237" s="5"/>
      <c r="O237" s="5"/>
      <c r="P237" s="5"/>
      <c r="Q237" s="12"/>
      <c r="R237" s="5"/>
      <c r="S237" s="5"/>
      <c r="T237" s="5"/>
      <c r="U237" s="36"/>
    </row>
    <row r="238" spans="1:21" ht="19.95" customHeight="1" x14ac:dyDescent="0.3">
      <c r="A238" s="12"/>
      <c r="B238" s="12"/>
      <c r="C238" s="5"/>
      <c r="D238" s="5"/>
      <c r="E238" s="5"/>
      <c r="F238" s="5"/>
      <c r="G238" s="5"/>
      <c r="H238" s="5"/>
      <c r="I238" s="12"/>
      <c r="J238" s="12"/>
      <c r="K238" s="12"/>
      <c r="L238" s="12"/>
      <c r="M238" s="5"/>
      <c r="N238" s="5"/>
      <c r="O238" s="5"/>
      <c r="P238" s="5"/>
      <c r="Q238" s="12"/>
      <c r="R238" s="5"/>
      <c r="S238" s="5"/>
      <c r="T238" s="5"/>
      <c r="U238" s="36"/>
    </row>
    <row r="239" spans="1:21" ht="19.95" customHeight="1" x14ac:dyDescent="0.3">
      <c r="A239" s="12"/>
      <c r="B239" s="12"/>
      <c r="C239" s="5"/>
      <c r="D239" s="5"/>
      <c r="E239" s="5"/>
      <c r="F239" s="5"/>
      <c r="G239" s="5"/>
      <c r="H239" s="5"/>
      <c r="I239" s="12"/>
      <c r="J239" s="12"/>
      <c r="K239" s="12"/>
      <c r="L239" s="12"/>
      <c r="M239" s="5"/>
      <c r="N239" s="5"/>
      <c r="O239" s="5"/>
      <c r="P239" s="5"/>
      <c r="Q239" s="12"/>
      <c r="R239" s="5"/>
      <c r="S239" s="5"/>
      <c r="T239" s="5"/>
      <c r="U239" s="36"/>
    </row>
    <row r="240" spans="1:21" ht="19.95" customHeight="1" x14ac:dyDescent="0.3">
      <c r="A240" s="12"/>
      <c r="B240" s="12"/>
      <c r="C240" s="5"/>
      <c r="D240" s="5"/>
      <c r="E240" s="5"/>
      <c r="F240" s="5"/>
      <c r="G240" s="5"/>
      <c r="H240" s="5"/>
      <c r="I240" s="12"/>
      <c r="J240" s="12"/>
      <c r="K240" s="12"/>
      <c r="L240" s="12"/>
      <c r="M240" s="5"/>
      <c r="N240" s="5"/>
      <c r="O240" s="5"/>
      <c r="P240" s="5"/>
      <c r="Q240" s="12"/>
      <c r="R240" s="5"/>
      <c r="S240" s="5"/>
      <c r="T240" s="5"/>
      <c r="U240" s="36"/>
    </row>
    <row r="241" spans="1:21" ht="19.95" customHeight="1" x14ac:dyDescent="0.3">
      <c r="A241" s="12"/>
      <c r="B241" s="12"/>
      <c r="C241" s="5"/>
      <c r="D241" s="5"/>
      <c r="E241" s="5"/>
      <c r="F241" s="5"/>
      <c r="G241" s="5"/>
      <c r="H241" s="5"/>
      <c r="I241" s="12"/>
      <c r="J241" s="12"/>
      <c r="K241" s="12"/>
      <c r="L241" s="12"/>
      <c r="M241" s="5"/>
      <c r="N241" s="5"/>
      <c r="O241" s="5"/>
      <c r="P241" s="5"/>
      <c r="Q241" s="12"/>
      <c r="R241" s="5"/>
      <c r="S241" s="5"/>
      <c r="T241" s="5"/>
      <c r="U241" s="36"/>
    </row>
    <row r="242" spans="1:21" ht="19.95" customHeight="1" x14ac:dyDescent="0.3">
      <c r="A242" s="12"/>
      <c r="B242" s="12"/>
      <c r="C242" s="5"/>
      <c r="D242" s="5"/>
      <c r="E242" s="5"/>
      <c r="F242" s="5"/>
      <c r="G242" s="5"/>
      <c r="H242" s="5"/>
      <c r="I242" s="12"/>
      <c r="J242" s="12"/>
      <c r="K242" s="12"/>
      <c r="L242" s="12"/>
      <c r="M242" s="5"/>
      <c r="N242" s="5"/>
      <c r="O242" s="5"/>
      <c r="P242" s="5"/>
      <c r="Q242" s="12"/>
      <c r="R242" s="5"/>
      <c r="S242" s="5"/>
      <c r="T242" s="5"/>
      <c r="U242" s="36"/>
    </row>
  </sheetData>
  <mergeCells count="105">
    <mergeCell ref="T4:U6"/>
    <mergeCell ref="D5:E6"/>
    <mergeCell ref="F5:F6"/>
    <mergeCell ref="G5:G6"/>
    <mergeCell ref="H5:H6"/>
    <mergeCell ref="I5:I6"/>
    <mergeCell ref="A1:U1"/>
    <mergeCell ref="A2:I3"/>
    <mergeCell ref="J2:J3"/>
    <mergeCell ref="K2:P3"/>
    <mergeCell ref="Q2:U3"/>
    <mergeCell ref="A4:A6"/>
    <mergeCell ref="B4:B6"/>
    <mergeCell ref="C4:C6"/>
    <mergeCell ref="D4:I4"/>
    <mergeCell ref="J4:K4"/>
    <mergeCell ref="Q5:Q6"/>
    <mergeCell ref="R5:S5"/>
    <mergeCell ref="P5:P6"/>
    <mergeCell ref="Q4:S4"/>
    <mergeCell ref="C7:H7"/>
    <mergeCell ref="C8:G8"/>
    <mergeCell ref="C10:H10"/>
    <mergeCell ref="C11:G11"/>
    <mergeCell ref="J5:J6"/>
    <mergeCell ref="K5:K6"/>
    <mergeCell ref="M5:M6"/>
    <mergeCell ref="N5:N6"/>
    <mergeCell ref="O5:O6"/>
    <mergeCell ref="L4:L6"/>
    <mergeCell ref="M4:N4"/>
    <mergeCell ref="O4:P4"/>
    <mergeCell ref="C22:H22"/>
    <mergeCell ref="C23:G23"/>
    <mergeCell ref="C25:H25"/>
    <mergeCell ref="C26:G26"/>
    <mergeCell ref="C28:H28"/>
    <mergeCell ref="C29:G29"/>
    <mergeCell ref="C13:H13"/>
    <mergeCell ref="C14:G14"/>
    <mergeCell ref="C16:H16"/>
    <mergeCell ref="C17:G17"/>
    <mergeCell ref="C19:H19"/>
    <mergeCell ref="C20:G20"/>
    <mergeCell ref="C40:H40"/>
    <mergeCell ref="C41:G41"/>
    <mergeCell ref="C43:H43"/>
    <mergeCell ref="C44:G44"/>
    <mergeCell ref="C46:H46"/>
    <mergeCell ref="C47:G47"/>
    <mergeCell ref="C31:H31"/>
    <mergeCell ref="C32:G32"/>
    <mergeCell ref="C34:H34"/>
    <mergeCell ref="C35:G35"/>
    <mergeCell ref="C37:H37"/>
    <mergeCell ref="C38:G38"/>
    <mergeCell ref="C58:H58"/>
    <mergeCell ref="C59:G59"/>
    <mergeCell ref="C61:H61"/>
    <mergeCell ref="C62:G62"/>
    <mergeCell ref="C64:H64"/>
    <mergeCell ref="C65:G65"/>
    <mergeCell ref="C49:H49"/>
    <mergeCell ref="C50:G50"/>
    <mergeCell ref="C52:H52"/>
    <mergeCell ref="C53:G53"/>
    <mergeCell ref="C55:H55"/>
    <mergeCell ref="C56:G56"/>
    <mergeCell ref="C76:H76"/>
    <mergeCell ref="C77:G77"/>
    <mergeCell ref="C79:H79"/>
    <mergeCell ref="C80:G80"/>
    <mergeCell ref="C82:H82"/>
    <mergeCell ref="C83:G83"/>
    <mergeCell ref="C67:H67"/>
    <mergeCell ref="C68:G68"/>
    <mergeCell ref="C70:H70"/>
    <mergeCell ref="C71:G71"/>
    <mergeCell ref="C73:H73"/>
    <mergeCell ref="C74:G74"/>
    <mergeCell ref="C85:H85"/>
    <mergeCell ref="C86:G86"/>
    <mergeCell ref="C88:H88"/>
    <mergeCell ref="C89:G89"/>
    <mergeCell ref="I108:K108"/>
    <mergeCell ref="I109:K109"/>
    <mergeCell ref="C104:G104"/>
    <mergeCell ref="C106:H106"/>
    <mergeCell ref="C107:G107"/>
    <mergeCell ref="J112:U112"/>
    <mergeCell ref="J113:U113"/>
    <mergeCell ref="J114:U114"/>
    <mergeCell ref="J115:U115"/>
    <mergeCell ref="J116:U116"/>
    <mergeCell ref="J117:U117"/>
    <mergeCell ref="I110:K110"/>
    <mergeCell ref="C91:H91"/>
    <mergeCell ref="C92:G92"/>
    <mergeCell ref="C94:H94"/>
    <mergeCell ref="C95:G95"/>
    <mergeCell ref="C97:H97"/>
    <mergeCell ref="C98:G98"/>
    <mergeCell ref="C100:H100"/>
    <mergeCell ref="C101:G101"/>
    <mergeCell ref="C103:H103"/>
  </mergeCells>
  <pageMargins left="0.70866141732283472" right="0.31496062992125984" top="0.35433070866141736" bottom="0.74803149606299213" header="0.31496062992125984" footer="0.31496062992125984"/>
  <pageSetup paperSize="9" scale="9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20"/>
  <sheetViews>
    <sheetView workbookViewId="0">
      <pane ySplit="4" topLeftCell="A9" activePane="bottomLeft" state="frozen"/>
      <selection pane="bottomLeft" activeCell="D19" sqref="D19"/>
    </sheetView>
  </sheetViews>
  <sheetFormatPr defaultRowHeight="14.4" x14ac:dyDescent="0.3"/>
  <cols>
    <col min="1" max="1" width="8.88671875" style="7"/>
    <col min="2" max="2" width="64.44140625" customWidth="1"/>
    <col min="3" max="3" width="8.5546875" style="3" bestFit="1" customWidth="1"/>
    <col min="4" max="4" width="14.21875" style="3" customWidth="1"/>
    <col min="5" max="5" width="8.44140625" style="3" customWidth="1"/>
    <col min="6" max="6" width="13.88671875" bestFit="1" customWidth="1"/>
    <col min="7" max="7" width="13.88671875" customWidth="1"/>
    <col min="8" max="8" width="14.88671875" style="3" customWidth="1"/>
    <col min="9" max="9" width="11.77734375" customWidth="1"/>
    <col min="10" max="10" width="13.109375" bestFit="1" customWidth="1"/>
    <col min="11" max="12" width="12.5546875" bestFit="1" customWidth="1"/>
  </cols>
  <sheetData>
    <row r="1" spans="1:11" x14ac:dyDescent="0.3">
      <c r="A1" s="174" t="s">
        <v>375</v>
      </c>
      <c r="B1" s="174"/>
      <c r="C1" s="174"/>
      <c r="D1" s="174"/>
      <c r="E1" s="174"/>
      <c r="F1" s="174"/>
      <c r="G1" s="174"/>
      <c r="H1" s="174"/>
      <c r="I1" s="174"/>
      <c r="J1" s="174"/>
    </row>
    <row r="2" spans="1:11" x14ac:dyDescent="0.3">
      <c r="A2" s="174"/>
      <c r="B2" s="174"/>
      <c r="C2" s="174"/>
      <c r="D2" s="174"/>
      <c r="E2" s="174"/>
      <c r="F2" s="174"/>
      <c r="G2" s="174"/>
      <c r="H2" s="174"/>
      <c r="I2" s="174"/>
      <c r="J2" s="174"/>
    </row>
    <row r="3" spans="1:11" ht="19.95" customHeight="1" x14ac:dyDescent="0.3">
      <c r="A3" s="175" t="s">
        <v>376</v>
      </c>
      <c r="B3" s="175"/>
      <c r="C3" s="175"/>
      <c r="D3" s="175"/>
      <c r="E3" s="175"/>
      <c r="F3" s="175"/>
      <c r="G3" s="175"/>
      <c r="H3" s="175"/>
      <c r="I3" s="175"/>
      <c r="J3" s="175"/>
    </row>
    <row r="4" spans="1:11" ht="57.6" x14ac:dyDescent="0.3">
      <c r="A4" s="6" t="s">
        <v>250</v>
      </c>
      <c r="B4" s="6" t="s">
        <v>362</v>
      </c>
      <c r="C4" s="6" t="s">
        <v>363</v>
      </c>
      <c r="D4" s="6" t="s">
        <v>23</v>
      </c>
      <c r="E4" s="6" t="s">
        <v>364</v>
      </c>
      <c r="F4" s="6" t="s">
        <v>5</v>
      </c>
      <c r="G4" s="6" t="s">
        <v>366</v>
      </c>
      <c r="H4" s="6" t="s">
        <v>369</v>
      </c>
      <c r="I4" s="6" t="s">
        <v>370</v>
      </c>
      <c r="J4" s="6" t="s">
        <v>369</v>
      </c>
    </row>
    <row r="5" spans="1:11" ht="19.95" customHeight="1" x14ac:dyDescent="0.3">
      <c r="A5" s="6"/>
      <c r="B5" s="6" t="s">
        <v>251</v>
      </c>
      <c r="C5" s="6"/>
      <c r="D5" s="6"/>
      <c r="E5" s="6"/>
      <c r="F5" s="6"/>
      <c r="G5" s="6"/>
      <c r="H5" s="6"/>
      <c r="I5" s="6"/>
      <c r="J5" s="6"/>
    </row>
    <row r="6" spans="1:11" ht="33" customHeight="1" x14ac:dyDescent="0.3">
      <c r="A6" s="79">
        <v>1</v>
      </c>
      <c r="B6" s="44" t="s">
        <v>252</v>
      </c>
      <c r="C6" s="79">
        <v>1</v>
      </c>
      <c r="D6" s="79">
        <v>2</v>
      </c>
      <c r="E6" s="74" t="s">
        <v>365</v>
      </c>
      <c r="F6" s="80">
        <v>1365000</v>
      </c>
      <c r="G6" s="75" t="s">
        <v>367</v>
      </c>
      <c r="H6" s="80">
        <f>F6*D6</f>
        <v>2730000</v>
      </c>
      <c r="I6" s="75" t="s">
        <v>367</v>
      </c>
      <c r="J6" s="80">
        <f>F6*D6</f>
        <v>2730000</v>
      </c>
    </row>
    <row r="7" spans="1:11" ht="40.200000000000003" customHeight="1" x14ac:dyDescent="0.3">
      <c r="A7" s="79">
        <v>2</v>
      </c>
      <c r="B7" s="44" t="s">
        <v>67</v>
      </c>
      <c r="C7" s="79">
        <v>3</v>
      </c>
      <c r="D7" s="79">
        <v>2</v>
      </c>
      <c r="E7" s="74" t="s">
        <v>365</v>
      </c>
      <c r="F7" s="80">
        <v>825000</v>
      </c>
      <c r="G7" s="75" t="s">
        <v>367</v>
      </c>
      <c r="H7" s="80">
        <f>F7*D7</f>
        <v>1650000</v>
      </c>
      <c r="I7" s="75" t="s">
        <v>367</v>
      </c>
      <c r="J7" s="80">
        <f>F7*D7</f>
        <v>1650000</v>
      </c>
      <c r="K7" s="52"/>
    </row>
    <row r="8" spans="1:11" ht="19.95" customHeight="1" x14ac:dyDescent="0.3">
      <c r="A8" s="8"/>
      <c r="B8" s="77" t="s">
        <v>360</v>
      </c>
      <c r="C8" s="12"/>
      <c r="D8" s="74"/>
      <c r="E8" s="74"/>
      <c r="F8" s="51"/>
      <c r="G8" s="75"/>
      <c r="H8" s="82">
        <f>SUM(H6:H7)</f>
        <v>4380000</v>
      </c>
      <c r="I8" s="81"/>
      <c r="J8" s="82">
        <f>SUM(J6:J7)</f>
        <v>4380000</v>
      </c>
      <c r="K8" s="52"/>
    </row>
    <row r="9" spans="1:11" ht="19.95" customHeight="1" x14ac:dyDescent="0.3">
      <c r="A9" s="8"/>
      <c r="B9" s="54" t="s">
        <v>284</v>
      </c>
      <c r="C9" s="12"/>
      <c r="D9" s="12"/>
      <c r="E9" s="12"/>
      <c r="F9" s="8"/>
      <c r="G9" s="8"/>
      <c r="H9" s="15"/>
      <c r="I9" s="8"/>
      <c r="J9" s="15"/>
      <c r="K9" s="71"/>
    </row>
    <row r="10" spans="1:11" s="7" customFormat="1" ht="39.6" customHeight="1" x14ac:dyDescent="0.3">
      <c r="A10" s="79">
        <v>1</v>
      </c>
      <c r="B10" s="35" t="s">
        <v>359</v>
      </c>
      <c r="C10" s="79">
        <v>2</v>
      </c>
      <c r="D10" s="79">
        <v>1</v>
      </c>
      <c r="E10" s="74" t="s">
        <v>371</v>
      </c>
      <c r="F10" s="23">
        <v>2625000</v>
      </c>
      <c r="G10" s="75" t="s">
        <v>368</v>
      </c>
      <c r="H10" s="80">
        <f>F10*D10</f>
        <v>2625000</v>
      </c>
      <c r="I10" s="75" t="s">
        <v>368</v>
      </c>
      <c r="J10" s="80">
        <f>F10*D10</f>
        <v>2625000</v>
      </c>
      <c r="K10" s="71"/>
    </row>
    <row r="11" spans="1:11" s="7" customFormat="1" ht="19.95" customHeight="1" x14ac:dyDescent="0.3">
      <c r="A11" s="8"/>
      <c r="B11" s="76" t="s">
        <v>361</v>
      </c>
      <c r="C11" s="79"/>
      <c r="D11" s="8"/>
      <c r="E11" s="8"/>
      <c r="F11" s="72"/>
      <c r="G11" s="72"/>
      <c r="H11" s="53">
        <f>H10</f>
        <v>2625000</v>
      </c>
      <c r="I11" s="2"/>
      <c r="J11" s="53">
        <f>J10</f>
        <v>2625000</v>
      </c>
      <c r="K11" s="71"/>
    </row>
    <row r="12" spans="1:11" s="7" customFormat="1" ht="19.95" customHeight="1" x14ac:dyDescent="0.3">
      <c r="A12" s="8"/>
      <c r="B12" s="78" t="s">
        <v>60</v>
      </c>
      <c r="C12" s="8"/>
      <c r="D12" s="8"/>
      <c r="E12" s="8"/>
      <c r="F12" s="73"/>
      <c r="G12" s="73"/>
      <c r="H12" s="53">
        <f>H8+H11</f>
        <v>7005000</v>
      </c>
      <c r="I12" s="8"/>
      <c r="J12" s="53">
        <f>J8+J11</f>
        <v>7005000</v>
      </c>
    </row>
    <row r="13" spans="1:11" x14ac:dyDescent="0.3">
      <c r="K13" s="71"/>
    </row>
    <row r="14" spans="1:11" x14ac:dyDescent="0.3">
      <c r="K14" s="71"/>
    </row>
    <row r="16" spans="1:11" x14ac:dyDescent="0.3">
      <c r="K16" s="71"/>
    </row>
    <row r="17" spans="2:11" ht="15.6" x14ac:dyDescent="0.3">
      <c r="B17" s="85" t="s">
        <v>377</v>
      </c>
      <c r="D17" s="85">
        <v>5127063</v>
      </c>
      <c r="K17" s="71"/>
    </row>
    <row r="18" spans="2:11" ht="15.6" x14ac:dyDescent="0.3">
      <c r="B18" s="85" t="s">
        <v>378</v>
      </c>
      <c r="D18" s="86">
        <f>D17*30%</f>
        <v>1538118.9</v>
      </c>
      <c r="H18" s="83"/>
      <c r="I18" s="83" t="s">
        <v>372</v>
      </c>
      <c r="J18" s="84"/>
    </row>
    <row r="19" spans="2:11" ht="15.6" x14ac:dyDescent="0.3">
      <c r="H19" s="83"/>
      <c r="I19" s="83" t="s">
        <v>373</v>
      </c>
      <c r="J19" s="84"/>
    </row>
    <row r="20" spans="2:11" ht="15.6" x14ac:dyDescent="0.3">
      <c r="H20" s="83"/>
      <c r="I20" s="83" t="s">
        <v>374</v>
      </c>
      <c r="J20" s="84"/>
    </row>
  </sheetData>
  <mergeCells count="2">
    <mergeCell ref="A1:J2"/>
    <mergeCell ref="A3:J3"/>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U242"/>
  <sheetViews>
    <sheetView view="pageBreakPreview" topLeftCell="A103" zoomScale="98" zoomScaleNormal="100" zoomScaleSheetLayoutView="98" workbookViewId="0">
      <selection activeCell="R110" sqref="R110"/>
    </sheetView>
  </sheetViews>
  <sheetFormatPr defaultRowHeight="14.4" x14ac:dyDescent="0.3"/>
  <cols>
    <col min="1" max="1" width="4.6640625" style="3" customWidth="1"/>
    <col min="2" max="2" width="5.88671875" style="3" customWidth="1"/>
    <col min="3" max="3" width="28" customWidth="1"/>
    <col min="4" max="4" width="3" customWidth="1"/>
    <col min="5" max="5" width="2.33203125" customWidth="1"/>
    <col min="6" max="6" width="3.6640625" customWidth="1"/>
    <col min="7" max="7" width="3.44140625" customWidth="1"/>
    <col min="8" max="8" width="4.5546875" customWidth="1"/>
    <col min="9" max="9" width="7.33203125" style="3" customWidth="1"/>
    <col min="10" max="10" width="10" style="3" bestFit="1" customWidth="1"/>
    <col min="11" max="11" width="4.5546875" style="3" customWidth="1"/>
    <col min="12" max="12" width="11.21875" style="3" bestFit="1" customWidth="1"/>
    <col min="13" max="13" width="3.44140625" customWidth="1"/>
    <col min="14" max="14" width="3.33203125" customWidth="1"/>
    <col min="15" max="15" width="7.21875" customWidth="1"/>
    <col min="16" max="16" width="10" bestFit="1" customWidth="1"/>
    <col min="17" max="17" width="7.88671875" style="3" customWidth="1"/>
    <col min="18" max="18" width="10" customWidth="1"/>
    <col min="19" max="19" width="3.109375" customWidth="1"/>
    <col min="20" max="20" width="4.44140625" customWidth="1"/>
    <col min="21" max="21" width="11.88671875" style="50" bestFit="1" customWidth="1"/>
  </cols>
  <sheetData>
    <row r="1" spans="1:21" ht="24" customHeight="1" x14ac:dyDescent="0.3">
      <c r="A1" s="172" t="s">
        <v>303</v>
      </c>
      <c r="B1" s="147"/>
      <c r="C1" s="147"/>
      <c r="D1" s="147"/>
      <c r="E1" s="147"/>
      <c r="F1" s="147"/>
      <c r="G1" s="147"/>
      <c r="H1" s="147"/>
      <c r="I1" s="147"/>
      <c r="J1" s="147"/>
      <c r="K1" s="147"/>
      <c r="L1" s="147"/>
      <c r="M1" s="147"/>
      <c r="N1" s="147"/>
      <c r="O1" s="147"/>
      <c r="P1" s="147"/>
      <c r="Q1" s="147"/>
      <c r="R1" s="147"/>
      <c r="S1" s="147"/>
      <c r="T1" s="147"/>
      <c r="U1" s="147"/>
    </row>
    <row r="2" spans="1:21" x14ac:dyDescent="0.3">
      <c r="A2" s="148" t="s">
        <v>25</v>
      </c>
      <c r="B2" s="148"/>
      <c r="C2" s="148"/>
      <c r="D2" s="148"/>
      <c r="E2" s="148"/>
      <c r="F2" s="148"/>
      <c r="G2" s="148"/>
      <c r="H2" s="148"/>
      <c r="I2" s="148"/>
      <c r="J2" s="157"/>
      <c r="K2" s="151" t="s">
        <v>1</v>
      </c>
      <c r="L2" s="151"/>
      <c r="M2" s="151"/>
      <c r="N2" s="151"/>
      <c r="O2" s="151"/>
      <c r="P2" s="151"/>
      <c r="Q2" s="151" t="s">
        <v>2</v>
      </c>
      <c r="R2" s="151"/>
      <c r="S2" s="151"/>
      <c r="T2" s="151"/>
      <c r="U2" s="151"/>
    </row>
    <row r="3" spans="1:21" ht="36.75" customHeight="1" x14ac:dyDescent="0.3">
      <c r="A3" s="148"/>
      <c r="B3" s="148"/>
      <c r="C3" s="148"/>
      <c r="D3" s="148"/>
      <c r="E3" s="148"/>
      <c r="F3" s="148"/>
      <c r="G3" s="148"/>
      <c r="H3" s="148"/>
      <c r="I3" s="148"/>
      <c r="J3" s="157"/>
      <c r="K3" s="151"/>
      <c r="L3" s="151"/>
      <c r="M3" s="151"/>
      <c r="N3" s="151"/>
      <c r="O3" s="151"/>
      <c r="P3" s="151"/>
      <c r="Q3" s="151"/>
      <c r="R3" s="151"/>
      <c r="S3" s="151"/>
      <c r="T3" s="151"/>
      <c r="U3" s="151"/>
    </row>
    <row r="4" spans="1:21" ht="66" customHeight="1" x14ac:dyDescent="0.3">
      <c r="A4" s="157" t="s">
        <v>27</v>
      </c>
      <c r="B4" s="158" t="s">
        <v>26</v>
      </c>
      <c r="C4" s="147" t="s">
        <v>3</v>
      </c>
      <c r="D4" s="147" t="s">
        <v>4</v>
      </c>
      <c r="E4" s="147"/>
      <c r="F4" s="147"/>
      <c r="G4" s="147"/>
      <c r="H4" s="147"/>
      <c r="I4" s="147"/>
      <c r="J4" s="147"/>
      <c r="K4" s="147"/>
      <c r="L4" s="147" t="s">
        <v>6</v>
      </c>
      <c r="M4" s="151" t="s">
        <v>7</v>
      </c>
      <c r="N4" s="151"/>
      <c r="O4" s="151" t="s">
        <v>8</v>
      </c>
      <c r="P4" s="151"/>
      <c r="Q4" s="151" t="s">
        <v>9</v>
      </c>
      <c r="R4" s="151"/>
      <c r="S4" s="151"/>
      <c r="T4" s="151" t="s">
        <v>10</v>
      </c>
      <c r="U4" s="151"/>
    </row>
    <row r="5" spans="1:21" x14ac:dyDescent="0.3">
      <c r="A5" s="157"/>
      <c r="B5" s="158"/>
      <c r="C5" s="147"/>
      <c r="D5" s="147" t="s">
        <v>11</v>
      </c>
      <c r="E5" s="147"/>
      <c r="F5" s="152" t="s">
        <v>12</v>
      </c>
      <c r="G5" s="147" t="s">
        <v>13</v>
      </c>
      <c r="H5" s="147" t="s">
        <v>14</v>
      </c>
      <c r="I5" s="152" t="s">
        <v>15</v>
      </c>
      <c r="J5" s="151" t="s">
        <v>17</v>
      </c>
      <c r="K5" s="147" t="s">
        <v>18</v>
      </c>
      <c r="L5" s="147"/>
      <c r="M5" s="147" t="s">
        <v>19</v>
      </c>
      <c r="N5" s="147" t="s">
        <v>20</v>
      </c>
      <c r="O5" s="147" t="s">
        <v>21</v>
      </c>
      <c r="P5" s="147" t="s">
        <v>22</v>
      </c>
      <c r="Q5" s="147" t="s">
        <v>23</v>
      </c>
      <c r="R5" s="147" t="s">
        <v>24</v>
      </c>
      <c r="S5" s="147"/>
      <c r="T5" s="151"/>
      <c r="U5" s="151"/>
    </row>
    <row r="6" spans="1:21" ht="9.75" customHeight="1" x14ac:dyDescent="0.3">
      <c r="A6" s="157"/>
      <c r="B6" s="158"/>
      <c r="C6" s="147"/>
      <c r="D6" s="147"/>
      <c r="E6" s="147"/>
      <c r="F6" s="152"/>
      <c r="G6" s="147"/>
      <c r="H6" s="147"/>
      <c r="I6" s="152"/>
      <c r="J6" s="151"/>
      <c r="K6" s="147"/>
      <c r="L6" s="147"/>
      <c r="M6" s="147"/>
      <c r="N6" s="147"/>
      <c r="O6" s="147"/>
      <c r="P6" s="147"/>
      <c r="Q6" s="147"/>
      <c r="R6" s="2" t="s">
        <v>19</v>
      </c>
      <c r="S6" s="2" t="s">
        <v>18</v>
      </c>
      <c r="T6" s="151"/>
      <c r="U6" s="151"/>
    </row>
    <row r="7" spans="1:21" ht="29.25" customHeight="1" x14ac:dyDescent="0.3">
      <c r="A7" s="12">
        <v>1</v>
      </c>
      <c r="B7" s="46">
        <v>397</v>
      </c>
      <c r="C7" s="146" t="s">
        <v>31</v>
      </c>
      <c r="D7" s="146"/>
      <c r="E7" s="146"/>
      <c r="F7" s="146"/>
      <c r="G7" s="146"/>
      <c r="H7" s="146"/>
      <c r="I7" s="12"/>
      <c r="J7" s="12"/>
      <c r="K7" s="12"/>
      <c r="L7" s="12"/>
      <c r="M7" s="5"/>
      <c r="N7" s="5"/>
      <c r="O7" s="5"/>
      <c r="P7" s="5"/>
      <c r="Q7" s="12"/>
      <c r="R7" s="5"/>
      <c r="S7" s="5"/>
      <c r="T7" s="5"/>
      <c r="U7" s="6" t="s">
        <v>62</v>
      </c>
    </row>
    <row r="8" spans="1:21" s="7" customFormat="1" ht="20.100000000000001" customHeight="1" x14ac:dyDescent="0.3">
      <c r="A8" s="8"/>
      <c r="B8" s="8"/>
      <c r="C8" s="176"/>
      <c r="D8" s="176"/>
      <c r="E8" s="176"/>
      <c r="F8" s="176"/>
      <c r="G8" s="176"/>
      <c r="H8" s="8">
        <v>2</v>
      </c>
      <c r="I8" s="8">
        <f>'Bill -1-MB-1'!I9</f>
        <v>2</v>
      </c>
      <c r="J8" s="62">
        <f>ROUND(49500*70%,0)</f>
        <v>34650</v>
      </c>
      <c r="K8" s="8" t="s">
        <v>43</v>
      </c>
      <c r="L8" s="67">
        <f>I8*J8</f>
        <v>69300</v>
      </c>
      <c r="M8" s="8"/>
      <c r="N8" s="8"/>
      <c r="O8" s="8">
        <f>I8</f>
        <v>2</v>
      </c>
      <c r="P8" s="67">
        <f>L8</f>
        <v>69300</v>
      </c>
      <c r="Q8" s="8"/>
      <c r="R8" s="67"/>
      <c r="S8" s="8"/>
      <c r="T8" s="68"/>
      <c r="U8" s="19">
        <v>49500</v>
      </c>
    </row>
    <row r="9" spans="1:21" ht="20.100000000000001" customHeight="1" x14ac:dyDescent="0.3">
      <c r="A9" s="12"/>
      <c r="B9" s="12"/>
      <c r="C9" s="5"/>
      <c r="D9" s="5"/>
      <c r="E9" s="5"/>
      <c r="F9" s="5"/>
      <c r="G9" s="5"/>
      <c r="H9" s="5"/>
      <c r="I9" s="12"/>
      <c r="J9" s="12"/>
      <c r="K9" s="12"/>
      <c r="L9" s="12"/>
      <c r="M9" s="5"/>
      <c r="N9" s="5"/>
      <c r="O9" s="5"/>
      <c r="P9" s="5"/>
      <c r="Q9" s="12"/>
      <c r="R9" s="5"/>
      <c r="S9" s="5"/>
      <c r="T9" s="5"/>
      <c r="U9" s="36"/>
    </row>
    <row r="10" spans="1:21" ht="50.25" customHeight="1" x14ac:dyDescent="0.3">
      <c r="A10" s="12">
        <v>2</v>
      </c>
      <c r="B10" s="12">
        <v>398</v>
      </c>
      <c r="C10" s="149" t="s">
        <v>234</v>
      </c>
      <c r="D10" s="149"/>
      <c r="E10" s="149"/>
      <c r="F10" s="149"/>
      <c r="G10" s="149"/>
      <c r="H10" s="149"/>
      <c r="I10" s="12"/>
      <c r="J10" s="12"/>
      <c r="K10" s="12"/>
      <c r="L10" s="12"/>
      <c r="M10" s="5"/>
      <c r="N10" s="5"/>
      <c r="O10" s="5"/>
      <c r="P10" s="5"/>
      <c r="Q10" s="12"/>
      <c r="R10" s="5"/>
      <c r="S10" s="5"/>
      <c r="T10" s="5"/>
      <c r="U10" s="36"/>
    </row>
    <row r="11" spans="1:21" s="7" customFormat="1" ht="20.100000000000001" customHeight="1" x14ac:dyDescent="0.3">
      <c r="A11" s="8"/>
      <c r="B11" s="8"/>
      <c r="C11" s="176"/>
      <c r="D11" s="176"/>
      <c r="E11" s="176"/>
      <c r="F11" s="176"/>
      <c r="G11" s="176"/>
      <c r="H11" s="8">
        <v>2</v>
      </c>
      <c r="I11" s="8">
        <f>'Bill -1-MB-1'!I12</f>
        <v>2</v>
      </c>
      <c r="J11" s="62">
        <f>ROUND(1365000*70%,0)</f>
        <v>955500</v>
      </c>
      <c r="K11" s="8"/>
      <c r="L11" s="67">
        <f>I11*J11</f>
        <v>1911000</v>
      </c>
      <c r="M11" s="8"/>
      <c r="N11" s="8"/>
      <c r="O11" s="8">
        <f>I11</f>
        <v>2</v>
      </c>
      <c r="P11" s="67">
        <f>L11</f>
        <v>1911000</v>
      </c>
      <c r="Q11" s="8"/>
      <c r="R11" s="67"/>
      <c r="S11" s="8"/>
      <c r="T11" s="68"/>
      <c r="U11" s="2">
        <v>1365000</v>
      </c>
    </row>
    <row r="12" spans="1:21" ht="20.100000000000001" customHeight="1" x14ac:dyDescent="0.3">
      <c r="A12" s="12"/>
      <c r="B12" s="12"/>
      <c r="C12" s="5"/>
      <c r="D12" s="5"/>
      <c r="E12" s="5"/>
      <c r="F12" s="5"/>
      <c r="G12" s="5"/>
      <c r="H12" s="5"/>
      <c r="I12" s="12"/>
      <c r="J12" s="12"/>
      <c r="K12" s="12"/>
      <c r="L12" s="12"/>
      <c r="M12" s="5"/>
      <c r="N12" s="5"/>
      <c r="O12" s="5"/>
      <c r="P12" s="5"/>
      <c r="Q12" s="12"/>
      <c r="R12" s="5"/>
      <c r="S12" s="5"/>
      <c r="T12" s="5"/>
      <c r="U12" s="36"/>
    </row>
    <row r="13" spans="1:21" ht="57.75" customHeight="1" x14ac:dyDescent="0.3">
      <c r="A13" s="12">
        <v>3</v>
      </c>
      <c r="B13" s="46">
        <v>399</v>
      </c>
      <c r="C13" s="150" t="s">
        <v>37</v>
      </c>
      <c r="D13" s="150"/>
      <c r="E13" s="150"/>
      <c r="F13" s="150"/>
      <c r="G13" s="150"/>
      <c r="H13" s="150"/>
      <c r="I13" s="12"/>
      <c r="J13" s="12"/>
      <c r="K13" s="12"/>
      <c r="L13" s="12"/>
      <c r="M13" s="5"/>
      <c r="N13" s="5"/>
      <c r="O13" s="5"/>
      <c r="P13" s="5"/>
      <c r="Q13" s="12"/>
      <c r="R13" s="5"/>
      <c r="S13" s="5"/>
      <c r="T13" s="5"/>
      <c r="U13" s="36"/>
    </row>
    <row r="14" spans="1:21" s="7" customFormat="1" ht="20.100000000000001" customHeight="1" x14ac:dyDescent="0.3">
      <c r="A14" s="8"/>
      <c r="B14" s="8"/>
      <c r="C14" s="176"/>
      <c r="D14" s="176"/>
      <c r="E14" s="176"/>
      <c r="F14" s="176"/>
      <c r="G14" s="176"/>
      <c r="H14" s="8">
        <v>1</v>
      </c>
      <c r="I14" s="8">
        <f>'Bill -1-MB-1'!I15</f>
        <v>1</v>
      </c>
      <c r="J14" s="62">
        <f>ROUND(563750*70%,0)</f>
        <v>394625</v>
      </c>
      <c r="K14" s="8" t="s">
        <v>43</v>
      </c>
      <c r="L14" s="67">
        <f>I14*J14</f>
        <v>394625</v>
      </c>
      <c r="M14" s="8"/>
      <c r="N14" s="8"/>
      <c r="O14" s="8">
        <f>I14</f>
        <v>1</v>
      </c>
      <c r="P14" s="67">
        <f>L14</f>
        <v>394625</v>
      </c>
      <c r="Q14" s="8"/>
      <c r="R14" s="67"/>
      <c r="S14" s="8"/>
      <c r="T14" s="68"/>
      <c r="U14" s="19">
        <v>563750</v>
      </c>
    </row>
    <row r="15" spans="1:21" ht="20.100000000000001" customHeight="1" x14ac:dyDescent="0.3">
      <c r="A15" s="12"/>
      <c r="B15" s="12"/>
      <c r="C15" s="5"/>
      <c r="D15" s="5"/>
      <c r="E15" s="5"/>
      <c r="F15" s="5"/>
      <c r="G15" s="5"/>
      <c r="H15" s="5"/>
      <c r="I15" s="12"/>
      <c r="J15" s="12"/>
      <c r="K15" s="12"/>
      <c r="L15" s="12"/>
      <c r="M15" s="5"/>
      <c r="N15" s="5"/>
      <c r="O15" s="5"/>
      <c r="P15" s="5"/>
      <c r="Q15" s="12"/>
      <c r="R15" s="5"/>
      <c r="S15" s="5"/>
      <c r="T15" s="5"/>
      <c r="U15" s="36"/>
    </row>
    <row r="16" spans="1:21" ht="15.6" x14ac:dyDescent="0.3">
      <c r="A16" s="1">
        <v>4</v>
      </c>
      <c r="B16" s="46">
        <v>400</v>
      </c>
      <c r="C16" s="146" t="s">
        <v>29</v>
      </c>
      <c r="D16" s="146"/>
      <c r="E16" s="146"/>
      <c r="F16" s="146"/>
      <c r="G16" s="146"/>
      <c r="H16" s="146"/>
      <c r="I16" s="12"/>
      <c r="J16" s="12"/>
      <c r="K16" s="12"/>
      <c r="L16" s="12"/>
      <c r="M16" s="5"/>
      <c r="N16" s="5"/>
      <c r="O16" s="5"/>
      <c r="P16" s="5"/>
      <c r="Q16" s="12"/>
      <c r="R16" s="5"/>
      <c r="S16" s="5"/>
      <c r="T16" s="5"/>
      <c r="U16" s="36"/>
    </row>
    <row r="17" spans="1:21" s="7" customFormat="1" ht="20.100000000000001" customHeight="1" x14ac:dyDescent="0.3">
      <c r="A17" s="8"/>
      <c r="B17" s="8"/>
      <c r="C17" s="176"/>
      <c r="D17" s="176"/>
      <c r="E17" s="176"/>
      <c r="F17" s="176"/>
      <c r="G17" s="176"/>
      <c r="H17" s="8">
        <v>1</v>
      </c>
      <c r="I17" s="8">
        <f>'Bill -1-MB-1'!I18</f>
        <v>1</v>
      </c>
      <c r="J17" s="62">
        <f>ROUND(312500*70%,0)</f>
        <v>218750</v>
      </c>
      <c r="K17" s="8" t="s">
        <v>43</v>
      </c>
      <c r="L17" s="67">
        <f>I17*J17</f>
        <v>218750</v>
      </c>
      <c r="M17" s="8"/>
      <c r="N17" s="8"/>
      <c r="O17" s="8">
        <f>I17</f>
        <v>1</v>
      </c>
      <c r="P17" s="67">
        <f>L17</f>
        <v>218750</v>
      </c>
      <c r="Q17" s="8"/>
      <c r="R17" s="67"/>
      <c r="S17" s="8"/>
      <c r="T17" s="68"/>
      <c r="U17" s="19">
        <v>312500</v>
      </c>
    </row>
    <row r="18" spans="1:21" ht="20.100000000000001" customHeight="1" x14ac:dyDescent="0.3">
      <c r="A18" s="12"/>
      <c r="B18" s="12"/>
      <c r="C18" s="5"/>
      <c r="D18" s="5"/>
      <c r="E18" s="5"/>
      <c r="F18" s="5"/>
      <c r="G18" s="5"/>
      <c r="H18" s="5"/>
      <c r="I18" s="12"/>
      <c r="J18" s="12"/>
      <c r="K18" s="12"/>
      <c r="L18" s="12"/>
      <c r="M18" s="5"/>
      <c r="N18" s="5"/>
      <c r="O18" s="5"/>
      <c r="P18" s="5"/>
      <c r="Q18" s="12"/>
      <c r="R18" s="5"/>
      <c r="S18" s="5"/>
      <c r="T18" s="5"/>
      <c r="U18" s="36"/>
    </row>
    <row r="19" spans="1:21" ht="24" customHeight="1" x14ac:dyDescent="0.3">
      <c r="A19" s="12">
        <v>5</v>
      </c>
      <c r="B19" s="46">
        <v>401</v>
      </c>
      <c r="C19" s="146" t="s">
        <v>28</v>
      </c>
      <c r="D19" s="146"/>
      <c r="E19" s="146"/>
      <c r="F19" s="146"/>
      <c r="G19" s="146"/>
      <c r="H19" s="146"/>
      <c r="I19" s="12"/>
      <c r="J19" s="12"/>
      <c r="K19" s="12"/>
      <c r="L19" s="12"/>
      <c r="M19" s="5"/>
      <c r="N19" s="5"/>
      <c r="O19" s="5"/>
      <c r="P19" s="5"/>
      <c r="Q19" s="12"/>
      <c r="R19" s="5"/>
      <c r="S19" s="5"/>
      <c r="T19" s="5"/>
      <c r="U19" s="36"/>
    </row>
    <row r="20" spans="1:21" s="7" customFormat="1" ht="20.100000000000001" customHeight="1" x14ac:dyDescent="0.3">
      <c r="A20" s="8"/>
      <c r="B20" s="8"/>
      <c r="C20" s="176"/>
      <c r="D20" s="176"/>
      <c r="E20" s="176"/>
      <c r="F20" s="176"/>
      <c r="G20" s="176"/>
      <c r="H20" s="8">
        <v>1</v>
      </c>
      <c r="I20" s="8">
        <f>'Bill -1-MB-1'!I21</f>
        <v>1</v>
      </c>
      <c r="J20" s="62">
        <f>ROUND(187500*70%,0)</f>
        <v>131250</v>
      </c>
      <c r="K20" s="8" t="s">
        <v>43</v>
      </c>
      <c r="L20" s="67">
        <f>I20*J20</f>
        <v>131250</v>
      </c>
      <c r="M20" s="8"/>
      <c r="N20" s="8"/>
      <c r="O20" s="8">
        <f>I20</f>
        <v>1</v>
      </c>
      <c r="P20" s="67">
        <f>L20</f>
        <v>131250</v>
      </c>
      <c r="Q20" s="8"/>
      <c r="R20" s="67"/>
      <c r="S20" s="8"/>
      <c r="T20" s="68"/>
      <c r="U20" s="19">
        <v>187500</v>
      </c>
    </row>
    <row r="21" spans="1:21" ht="20.100000000000001" customHeight="1" x14ac:dyDescent="0.3">
      <c r="A21" s="12"/>
      <c r="B21" s="12"/>
      <c r="C21" s="5"/>
      <c r="D21" s="5"/>
      <c r="E21" s="5"/>
      <c r="F21" s="5"/>
      <c r="G21" s="5"/>
      <c r="H21" s="5"/>
      <c r="I21" s="12"/>
      <c r="J21" s="12"/>
      <c r="K21" s="12"/>
      <c r="L21" s="12"/>
      <c r="M21" s="5"/>
      <c r="N21" s="5"/>
      <c r="O21" s="5"/>
      <c r="P21" s="5"/>
      <c r="Q21" s="12"/>
      <c r="R21" s="5"/>
      <c r="S21" s="5"/>
      <c r="T21" s="5"/>
      <c r="U21" s="36"/>
    </row>
    <row r="22" spans="1:21" ht="20.100000000000001" customHeight="1" x14ac:dyDescent="0.3">
      <c r="A22" s="12">
        <v>6</v>
      </c>
      <c r="B22" s="12">
        <v>402</v>
      </c>
      <c r="C22" s="146" t="s">
        <v>240</v>
      </c>
      <c r="D22" s="146"/>
      <c r="E22" s="146"/>
      <c r="F22" s="146"/>
      <c r="G22" s="146"/>
      <c r="H22" s="146"/>
      <c r="I22" s="12"/>
      <c r="J22" s="12"/>
      <c r="K22" s="12"/>
      <c r="L22" s="12"/>
      <c r="M22" s="5"/>
      <c r="N22" s="5"/>
      <c r="O22" s="5"/>
      <c r="P22" s="5"/>
      <c r="Q22" s="12"/>
      <c r="R22" s="5"/>
      <c r="S22" s="5"/>
      <c r="T22" s="5"/>
      <c r="U22" s="36"/>
    </row>
    <row r="23" spans="1:21" s="7" customFormat="1" ht="20.100000000000001" customHeight="1" x14ac:dyDescent="0.3">
      <c r="A23" s="8"/>
      <c r="B23" s="8"/>
      <c r="C23" s="176"/>
      <c r="D23" s="176"/>
      <c r="E23" s="176"/>
      <c r="F23" s="176"/>
      <c r="G23" s="176"/>
      <c r="H23" s="8">
        <v>1</v>
      </c>
      <c r="I23" s="8">
        <f>'Bill -1-MB-1'!I24</f>
        <v>1</v>
      </c>
      <c r="J23" s="8">
        <f>ROUND(U23*70%,0)</f>
        <v>481250</v>
      </c>
      <c r="K23" s="8"/>
      <c r="L23" s="67">
        <f>I23*J23</f>
        <v>481250</v>
      </c>
      <c r="M23" s="8"/>
      <c r="N23" s="8"/>
      <c r="O23" s="8">
        <f>I23</f>
        <v>1</v>
      </c>
      <c r="P23" s="67">
        <f>L23</f>
        <v>481250</v>
      </c>
      <c r="Q23" s="8"/>
      <c r="R23" s="67"/>
      <c r="S23" s="8"/>
      <c r="T23" s="68"/>
      <c r="U23" s="2">
        <v>687500</v>
      </c>
    </row>
    <row r="24" spans="1:21" ht="20.100000000000001" customHeight="1" x14ac:dyDescent="0.3">
      <c r="A24" s="12"/>
      <c r="B24" s="12"/>
      <c r="C24" s="5"/>
      <c r="D24" s="5"/>
      <c r="E24" s="5"/>
      <c r="F24" s="5"/>
      <c r="G24" s="5"/>
      <c r="H24" s="5"/>
      <c r="I24" s="12"/>
      <c r="J24" s="12"/>
      <c r="K24" s="12"/>
      <c r="L24" s="12"/>
      <c r="M24" s="5"/>
      <c r="N24" s="5"/>
      <c r="O24" s="5"/>
      <c r="P24" s="5"/>
      <c r="Q24" s="12"/>
      <c r="R24" s="5"/>
      <c r="S24" s="5"/>
      <c r="T24" s="5"/>
      <c r="U24" s="36"/>
    </row>
    <row r="25" spans="1:21" ht="30" customHeight="1" x14ac:dyDescent="0.3">
      <c r="A25" s="12">
        <v>7</v>
      </c>
      <c r="B25" s="12">
        <v>403</v>
      </c>
      <c r="C25" s="146" t="s">
        <v>241</v>
      </c>
      <c r="D25" s="146"/>
      <c r="E25" s="146"/>
      <c r="F25" s="146"/>
      <c r="G25" s="146"/>
      <c r="H25" s="146"/>
      <c r="I25" s="12"/>
      <c r="J25" s="12"/>
      <c r="K25" s="12"/>
      <c r="L25" s="12"/>
      <c r="M25" s="5"/>
      <c r="N25" s="5"/>
      <c r="O25" s="5"/>
      <c r="P25" s="5"/>
      <c r="Q25" s="12"/>
      <c r="R25" s="5"/>
      <c r="S25" s="5"/>
      <c r="T25" s="5"/>
      <c r="U25" s="36"/>
    </row>
    <row r="26" spans="1:21" s="7" customFormat="1" ht="20.100000000000001" customHeight="1" x14ac:dyDescent="0.3">
      <c r="A26" s="8"/>
      <c r="B26" s="8"/>
      <c r="C26" s="176"/>
      <c r="D26" s="176"/>
      <c r="E26" s="176"/>
      <c r="F26" s="176"/>
      <c r="G26" s="176"/>
      <c r="H26" s="8">
        <v>1</v>
      </c>
      <c r="I26" s="8">
        <f>'Bill -1-MB-1'!I27</f>
        <v>1</v>
      </c>
      <c r="J26" s="8">
        <f>ROUND(U26*70%,0)</f>
        <v>67375</v>
      </c>
      <c r="K26" s="8"/>
      <c r="L26" s="67">
        <f>I26*J26</f>
        <v>67375</v>
      </c>
      <c r="M26" s="8"/>
      <c r="N26" s="8"/>
      <c r="O26" s="8">
        <f>I26</f>
        <v>1</v>
      </c>
      <c r="P26" s="67">
        <f>L26</f>
        <v>67375</v>
      </c>
      <c r="Q26" s="8"/>
      <c r="R26" s="67"/>
      <c r="S26" s="8"/>
      <c r="T26" s="68"/>
      <c r="U26" s="2">
        <v>96250</v>
      </c>
    </row>
    <row r="27" spans="1:21" ht="20.100000000000001" customHeight="1" x14ac:dyDescent="0.3">
      <c r="A27" s="12"/>
      <c r="B27" s="12"/>
      <c r="C27" s="5"/>
      <c r="D27" s="5"/>
      <c r="E27" s="5"/>
      <c r="F27" s="5"/>
      <c r="G27" s="5"/>
      <c r="H27" s="5"/>
      <c r="I27" s="12"/>
      <c r="J27" s="12"/>
      <c r="K27" s="12"/>
      <c r="L27" s="12"/>
      <c r="M27" s="5"/>
      <c r="N27" s="5"/>
      <c r="O27" s="5"/>
      <c r="P27" s="5"/>
      <c r="Q27" s="12"/>
      <c r="R27" s="5"/>
      <c r="S27" s="5"/>
      <c r="T27" s="5"/>
      <c r="U27" s="36"/>
    </row>
    <row r="28" spans="1:21" ht="20.100000000000001" customHeight="1" x14ac:dyDescent="0.3">
      <c r="A28" s="12">
        <v>8</v>
      </c>
      <c r="B28" s="46">
        <v>404</v>
      </c>
      <c r="C28" s="146" t="s">
        <v>67</v>
      </c>
      <c r="D28" s="146"/>
      <c r="E28" s="146"/>
      <c r="F28" s="146"/>
      <c r="G28" s="146"/>
      <c r="H28" s="146"/>
      <c r="I28" s="12"/>
      <c r="J28" s="12"/>
      <c r="K28" s="12"/>
      <c r="L28" s="12"/>
      <c r="M28" s="5"/>
      <c r="N28" s="5"/>
      <c r="O28" s="5"/>
      <c r="P28" s="5"/>
      <c r="Q28" s="12"/>
      <c r="R28" s="5"/>
      <c r="S28" s="5"/>
      <c r="T28" s="5"/>
      <c r="U28" s="36"/>
    </row>
    <row r="29" spans="1:21" s="3" customFormat="1" ht="20.100000000000001" customHeight="1" x14ac:dyDescent="0.3">
      <c r="A29" s="12"/>
      <c r="B29" s="12"/>
      <c r="C29" s="153"/>
      <c r="D29" s="153"/>
      <c r="E29" s="153"/>
      <c r="F29" s="153"/>
      <c r="G29" s="153"/>
      <c r="H29" s="12">
        <v>2</v>
      </c>
      <c r="I29" s="12">
        <f>'Bill -1-MB-1'!I30</f>
        <v>2</v>
      </c>
      <c r="J29" s="13">
        <f>ROUND(825000*70%,0)</f>
        <v>577500</v>
      </c>
      <c r="K29" s="12"/>
      <c r="L29" s="15">
        <f>I29*J29</f>
        <v>1155000</v>
      </c>
      <c r="M29" s="12"/>
      <c r="N29" s="12"/>
      <c r="O29" s="12">
        <f>I29</f>
        <v>2</v>
      </c>
      <c r="P29" s="15">
        <f>L29</f>
        <v>1155000</v>
      </c>
      <c r="Q29" s="12"/>
      <c r="R29" s="15"/>
      <c r="S29" s="12"/>
      <c r="T29" s="69"/>
      <c r="U29" s="49">
        <v>825000</v>
      </c>
    </row>
    <row r="30" spans="1:21" ht="20.100000000000001" customHeight="1" x14ac:dyDescent="0.3">
      <c r="A30" s="12"/>
      <c r="B30" s="12"/>
      <c r="C30" s="5"/>
      <c r="D30" s="5"/>
      <c r="E30" s="5"/>
      <c r="F30" s="5"/>
      <c r="G30" s="5"/>
      <c r="H30" s="5"/>
      <c r="I30" s="12"/>
      <c r="J30" s="12"/>
      <c r="K30" s="12"/>
      <c r="L30" s="12"/>
      <c r="M30" s="5"/>
      <c r="N30" s="5"/>
      <c r="O30" s="5"/>
      <c r="P30" s="5"/>
      <c r="Q30" s="12"/>
      <c r="R30" s="5"/>
      <c r="S30" s="5"/>
      <c r="T30" s="5"/>
      <c r="U30" s="36"/>
    </row>
    <row r="31" spans="1:21" ht="24.75" customHeight="1" x14ac:dyDescent="0.3">
      <c r="A31" s="12">
        <v>9</v>
      </c>
      <c r="B31" s="12">
        <v>406</v>
      </c>
      <c r="C31" s="146" t="s">
        <v>244</v>
      </c>
      <c r="D31" s="146"/>
      <c r="E31" s="146"/>
      <c r="F31" s="146"/>
      <c r="G31" s="146"/>
      <c r="H31" s="146"/>
      <c r="I31" s="12"/>
      <c r="J31" s="12"/>
      <c r="K31" s="12"/>
      <c r="L31" s="12"/>
      <c r="M31" s="5"/>
      <c r="N31" s="5"/>
      <c r="O31" s="5"/>
      <c r="P31" s="5"/>
      <c r="Q31" s="12"/>
      <c r="R31" s="5"/>
      <c r="S31" s="5"/>
      <c r="T31" s="5"/>
      <c r="U31" s="36"/>
    </row>
    <row r="32" spans="1:21" ht="20.100000000000001" customHeight="1" x14ac:dyDescent="0.3">
      <c r="A32" s="12"/>
      <c r="B32" s="12"/>
      <c r="C32" s="153"/>
      <c r="D32" s="153"/>
      <c r="E32" s="153"/>
      <c r="F32" s="153"/>
      <c r="G32" s="153"/>
      <c r="H32" s="5">
        <v>1</v>
      </c>
      <c r="I32" s="12">
        <f>'Bill -1-MB-1'!I33</f>
        <v>1</v>
      </c>
      <c r="J32" s="12">
        <f>ROUND(U32*70%,0)</f>
        <v>216300</v>
      </c>
      <c r="K32" s="12"/>
      <c r="L32" s="15">
        <f>I32*J32</f>
        <v>216300</v>
      </c>
      <c r="M32" s="5"/>
      <c r="N32" s="5"/>
      <c r="O32" s="5">
        <f>I32</f>
        <v>1</v>
      </c>
      <c r="P32" s="14">
        <f>L32</f>
        <v>216300</v>
      </c>
      <c r="Q32" s="12"/>
      <c r="R32" s="14"/>
      <c r="S32" s="5"/>
      <c r="T32" s="16"/>
      <c r="U32" s="36">
        <v>309000</v>
      </c>
    </row>
    <row r="33" spans="1:21" ht="20.100000000000001" customHeight="1" x14ac:dyDescent="0.3">
      <c r="A33" s="12"/>
      <c r="B33" s="12"/>
      <c r="C33" s="5"/>
      <c r="D33" s="5"/>
      <c r="E33" s="5"/>
      <c r="F33" s="5"/>
      <c r="G33" s="5"/>
      <c r="H33" s="5"/>
      <c r="I33" s="12"/>
      <c r="J33" s="12"/>
      <c r="K33" s="12"/>
      <c r="L33" s="12"/>
      <c r="M33" s="5"/>
      <c r="N33" s="5"/>
      <c r="O33" s="5"/>
      <c r="P33" s="5"/>
      <c r="Q33" s="12"/>
      <c r="R33" s="5"/>
      <c r="S33" s="5"/>
      <c r="T33" s="5"/>
      <c r="U33" s="36"/>
    </row>
    <row r="34" spans="1:21" ht="30" customHeight="1" x14ac:dyDescent="0.3">
      <c r="A34" s="12">
        <v>10</v>
      </c>
      <c r="B34" s="46">
        <v>409</v>
      </c>
      <c r="C34" s="146" t="s">
        <v>33</v>
      </c>
      <c r="D34" s="146"/>
      <c r="E34" s="146"/>
      <c r="F34" s="146"/>
      <c r="G34" s="146"/>
      <c r="H34" s="146"/>
      <c r="I34" s="12"/>
      <c r="J34" s="12"/>
      <c r="K34" s="12"/>
      <c r="L34" s="12"/>
      <c r="M34" s="5"/>
      <c r="N34" s="5"/>
      <c r="O34" s="5"/>
      <c r="P34" s="5"/>
      <c r="Q34" s="12"/>
      <c r="R34" s="5"/>
      <c r="S34" s="5"/>
      <c r="T34" s="5"/>
      <c r="U34" s="36"/>
    </row>
    <row r="35" spans="1:21" ht="20.100000000000001" customHeight="1" x14ac:dyDescent="0.3">
      <c r="A35" s="12"/>
      <c r="B35" s="12"/>
      <c r="C35" s="153"/>
      <c r="D35" s="153"/>
      <c r="E35" s="153"/>
      <c r="F35" s="153"/>
      <c r="G35" s="153"/>
      <c r="H35" s="5">
        <v>1</v>
      </c>
      <c r="I35" s="12">
        <f>'Bill -1-MB-1'!I36</f>
        <v>1</v>
      </c>
      <c r="J35" s="13">
        <f>ROUND(61875*70%,0)</f>
        <v>43313</v>
      </c>
      <c r="K35" s="12" t="s">
        <v>43</v>
      </c>
      <c r="L35" s="15">
        <f>I35*J35</f>
        <v>43313</v>
      </c>
      <c r="M35" s="5"/>
      <c r="N35" s="5"/>
      <c r="O35" s="5">
        <f>I35</f>
        <v>1</v>
      </c>
      <c r="P35" s="14">
        <f>L35</f>
        <v>43313</v>
      </c>
      <c r="Q35" s="12"/>
      <c r="R35" s="14"/>
      <c r="S35" s="5"/>
      <c r="T35" s="16"/>
      <c r="U35" s="49">
        <v>61875</v>
      </c>
    </row>
    <row r="36" spans="1:21" ht="20.100000000000001" customHeight="1" x14ac:dyDescent="0.3">
      <c r="A36" s="12"/>
      <c r="B36" s="12"/>
      <c r="C36" s="5"/>
      <c r="D36" s="5"/>
      <c r="E36" s="5"/>
      <c r="F36" s="5"/>
      <c r="G36" s="5"/>
      <c r="H36" s="5"/>
      <c r="I36" s="12"/>
      <c r="J36" s="12"/>
      <c r="K36" s="12"/>
      <c r="L36" s="12"/>
      <c r="M36" s="5"/>
      <c r="N36" s="5"/>
      <c r="O36" s="5"/>
      <c r="P36" s="5"/>
      <c r="Q36" s="12"/>
      <c r="R36" s="5"/>
      <c r="S36" s="5"/>
      <c r="T36" s="5"/>
      <c r="U36" s="36"/>
    </row>
    <row r="37" spans="1:21" ht="25.5" customHeight="1" x14ac:dyDescent="0.3">
      <c r="A37" s="12">
        <v>11</v>
      </c>
      <c r="B37" s="46">
        <v>411</v>
      </c>
      <c r="C37" s="146" t="s">
        <v>35</v>
      </c>
      <c r="D37" s="146"/>
      <c r="E37" s="146"/>
      <c r="F37" s="146"/>
      <c r="G37" s="146"/>
      <c r="H37" s="146"/>
      <c r="I37" s="12"/>
      <c r="J37" s="12"/>
      <c r="K37" s="12"/>
      <c r="L37" s="12"/>
      <c r="M37" s="5"/>
      <c r="N37" s="5"/>
      <c r="O37" s="5"/>
      <c r="P37" s="5"/>
      <c r="Q37" s="12"/>
      <c r="R37" s="5"/>
      <c r="S37" s="5"/>
      <c r="T37" s="5"/>
      <c r="U37" s="36"/>
    </row>
    <row r="38" spans="1:21" ht="20.100000000000001" customHeight="1" x14ac:dyDescent="0.3">
      <c r="A38" s="12"/>
      <c r="B38" s="12"/>
      <c r="C38" s="153"/>
      <c r="D38" s="153"/>
      <c r="E38" s="153"/>
      <c r="F38" s="153"/>
      <c r="G38" s="153"/>
      <c r="H38" s="5">
        <v>1</v>
      </c>
      <c r="I38" s="12">
        <f>'Bill -1-MB-1'!I39</f>
        <v>1</v>
      </c>
      <c r="J38" s="13">
        <f>ROUND(378000*70%,0)</f>
        <v>264600</v>
      </c>
      <c r="K38" s="12" t="s">
        <v>43</v>
      </c>
      <c r="L38" s="15">
        <f>I38*J38</f>
        <v>264600</v>
      </c>
      <c r="M38" s="5"/>
      <c r="N38" s="5"/>
      <c r="O38" s="5">
        <f>I38</f>
        <v>1</v>
      </c>
      <c r="P38" s="14">
        <f>L38</f>
        <v>264600</v>
      </c>
      <c r="Q38" s="12"/>
      <c r="R38" s="14"/>
      <c r="S38" s="5"/>
      <c r="T38" s="16"/>
      <c r="U38" s="49">
        <v>378000</v>
      </c>
    </row>
    <row r="39" spans="1:21" ht="20.100000000000001" customHeight="1" x14ac:dyDescent="0.3">
      <c r="A39" s="12"/>
      <c r="B39" s="12"/>
      <c r="C39" s="5"/>
      <c r="D39" s="5"/>
      <c r="E39" s="5"/>
      <c r="F39" s="5"/>
      <c r="G39" s="5"/>
      <c r="H39" s="5"/>
      <c r="I39" s="12"/>
      <c r="J39" s="12"/>
      <c r="K39" s="12"/>
      <c r="L39" s="12"/>
      <c r="M39" s="5"/>
      <c r="N39" s="5"/>
      <c r="O39" s="5"/>
      <c r="P39" s="5"/>
      <c r="Q39" s="12"/>
      <c r="R39" s="5"/>
      <c r="S39" s="5"/>
      <c r="T39" s="5"/>
      <c r="U39" s="36"/>
    </row>
    <row r="40" spans="1:21" ht="26.25" customHeight="1" x14ac:dyDescent="0.3">
      <c r="A40" s="12">
        <v>12</v>
      </c>
      <c r="B40" s="46">
        <v>412</v>
      </c>
      <c r="C40" s="146" t="s">
        <v>32</v>
      </c>
      <c r="D40" s="146"/>
      <c r="E40" s="146"/>
      <c r="F40" s="146"/>
      <c r="G40" s="146"/>
      <c r="H40" s="146"/>
      <c r="I40" s="12"/>
      <c r="J40" s="12"/>
      <c r="K40" s="12"/>
      <c r="L40" s="12"/>
      <c r="M40" s="5"/>
      <c r="N40" s="5"/>
      <c r="O40" s="5"/>
      <c r="P40" s="5"/>
      <c r="Q40" s="12"/>
      <c r="R40" s="5"/>
      <c r="S40" s="5"/>
      <c r="T40" s="5"/>
      <c r="U40" s="36"/>
    </row>
    <row r="41" spans="1:21" ht="20.100000000000001" customHeight="1" x14ac:dyDescent="0.3">
      <c r="A41" s="12"/>
      <c r="B41" s="12"/>
      <c r="C41" s="153"/>
      <c r="D41" s="153"/>
      <c r="E41" s="153"/>
      <c r="F41" s="153"/>
      <c r="G41" s="153"/>
      <c r="H41" s="5">
        <v>1</v>
      </c>
      <c r="I41" s="12">
        <f>'Bill -1-MB-1'!I42</f>
        <v>1</v>
      </c>
      <c r="J41" s="13">
        <f>ROUND(93750*70%,0)</f>
        <v>65625</v>
      </c>
      <c r="K41" s="12" t="s">
        <v>43</v>
      </c>
      <c r="L41" s="15">
        <f>I41*J41</f>
        <v>65625</v>
      </c>
      <c r="M41" s="5"/>
      <c r="N41" s="5"/>
      <c r="O41" s="5">
        <f>I41</f>
        <v>1</v>
      </c>
      <c r="P41" s="14">
        <f>L41</f>
        <v>65625</v>
      </c>
      <c r="Q41" s="12"/>
      <c r="R41" s="14"/>
      <c r="S41" s="5"/>
      <c r="T41" s="16"/>
      <c r="U41" s="49">
        <v>93750</v>
      </c>
    </row>
    <row r="42" spans="1:21" ht="20.100000000000001" customHeight="1" x14ac:dyDescent="0.3">
      <c r="A42" s="12"/>
      <c r="B42" s="12"/>
      <c r="C42" s="5"/>
      <c r="D42" s="5"/>
      <c r="E42" s="5"/>
      <c r="F42" s="5"/>
      <c r="G42" s="5"/>
      <c r="H42" s="5"/>
      <c r="I42" s="12"/>
      <c r="J42" s="12"/>
      <c r="K42" s="12"/>
      <c r="L42" s="12"/>
      <c r="M42" s="5"/>
      <c r="N42" s="5"/>
      <c r="O42" s="5"/>
      <c r="P42" s="5"/>
      <c r="Q42" s="12"/>
      <c r="R42" s="5"/>
      <c r="S42" s="5"/>
      <c r="T42" s="5"/>
      <c r="U42" s="36"/>
    </row>
    <row r="43" spans="1:21" ht="24.75" customHeight="1" x14ac:dyDescent="0.3">
      <c r="A43" s="12">
        <v>13</v>
      </c>
      <c r="B43" s="46">
        <v>414</v>
      </c>
      <c r="C43" s="146" t="s">
        <v>34</v>
      </c>
      <c r="D43" s="146"/>
      <c r="E43" s="146"/>
      <c r="F43" s="146"/>
      <c r="G43" s="146"/>
      <c r="H43" s="146"/>
      <c r="I43" s="12"/>
      <c r="J43" s="12"/>
      <c r="K43" s="12"/>
      <c r="L43" s="12"/>
      <c r="M43" s="5"/>
      <c r="N43" s="5"/>
      <c r="O43" s="5"/>
      <c r="P43" s="5"/>
      <c r="Q43" s="12"/>
      <c r="R43" s="5"/>
      <c r="S43" s="5"/>
      <c r="T43" s="5"/>
      <c r="U43" s="36"/>
    </row>
    <row r="44" spans="1:21" ht="20.100000000000001" customHeight="1" x14ac:dyDescent="0.3">
      <c r="A44" s="12"/>
      <c r="B44" s="12"/>
      <c r="C44" s="153"/>
      <c r="D44" s="153"/>
      <c r="E44" s="153"/>
      <c r="F44" s="153"/>
      <c r="G44" s="153"/>
      <c r="H44" s="5">
        <v>1</v>
      </c>
      <c r="I44" s="12">
        <f>'Bill -1-MB-1'!I45</f>
        <v>1</v>
      </c>
      <c r="J44" s="13">
        <f>ROUND(75625*70%,0)</f>
        <v>52938</v>
      </c>
      <c r="K44" s="12" t="s">
        <v>43</v>
      </c>
      <c r="L44" s="15">
        <f>I44*J44</f>
        <v>52938</v>
      </c>
      <c r="M44" s="5"/>
      <c r="N44" s="5"/>
      <c r="O44" s="5">
        <f>I44</f>
        <v>1</v>
      </c>
      <c r="P44" s="14">
        <f>L44</f>
        <v>52938</v>
      </c>
      <c r="Q44" s="12"/>
      <c r="R44" s="14"/>
      <c r="S44" s="5"/>
      <c r="T44" s="16"/>
      <c r="U44" s="49">
        <v>75625</v>
      </c>
    </row>
    <row r="45" spans="1:21" ht="20.100000000000001" customHeight="1" x14ac:dyDescent="0.3">
      <c r="A45" s="12"/>
      <c r="B45" s="12"/>
      <c r="C45" s="5"/>
      <c r="D45" s="5"/>
      <c r="E45" s="5"/>
      <c r="F45" s="5"/>
      <c r="G45" s="5"/>
      <c r="H45" s="5"/>
      <c r="I45" s="12"/>
      <c r="J45" s="12"/>
      <c r="K45" s="12"/>
      <c r="L45" s="12"/>
      <c r="M45" s="5"/>
      <c r="N45" s="5"/>
      <c r="O45" s="5"/>
      <c r="P45" s="5"/>
      <c r="Q45" s="12"/>
      <c r="R45" s="5"/>
      <c r="S45" s="5"/>
      <c r="T45" s="5"/>
      <c r="U45" s="36"/>
    </row>
    <row r="46" spans="1:21" ht="27" customHeight="1" x14ac:dyDescent="0.3">
      <c r="A46" s="12">
        <v>14</v>
      </c>
      <c r="B46" s="12">
        <v>415</v>
      </c>
      <c r="C46" s="146" t="s">
        <v>246</v>
      </c>
      <c r="D46" s="146"/>
      <c r="E46" s="146"/>
      <c r="F46" s="146"/>
      <c r="G46" s="146"/>
      <c r="H46" s="146"/>
      <c r="I46" s="12"/>
      <c r="J46" s="12"/>
      <c r="K46" s="12"/>
      <c r="L46" s="12"/>
      <c r="M46" s="5"/>
      <c r="N46" s="5"/>
      <c r="O46" s="5"/>
      <c r="P46" s="5"/>
      <c r="Q46" s="12"/>
      <c r="R46" s="5"/>
      <c r="S46" s="5"/>
      <c r="T46" s="5"/>
      <c r="U46" s="36"/>
    </row>
    <row r="47" spans="1:21" ht="20.100000000000001" customHeight="1" x14ac:dyDescent="0.3">
      <c r="A47" s="12"/>
      <c r="B47" s="12"/>
      <c r="C47" s="153"/>
      <c r="D47" s="153"/>
      <c r="E47" s="153"/>
      <c r="F47" s="153"/>
      <c r="G47" s="153"/>
      <c r="H47" s="5">
        <v>1</v>
      </c>
      <c r="I47" s="12">
        <f>'Bill -1-MB-1'!I48</f>
        <v>1</v>
      </c>
      <c r="J47" s="12">
        <f>ROUND(U47*70%,0)</f>
        <v>28875</v>
      </c>
      <c r="K47" s="12" t="s">
        <v>43</v>
      </c>
      <c r="L47" s="15">
        <f>I47*J47</f>
        <v>28875</v>
      </c>
      <c r="M47" s="5"/>
      <c r="N47" s="5"/>
      <c r="O47" s="5">
        <f>I47</f>
        <v>1</v>
      </c>
      <c r="P47" s="14">
        <f>L47</f>
        <v>28875</v>
      </c>
      <c r="Q47" s="12"/>
      <c r="R47" s="14"/>
      <c r="S47" s="5"/>
      <c r="T47" s="16"/>
      <c r="U47" s="36">
        <v>41250</v>
      </c>
    </row>
    <row r="48" spans="1:21" ht="20.100000000000001" customHeight="1" x14ac:dyDescent="0.3">
      <c r="A48" s="12"/>
      <c r="B48" s="12"/>
      <c r="C48" s="5"/>
      <c r="D48" s="5"/>
      <c r="E48" s="5"/>
      <c r="F48" s="5"/>
      <c r="G48" s="5"/>
      <c r="H48" s="5"/>
      <c r="I48" s="12"/>
      <c r="J48" s="12"/>
      <c r="K48" s="12"/>
      <c r="L48" s="12"/>
      <c r="M48" s="5"/>
      <c r="N48" s="5"/>
      <c r="O48" s="5"/>
      <c r="P48" s="5"/>
      <c r="Q48" s="12"/>
      <c r="R48" s="5"/>
      <c r="S48" s="5"/>
      <c r="T48" s="5"/>
      <c r="U48" s="36"/>
    </row>
    <row r="49" spans="1:21" ht="28.5" customHeight="1" x14ac:dyDescent="0.3">
      <c r="A49" s="12">
        <v>15</v>
      </c>
      <c r="B49" s="12">
        <v>416</v>
      </c>
      <c r="C49" s="149" t="s">
        <v>248</v>
      </c>
      <c r="D49" s="149"/>
      <c r="E49" s="149"/>
      <c r="F49" s="149"/>
      <c r="G49" s="149"/>
      <c r="H49" s="149"/>
      <c r="I49" s="12"/>
      <c r="J49" s="12"/>
      <c r="K49" s="12"/>
      <c r="L49" s="12"/>
      <c r="M49" s="5"/>
      <c r="N49" s="5"/>
      <c r="O49" s="5"/>
      <c r="P49" s="5"/>
      <c r="Q49" s="12"/>
      <c r="R49" s="5"/>
      <c r="S49" s="5"/>
      <c r="T49" s="5"/>
      <c r="U49" s="36"/>
    </row>
    <row r="50" spans="1:21" ht="20.100000000000001" customHeight="1" x14ac:dyDescent="0.3">
      <c r="A50" s="12"/>
      <c r="B50" s="12"/>
      <c r="C50" s="153"/>
      <c r="D50" s="153"/>
      <c r="E50" s="153"/>
      <c r="F50" s="153"/>
      <c r="G50" s="153"/>
      <c r="H50" s="5">
        <v>1</v>
      </c>
      <c r="I50" s="12">
        <f>'Bill -1-MB-1'!I51</f>
        <v>1</v>
      </c>
      <c r="J50" s="12">
        <f>ROUND(U50*70%,0)</f>
        <v>175000</v>
      </c>
      <c r="K50" s="12" t="s">
        <v>43</v>
      </c>
      <c r="L50" s="15">
        <f>I50*J50</f>
        <v>175000</v>
      </c>
      <c r="M50" s="5"/>
      <c r="N50" s="5"/>
      <c r="O50" s="5">
        <f>I50</f>
        <v>1</v>
      </c>
      <c r="P50" s="14">
        <f>L50</f>
        <v>175000</v>
      </c>
      <c r="Q50" s="12"/>
      <c r="R50" s="14"/>
      <c r="S50" s="5"/>
      <c r="T50" s="16"/>
      <c r="U50" s="36">
        <v>250000</v>
      </c>
    </row>
    <row r="51" spans="1:21" ht="20.100000000000001" customHeight="1" x14ac:dyDescent="0.3">
      <c r="A51" s="12"/>
      <c r="B51" s="12"/>
      <c r="C51" s="5"/>
      <c r="D51" s="5"/>
      <c r="E51" s="5"/>
      <c r="F51" s="5"/>
      <c r="G51" s="5"/>
      <c r="H51" s="5"/>
      <c r="I51" s="12"/>
      <c r="J51" s="12"/>
      <c r="K51" s="12"/>
      <c r="L51" s="12"/>
      <c r="M51" s="5"/>
      <c r="N51" s="5"/>
      <c r="O51" s="5"/>
      <c r="P51" s="5"/>
      <c r="Q51" s="12"/>
      <c r="R51" s="5"/>
      <c r="S51" s="5"/>
      <c r="T51" s="5"/>
      <c r="U51" s="36"/>
    </row>
    <row r="52" spans="1:21" ht="26.25" customHeight="1" x14ac:dyDescent="0.3">
      <c r="A52" s="12">
        <v>16</v>
      </c>
      <c r="B52" s="46">
        <v>417</v>
      </c>
      <c r="C52" s="146" t="s">
        <v>30</v>
      </c>
      <c r="D52" s="146"/>
      <c r="E52" s="146"/>
      <c r="F52" s="146"/>
      <c r="G52" s="146"/>
      <c r="H52" s="146"/>
      <c r="I52" s="12"/>
      <c r="J52" s="12"/>
      <c r="K52" s="12"/>
      <c r="L52" s="12"/>
      <c r="M52" s="5"/>
      <c r="N52" s="5"/>
      <c r="O52" s="5"/>
      <c r="P52" s="5"/>
      <c r="Q52" s="12"/>
      <c r="R52" s="5"/>
      <c r="S52" s="5"/>
      <c r="T52" s="5"/>
      <c r="U52" s="36"/>
    </row>
    <row r="53" spans="1:21" ht="20.100000000000001" customHeight="1" x14ac:dyDescent="0.3">
      <c r="A53" s="12"/>
      <c r="B53" s="12"/>
      <c r="C53" s="153"/>
      <c r="D53" s="153"/>
      <c r="E53" s="153"/>
      <c r="F53" s="153"/>
      <c r="G53" s="153"/>
      <c r="H53" s="5">
        <v>1</v>
      </c>
      <c r="I53" s="12">
        <f>'Bill -1-MB-1'!I54</f>
        <v>1</v>
      </c>
      <c r="J53" s="13">
        <f>ROUND(34500*70%,0)</f>
        <v>24150</v>
      </c>
      <c r="K53" s="12" t="s">
        <v>43</v>
      </c>
      <c r="L53" s="15">
        <f>I53*J53</f>
        <v>24150</v>
      </c>
      <c r="M53" s="5"/>
      <c r="N53" s="5"/>
      <c r="O53" s="5">
        <f>I53</f>
        <v>1</v>
      </c>
      <c r="P53" s="14">
        <f>L53</f>
        <v>24150</v>
      </c>
      <c r="Q53" s="12"/>
      <c r="R53" s="14"/>
      <c r="S53" s="5"/>
      <c r="T53" s="16"/>
      <c r="U53" s="49">
        <v>34500</v>
      </c>
    </row>
    <row r="54" spans="1:21" ht="20.100000000000001" customHeight="1" x14ac:dyDescent="0.3">
      <c r="A54" s="12"/>
      <c r="B54" s="12"/>
      <c r="C54" s="5"/>
      <c r="D54" s="5"/>
      <c r="E54" s="5"/>
      <c r="F54" s="5"/>
      <c r="G54" s="5"/>
      <c r="H54" s="5"/>
      <c r="I54" s="12"/>
      <c r="J54" s="12"/>
      <c r="K54" s="12"/>
      <c r="L54" s="12"/>
      <c r="M54" s="5"/>
      <c r="N54" s="5"/>
      <c r="O54" s="5"/>
      <c r="P54" s="5"/>
      <c r="Q54" s="12"/>
      <c r="R54" s="5"/>
      <c r="S54" s="5"/>
      <c r="T54" s="5"/>
      <c r="U54" s="36"/>
    </row>
    <row r="55" spans="1:21" ht="20.100000000000001" customHeight="1" x14ac:dyDescent="0.3">
      <c r="A55" s="12">
        <v>17</v>
      </c>
      <c r="B55" s="46">
        <v>418</v>
      </c>
      <c r="C55" s="156" t="s">
        <v>69</v>
      </c>
      <c r="D55" s="156"/>
      <c r="E55" s="156"/>
      <c r="F55" s="156"/>
      <c r="G55" s="156"/>
      <c r="H55" s="156"/>
      <c r="I55" s="12"/>
      <c r="J55" s="12"/>
      <c r="K55" s="12"/>
      <c r="L55" s="12"/>
      <c r="M55" s="5"/>
      <c r="N55" s="5"/>
      <c r="O55" s="5"/>
      <c r="P55" s="5"/>
      <c r="Q55" s="12"/>
      <c r="R55" s="5"/>
      <c r="S55" s="5"/>
      <c r="T55" s="5"/>
      <c r="U55" s="36"/>
    </row>
    <row r="56" spans="1:21" ht="20.100000000000001" customHeight="1" x14ac:dyDescent="0.3">
      <c r="A56" s="12"/>
      <c r="B56" s="12"/>
      <c r="C56" s="153"/>
      <c r="D56" s="153"/>
      <c r="E56" s="153"/>
      <c r="F56" s="153"/>
      <c r="G56" s="153"/>
      <c r="H56" s="5">
        <v>1</v>
      </c>
      <c r="I56" s="12">
        <f>'Bill -1-MB-1'!I57</f>
        <v>1</v>
      </c>
      <c r="J56" s="13">
        <f>ROUND(563750*70%,0)</f>
        <v>394625</v>
      </c>
      <c r="K56" s="12"/>
      <c r="L56" s="15">
        <f>I56*J56</f>
        <v>394625</v>
      </c>
      <c r="M56" s="5"/>
      <c r="N56" s="5"/>
      <c r="O56" s="5">
        <f>I56</f>
        <v>1</v>
      </c>
      <c r="P56" s="14">
        <f>L56</f>
        <v>394625</v>
      </c>
      <c r="Q56" s="12"/>
      <c r="R56" s="14"/>
      <c r="S56" s="5"/>
      <c r="T56" s="16"/>
      <c r="U56" s="49">
        <v>563750</v>
      </c>
    </row>
    <row r="57" spans="1:21" ht="20.100000000000001" customHeight="1" x14ac:dyDescent="0.3">
      <c r="A57" s="12"/>
      <c r="B57" s="12"/>
      <c r="C57" s="5"/>
      <c r="D57" s="5"/>
      <c r="E57" s="5"/>
      <c r="F57" s="5"/>
      <c r="G57" s="5"/>
      <c r="H57" s="5"/>
      <c r="I57" s="12"/>
      <c r="J57" s="12"/>
      <c r="K57" s="12"/>
      <c r="L57" s="12"/>
      <c r="M57" s="5"/>
      <c r="N57" s="5"/>
      <c r="O57" s="5"/>
      <c r="P57" s="5"/>
      <c r="Q57" s="12"/>
      <c r="R57" s="5"/>
      <c r="S57" s="5"/>
      <c r="T57" s="5"/>
      <c r="U57" s="36"/>
    </row>
    <row r="58" spans="1:21" ht="25.5" customHeight="1" x14ac:dyDescent="0.3">
      <c r="A58" s="12">
        <v>18</v>
      </c>
      <c r="B58" s="46">
        <v>420</v>
      </c>
      <c r="C58" s="146" t="s">
        <v>39</v>
      </c>
      <c r="D58" s="146"/>
      <c r="E58" s="146"/>
      <c r="F58" s="146"/>
      <c r="G58" s="146"/>
      <c r="H58" s="146"/>
      <c r="I58" s="12"/>
      <c r="J58" s="12"/>
      <c r="K58" s="12"/>
      <c r="L58" s="12"/>
      <c r="M58" s="5"/>
      <c r="N58" s="5"/>
      <c r="O58" s="5"/>
      <c r="P58" s="5"/>
      <c r="Q58" s="12"/>
      <c r="R58" s="5"/>
      <c r="S58" s="5"/>
      <c r="T58" s="5"/>
      <c r="U58" s="36"/>
    </row>
    <row r="59" spans="1:21" ht="20.100000000000001" customHeight="1" x14ac:dyDescent="0.3">
      <c r="A59" s="12"/>
      <c r="B59" s="12"/>
      <c r="C59" s="153"/>
      <c r="D59" s="153"/>
      <c r="E59" s="153"/>
      <c r="F59" s="153"/>
      <c r="G59" s="153"/>
      <c r="H59" s="5">
        <v>1</v>
      </c>
      <c r="I59" s="12">
        <f>'Bill -1-MB-1'!I60</f>
        <v>1</v>
      </c>
      <c r="J59" s="13">
        <f>ROUND(225000*70%,0)</f>
        <v>157500</v>
      </c>
      <c r="K59" s="12" t="s">
        <v>43</v>
      </c>
      <c r="L59" s="15">
        <f>I59*J59</f>
        <v>157500</v>
      </c>
      <c r="M59" s="5"/>
      <c r="N59" s="5"/>
      <c r="O59" s="5">
        <f>I59</f>
        <v>1</v>
      </c>
      <c r="P59" s="14">
        <f>L59</f>
        <v>157500</v>
      </c>
      <c r="Q59" s="12"/>
      <c r="R59" s="14"/>
      <c r="S59" s="5"/>
      <c r="T59" s="16"/>
      <c r="U59" s="49">
        <v>225000</v>
      </c>
    </row>
    <row r="60" spans="1:21" ht="20.100000000000001" customHeight="1" x14ac:dyDescent="0.3">
      <c r="A60" s="12"/>
      <c r="B60" s="12"/>
      <c r="C60" s="5"/>
      <c r="D60" s="5"/>
      <c r="E60" s="5"/>
      <c r="F60" s="5"/>
      <c r="G60" s="5"/>
      <c r="H60" s="5"/>
      <c r="I60" s="12"/>
      <c r="J60" s="12"/>
      <c r="K60" s="12"/>
      <c r="L60" s="12"/>
      <c r="M60" s="5"/>
      <c r="N60" s="5"/>
      <c r="O60" s="5"/>
      <c r="P60" s="5"/>
      <c r="Q60" s="12"/>
      <c r="R60" s="5"/>
      <c r="S60" s="5"/>
      <c r="T60" s="5"/>
      <c r="U60" s="36"/>
    </row>
    <row r="61" spans="1:21" ht="27" customHeight="1" x14ac:dyDescent="0.3">
      <c r="A61" s="12">
        <v>19</v>
      </c>
      <c r="B61" s="46">
        <v>421</v>
      </c>
      <c r="C61" s="146" t="s">
        <v>56</v>
      </c>
      <c r="D61" s="146"/>
      <c r="E61" s="146"/>
      <c r="F61" s="146"/>
      <c r="G61" s="146"/>
      <c r="H61" s="146"/>
      <c r="I61" s="12"/>
      <c r="J61" s="12"/>
      <c r="K61" s="12"/>
      <c r="L61" s="12"/>
      <c r="M61" s="5"/>
      <c r="N61" s="5"/>
      <c r="O61" s="5"/>
      <c r="P61" s="5"/>
      <c r="Q61" s="12"/>
      <c r="R61" s="5"/>
      <c r="S61" s="5"/>
      <c r="T61" s="5"/>
      <c r="U61" s="36"/>
    </row>
    <row r="62" spans="1:21" ht="20.100000000000001" customHeight="1" x14ac:dyDescent="0.3">
      <c r="A62" s="12"/>
      <c r="B62" s="12"/>
      <c r="C62" s="153"/>
      <c r="D62" s="153"/>
      <c r="E62" s="153"/>
      <c r="F62" s="153"/>
      <c r="G62" s="153"/>
      <c r="H62" s="5">
        <v>2</v>
      </c>
      <c r="I62" s="12">
        <f>'Bill -1-MB-1'!I63</f>
        <v>2</v>
      </c>
      <c r="J62" s="13">
        <f>ROUND(61875*70%,0)</f>
        <v>43313</v>
      </c>
      <c r="K62" s="12" t="s">
        <v>43</v>
      </c>
      <c r="L62" s="15">
        <f>I62*J62</f>
        <v>86626</v>
      </c>
      <c r="M62" s="5"/>
      <c r="N62" s="5"/>
      <c r="O62" s="5">
        <f>I62</f>
        <v>2</v>
      </c>
      <c r="P62" s="14">
        <f>L62</f>
        <v>86626</v>
      </c>
      <c r="Q62" s="12"/>
      <c r="R62" s="14"/>
      <c r="S62" s="5"/>
      <c r="T62" s="16"/>
      <c r="U62" s="49">
        <v>61875</v>
      </c>
    </row>
    <row r="63" spans="1:21" ht="20.100000000000001" customHeight="1" x14ac:dyDescent="0.3">
      <c r="A63" s="12"/>
      <c r="B63" s="12"/>
      <c r="C63" s="5"/>
      <c r="D63" s="5"/>
      <c r="E63" s="5"/>
      <c r="F63" s="5"/>
      <c r="G63" s="5"/>
      <c r="H63" s="5"/>
      <c r="I63" s="12"/>
      <c r="J63" s="12"/>
      <c r="K63" s="12"/>
      <c r="L63" s="12"/>
      <c r="M63" s="5"/>
      <c r="N63" s="5"/>
      <c r="O63" s="5"/>
      <c r="P63" s="5"/>
      <c r="Q63" s="12"/>
      <c r="R63" s="5"/>
      <c r="S63" s="5"/>
      <c r="T63" s="5"/>
      <c r="U63" s="36"/>
    </row>
    <row r="64" spans="1:21" ht="20.100000000000001" customHeight="1" x14ac:dyDescent="0.3">
      <c r="A64" s="12">
        <v>20</v>
      </c>
      <c r="B64" s="12">
        <v>422</v>
      </c>
      <c r="C64" s="146" t="s">
        <v>236</v>
      </c>
      <c r="D64" s="146"/>
      <c r="E64" s="146"/>
      <c r="F64" s="146"/>
      <c r="G64" s="146"/>
      <c r="H64" s="146"/>
      <c r="I64" s="12"/>
      <c r="J64" s="12"/>
      <c r="K64" s="12"/>
      <c r="L64" s="12"/>
      <c r="M64" s="5"/>
      <c r="N64" s="5"/>
      <c r="O64" s="5"/>
      <c r="P64" s="5"/>
      <c r="Q64" s="12"/>
      <c r="R64" s="5"/>
      <c r="S64" s="5"/>
      <c r="T64" s="5"/>
      <c r="U64" s="36"/>
    </row>
    <row r="65" spans="1:21" ht="20.100000000000001" customHeight="1" x14ac:dyDescent="0.3">
      <c r="A65" s="12"/>
      <c r="B65" s="12"/>
      <c r="C65" s="153"/>
      <c r="D65" s="153"/>
      <c r="E65" s="153"/>
      <c r="F65" s="153"/>
      <c r="G65" s="153"/>
      <c r="H65" s="5">
        <v>1</v>
      </c>
      <c r="I65" s="12">
        <f>'Bill -1-MB-1'!I66</f>
        <v>1</v>
      </c>
      <c r="J65" s="12">
        <f>ROUND(U65*70%,0)</f>
        <v>218750</v>
      </c>
      <c r="K65" s="12"/>
      <c r="L65" s="15">
        <f>I65*J65</f>
        <v>218750</v>
      </c>
      <c r="M65" s="5"/>
      <c r="N65" s="5"/>
      <c r="O65" s="5">
        <f>I65</f>
        <v>1</v>
      </c>
      <c r="P65" s="14">
        <f>L65</f>
        <v>218750</v>
      </c>
      <c r="Q65" s="12"/>
      <c r="R65" s="14"/>
      <c r="S65" s="5"/>
      <c r="T65" s="16"/>
      <c r="U65" s="36">
        <v>312500</v>
      </c>
    </row>
    <row r="66" spans="1:21" ht="20.100000000000001" customHeight="1" x14ac:dyDescent="0.3">
      <c r="A66" s="12"/>
      <c r="B66" s="12"/>
      <c r="C66" s="5"/>
      <c r="D66" s="5"/>
      <c r="E66" s="5"/>
      <c r="F66" s="5"/>
      <c r="G66" s="5"/>
      <c r="H66" s="5"/>
      <c r="I66" s="12"/>
      <c r="J66" s="12"/>
      <c r="K66" s="12"/>
      <c r="L66" s="12"/>
      <c r="M66" s="5"/>
      <c r="N66" s="5"/>
      <c r="O66" s="5"/>
      <c r="P66" s="5"/>
      <c r="Q66" s="12"/>
      <c r="R66" s="5"/>
      <c r="S66" s="5"/>
      <c r="T66" s="5"/>
      <c r="U66" s="36"/>
    </row>
    <row r="67" spans="1:21" ht="20.100000000000001" customHeight="1" x14ac:dyDescent="0.3">
      <c r="A67" s="12">
        <v>21</v>
      </c>
      <c r="B67" s="12">
        <v>423</v>
      </c>
      <c r="C67" s="146" t="s">
        <v>235</v>
      </c>
      <c r="D67" s="146"/>
      <c r="E67" s="146"/>
      <c r="F67" s="146"/>
      <c r="G67" s="146"/>
      <c r="H67" s="146"/>
      <c r="I67" s="12"/>
      <c r="J67" s="12"/>
      <c r="K67" s="12"/>
      <c r="L67" s="12"/>
      <c r="M67" s="5"/>
      <c r="N67" s="5"/>
      <c r="O67" s="5"/>
      <c r="P67" s="5"/>
      <c r="Q67" s="12"/>
      <c r="R67" s="5"/>
      <c r="S67" s="5"/>
      <c r="T67" s="5"/>
      <c r="U67" s="36"/>
    </row>
    <row r="68" spans="1:21" ht="20.100000000000001" customHeight="1" x14ac:dyDescent="0.3">
      <c r="A68" s="12"/>
      <c r="B68" s="12"/>
      <c r="C68" s="153"/>
      <c r="D68" s="153"/>
      <c r="E68" s="153"/>
      <c r="F68" s="153"/>
      <c r="G68" s="153"/>
      <c r="H68" s="5">
        <v>2</v>
      </c>
      <c r="I68" s="12">
        <f>'Bill -1-MB-1'!I69</f>
        <v>2</v>
      </c>
      <c r="J68" s="12">
        <f>ROUND(U68*70%,0)</f>
        <v>196000</v>
      </c>
      <c r="K68" s="12"/>
      <c r="L68" s="15">
        <f>I68*J68</f>
        <v>392000</v>
      </c>
      <c r="M68" s="5"/>
      <c r="N68" s="5"/>
      <c r="O68" s="5">
        <f>I68</f>
        <v>2</v>
      </c>
      <c r="P68" s="14">
        <f>L68</f>
        <v>392000</v>
      </c>
      <c r="Q68" s="12"/>
      <c r="R68" s="14"/>
      <c r="S68" s="5"/>
      <c r="T68" s="16"/>
      <c r="U68" s="36">
        <v>280000</v>
      </c>
    </row>
    <row r="69" spans="1:21" ht="20.100000000000001" customHeight="1" x14ac:dyDescent="0.3">
      <c r="A69" s="12"/>
      <c r="B69" s="12"/>
      <c r="C69" s="5"/>
      <c r="D69" s="5"/>
      <c r="E69" s="5"/>
      <c r="F69" s="5"/>
      <c r="G69" s="5"/>
      <c r="H69" s="5"/>
      <c r="I69" s="12"/>
      <c r="J69" s="12"/>
      <c r="K69" s="12"/>
      <c r="L69" s="12"/>
      <c r="M69" s="5"/>
      <c r="N69" s="5"/>
      <c r="O69" s="5"/>
      <c r="P69" s="5"/>
      <c r="Q69" s="12"/>
      <c r="R69" s="5"/>
      <c r="S69" s="5"/>
      <c r="T69" s="5"/>
      <c r="U69" s="36"/>
    </row>
    <row r="70" spans="1:21" ht="21" customHeight="1" x14ac:dyDescent="0.3">
      <c r="A70" s="12">
        <v>22</v>
      </c>
      <c r="B70" s="46">
        <v>425</v>
      </c>
      <c r="C70" s="146" t="s">
        <v>40</v>
      </c>
      <c r="D70" s="146"/>
      <c r="E70" s="146"/>
      <c r="F70" s="146"/>
      <c r="G70" s="146"/>
      <c r="H70" s="146"/>
      <c r="I70" s="12"/>
      <c r="J70" s="12"/>
      <c r="K70" s="12"/>
      <c r="L70" s="12"/>
      <c r="M70" s="5"/>
      <c r="N70" s="5"/>
      <c r="O70" s="5"/>
      <c r="P70" s="5"/>
      <c r="Q70" s="12"/>
      <c r="R70" s="5"/>
      <c r="S70" s="5"/>
      <c r="T70" s="5"/>
      <c r="U70" s="36"/>
    </row>
    <row r="71" spans="1:21" ht="20.100000000000001" customHeight="1" x14ac:dyDescent="0.3">
      <c r="A71" s="12"/>
      <c r="B71" s="12"/>
      <c r="C71" s="153"/>
      <c r="D71" s="153"/>
      <c r="E71" s="153"/>
      <c r="F71" s="153"/>
      <c r="G71" s="153"/>
      <c r="H71" s="5">
        <v>1</v>
      </c>
      <c r="I71" s="12">
        <f>'Bill -1-MB-1'!I72</f>
        <v>1</v>
      </c>
      <c r="J71" s="13">
        <f>ROUND(937500*70%,0)</f>
        <v>656250</v>
      </c>
      <c r="K71" s="12" t="s">
        <v>43</v>
      </c>
      <c r="L71" s="15">
        <f>I71*J71</f>
        <v>656250</v>
      </c>
      <c r="M71" s="5"/>
      <c r="N71" s="5"/>
      <c r="O71" s="5">
        <f>I71</f>
        <v>1</v>
      </c>
      <c r="P71" s="14">
        <f>L71</f>
        <v>656250</v>
      </c>
      <c r="Q71" s="12"/>
      <c r="R71" s="14"/>
      <c r="S71" s="5"/>
      <c r="T71" s="16"/>
      <c r="U71" s="49">
        <v>937500</v>
      </c>
    </row>
    <row r="72" spans="1:21" ht="20.100000000000001" customHeight="1" x14ac:dyDescent="0.3">
      <c r="A72" s="12"/>
      <c r="B72" s="12"/>
      <c r="C72" s="5"/>
      <c r="D72" s="5"/>
      <c r="E72" s="5"/>
      <c r="F72" s="5"/>
      <c r="G72" s="5"/>
      <c r="H72" s="5"/>
      <c r="I72" s="12"/>
      <c r="J72" s="12"/>
      <c r="K72" s="12"/>
      <c r="L72" s="12"/>
      <c r="M72" s="5"/>
      <c r="N72" s="5"/>
      <c r="O72" s="5"/>
      <c r="P72" s="5"/>
      <c r="Q72" s="12"/>
      <c r="R72" s="5"/>
      <c r="S72" s="5"/>
      <c r="T72" s="5"/>
      <c r="U72" s="36"/>
    </row>
    <row r="73" spans="1:21" ht="25.5" customHeight="1" x14ac:dyDescent="0.3">
      <c r="A73" s="12">
        <v>23</v>
      </c>
      <c r="B73" s="46">
        <v>426</v>
      </c>
      <c r="C73" s="146" t="s">
        <v>41</v>
      </c>
      <c r="D73" s="146"/>
      <c r="E73" s="146"/>
      <c r="F73" s="146"/>
      <c r="G73" s="146"/>
      <c r="H73" s="146"/>
      <c r="I73" s="12"/>
      <c r="J73" s="12"/>
      <c r="K73" s="12"/>
      <c r="L73" s="12"/>
      <c r="M73" s="5"/>
      <c r="N73" s="5"/>
      <c r="O73" s="5"/>
      <c r="P73" s="5"/>
      <c r="Q73" s="12"/>
      <c r="R73" s="5"/>
      <c r="S73" s="5"/>
      <c r="T73" s="5"/>
      <c r="U73" s="36"/>
    </row>
    <row r="74" spans="1:21" ht="20.100000000000001" customHeight="1" x14ac:dyDescent="0.3">
      <c r="A74" s="12"/>
      <c r="B74" s="12"/>
      <c r="C74" s="153"/>
      <c r="D74" s="153"/>
      <c r="E74" s="153"/>
      <c r="F74" s="153"/>
      <c r="G74" s="153"/>
      <c r="H74" s="5">
        <v>1</v>
      </c>
      <c r="I74" s="12">
        <f>'Bill -1-MB-1'!I75</f>
        <v>1</v>
      </c>
      <c r="J74" s="13">
        <f>ROUND(562500*70%,0)</f>
        <v>393750</v>
      </c>
      <c r="K74" s="12" t="s">
        <v>43</v>
      </c>
      <c r="L74" s="15">
        <f>I74*J74</f>
        <v>393750</v>
      </c>
      <c r="M74" s="5"/>
      <c r="N74" s="5"/>
      <c r="O74" s="5">
        <f>I74</f>
        <v>1</v>
      </c>
      <c r="P74" s="14">
        <f>L74</f>
        <v>393750</v>
      </c>
      <c r="Q74" s="12"/>
      <c r="R74" s="14"/>
      <c r="S74" s="5"/>
      <c r="T74" s="16"/>
      <c r="U74" s="49">
        <v>562500</v>
      </c>
    </row>
    <row r="75" spans="1:21" ht="20.100000000000001" customHeight="1" x14ac:dyDescent="0.3">
      <c r="A75" s="12"/>
      <c r="B75" s="12"/>
      <c r="C75" s="5"/>
      <c r="D75" s="5"/>
      <c r="E75" s="5"/>
      <c r="F75" s="5"/>
      <c r="G75" s="5"/>
      <c r="H75" s="5"/>
      <c r="I75" s="12"/>
      <c r="J75" s="12"/>
      <c r="K75" s="12"/>
      <c r="L75" s="12"/>
      <c r="M75" s="5"/>
      <c r="N75" s="5"/>
      <c r="O75" s="5"/>
      <c r="P75" s="5"/>
      <c r="Q75" s="12"/>
      <c r="R75" s="5"/>
      <c r="S75" s="5"/>
      <c r="T75" s="5"/>
      <c r="U75" s="36"/>
    </row>
    <row r="76" spans="1:21" ht="27" customHeight="1" x14ac:dyDescent="0.3">
      <c r="A76" s="12">
        <v>24</v>
      </c>
      <c r="B76" s="46">
        <v>429</v>
      </c>
      <c r="C76" s="146" t="s">
        <v>36</v>
      </c>
      <c r="D76" s="146"/>
      <c r="E76" s="146"/>
      <c r="F76" s="146"/>
      <c r="G76" s="146"/>
      <c r="H76" s="146"/>
      <c r="I76" s="12"/>
      <c r="J76" s="12"/>
      <c r="K76" s="12"/>
      <c r="L76" s="12"/>
      <c r="M76" s="5"/>
      <c r="N76" s="5"/>
      <c r="O76" s="5"/>
      <c r="P76" s="5"/>
      <c r="Q76" s="12"/>
      <c r="R76" s="5"/>
      <c r="S76" s="5"/>
      <c r="T76" s="5"/>
      <c r="U76" s="36"/>
    </row>
    <row r="77" spans="1:21" ht="20.100000000000001" customHeight="1" x14ac:dyDescent="0.3">
      <c r="A77" s="12"/>
      <c r="B77" s="12"/>
      <c r="C77" s="153"/>
      <c r="D77" s="153"/>
      <c r="E77" s="153"/>
      <c r="F77" s="153"/>
      <c r="G77" s="153"/>
      <c r="H77" s="5">
        <v>1</v>
      </c>
      <c r="I77" s="12">
        <f>'Bill -1-MB-1'!I78</f>
        <v>1</v>
      </c>
      <c r="J77" s="13">
        <f>ROUND(43750*70%,0)</f>
        <v>30625</v>
      </c>
      <c r="K77" s="12" t="s">
        <v>43</v>
      </c>
      <c r="L77" s="15">
        <f>I77*J77</f>
        <v>30625</v>
      </c>
      <c r="M77" s="5"/>
      <c r="N77" s="5"/>
      <c r="O77" s="5">
        <f>I77</f>
        <v>1</v>
      </c>
      <c r="P77" s="14">
        <f>L77</f>
        <v>30625</v>
      </c>
      <c r="Q77" s="12"/>
      <c r="R77" s="14"/>
      <c r="S77" s="5"/>
      <c r="T77" s="16"/>
      <c r="U77" s="49">
        <v>43750</v>
      </c>
    </row>
    <row r="78" spans="1:21" ht="20.100000000000001" customHeight="1" x14ac:dyDescent="0.3">
      <c r="A78" s="12"/>
      <c r="B78" s="12"/>
      <c r="C78" s="5"/>
      <c r="D78" s="5"/>
      <c r="E78" s="5"/>
      <c r="F78" s="5"/>
      <c r="G78" s="5"/>
      <c r="H78" s="5"/>
      <c r="I78" s="12"/>
      <c r="J78" s="12"/>
      <c r="K78" s="12"/>
      <c r="L78" s="12"/>
      <c r="M78" s="5"/>
      <c r="N78" s="5"/>
      <c r="O78" s="5"/>
      <c r="P78" s="5"/>
      <c r="Q78" s="12"/>
      <c r="R78" s="5"/>
      <c r="S78" s="5"/>
      <c r="T78" s="5"/>
      <c r="U78" s="36"/>
    </row>
    <row r="79" spans="1:21" ht="29.25" customHeight="1" x14ac:dyDescent="0.3">
      <c r="A79" s="12">
        <v>25</v>
      </c>
      <c r="B79" s="46">
        <v>430</v>
      </c>
      <c r="C79" s="150" t="s">
        <v>38</v>
      </c>
      <c r="D79" s="150"/>
      <c r="E79" s="150"/>
      <c r="F79" s="150"/>
      <c r="G79" s="150"/>
      <c r="H79" s="150"/>
      <c r="I79" s="12"/>
      <c r="J79" s="12"/>
      <c r="K79" s="12"/>
      <c r="L79" s="12"/>
      <c r="M79" s="5"/>
      <c r="N79" s="5"/>
      <c r="O79" s="5"/>
      <c r="P79" s="5"/>
      <c r="Q79" s="12"/>
      <c r="R79" s="5"/>
      <c r="S79" s="5"/>
      <c r="T79" s="5"/>
      <c r="U79" s="36"/>
    </row>
    <row r="80" spans="1:21" ht="20.100000000000001" customHeight="1" x14ac:dyDescent="0.3">
      <c r="A80" s="12"/>
      <c r="B80" s="12"/>
      <c r="C80" s="153"/>
      <c r="D80" s="153"/>
      <c r="E80" s="153"/>
      <c r="F80" s="153"/>
      <c r="G80" s="153"/>
      <c r="H80" s="5">
        <v>1</v>
      </c>
      <c r="I80" s="12">
        <f>'Bill -1-MB-1'!I81</f>
        <v>1</v>
      </c>
      <c r="J80" s="13">
        <f>ROUND(81250*70%,0)</f>
        <v>56875</v>
      </c>
      <c r="K80" s="12" t="s">
        <v>43</v>
      </c>
      <c r="L80" s="15">
        <f>I80*J80</f>
        <v>56875</v>
      </c>
      <c r="M80" s="5"/>
      <c r="N80" s="5"/>
      <c r="O80" s="5">
        <f>I80</f>
        <v>1</v>
      </c>
      <c r="P80" s="14">
        <f>L80</f>
        <v>56875</v>
      </c>
      <c r="Q80" s="12"/>
      <c r="R80" s="14"/>
      <c r="S80" s="5"/>
      <c r="T80" s="16"/>
      <c r="U80" s="49">
        <v>81250</v>
      </c>
    </row>
    <row r="81" spans="1:21" ht="20.100000000000001" customHeight="1" x14ac:dyDescent="0.3">
      <c r="A81" s="12"/>
      <c r="B81" s="12"/>
      <c r="C81" s="12"/>
      <c r="D81" s="12"/>
      <c r="E81" s="12"/>
      <c r="F81" s="12"/>
      <c r="G81" s="12"/>
      <c r="H81" s="12"/>
      <c r="I81" s="12"/>
      <c r="J81" s="13"/>
      <c r="K81" s="12"/>
      <c r="L81" s="15"/>
      <c r="M81" s="5"/>
      <c r="N81" s="5"/>
      <c r="O81" s="5"/>
      <c r="P81" s="5"/>
      <c r="Q81" s="12"/>
      <c r="R81" s="14"/>
      <c r="S81" s="5"/>
      <c r="T81" s="16"/>
      <c r="U81" s="49"/>
    </row>
    <row r="82" spans="1:21" ht="25.5" customHeight="1" x14ac:dyDescent="0.3">
      <c r="A82" s="12">
        <v>26</v>
      </c>
      <c r="B82" s="46">
        <v>432</v>
      </c>
      <c r="C82" s="146" t="s">
        <v>68</v>
      </c>
      <c r="D82" s="146"/>
      <c r="E82" s="146"/>
      <c r="F82" s="146"/>
      <c r="G82" s="146"/>
      <c r="H82" s="146"/>
      <c r="I82" s="12"/>
      <c r="J82" s="13"/>
      <c r="K82" s="12"/>
      <c r="L82" s="15"/>
      <c r="M82" s="5"/>
      <c r="N82" s="5"/>
      <c r="O82" s="5"/>
      <c r="P82" s="5"/>
      <c r="Q82" s="12"/>
      <c r="R82" s="14"/>
      <c r="S82" s="5"/>
      <c r="T82" s="16"/>
      <c r="U82" s="49"/>
    </row>
    <row r="83" spans="1:21" ht="20.100000000000001" customHeight="1" x14ac:dyDescent="0.3">
      <c r="A83" s="12"/>
      <c r="B83" s="12"/>
      <c r="C83" s="153"/>
      <c r="D83" s="153"/>
      <c r="E83" s="153"/>
      <c r="F83" s="153"/>
      <c r="G83" s="153"/>
      <c r="H83" s="5">
        <v>2</v>
      </c>
      <c r="I83" s="12">
        <f>'Bill -1-MB-1'!I84</f>
        <v>2</v>
      </c>
      <c r="J83" s="13">
        <f>ROUND(115000*70%,0)</f>
        <v>80500</v>
      </c>
      <c r="K83" s="12"/>
      <c r="L83" s="15">
        <f>I83*J83</f>
        <v>161000</v>
      </c>
      <c r="M83" s="5"/>
      <c r="N83" s="5"/>
      <c r="O83" s="5">
        <f>I83</f>
        <v>2</v>
      </c>
      <c r="P83" s="14">
        <f>L83</f>
        <v>161000</v>
      </c>
      <c r="Q83" s="12"/>
      <c r="R83" s="14"/>
      <c r="S83" s="5"/>
      <c r="T83" s="16"/>
      <c r="U83" s="49">
        <v>115000</v>
      </c>
    </row>
    <row r="84" spans="1:21" ht="20.100000000000001" customHeight="1" x14ac:dyDescent="0.3">
      <c r="A84" s="12"/>
      <c r="B84" s="12"/>
      <c r="C84" s="12"/>
      <c r="D84" s="12"/>
      <c r="E84" s="12"/>
      <c r="F84" s="12"/>
      <c r="G84" s="12"/>
      <c r="H84" s="12"/>
      <c r="I84" s="12"/>
      <c r="J84" s="13"/>
      <c r="K84" s="12"/>
      <c r="L84" s="15"/>
      <c r="M84" s="5"/>
      <c r="N84" s="5"/>
      <c r="O84" s="5"/>
      <c r="P84" s="5"/>
      <c r="Q84" s="12"/>
      <c r="R84" s="14"/>
      <c r="S84" s="5"/>
      <c r="T84" s="16"/>
      <c r="U84" s="49"/>
    </row>
    <row r="85" spans="1:21" ht="48.75" customHeight="1" x14ac:dyDescent="0.3">
      <c r="A85" s="12">
        <v>27</v>
      </c>
      <c r="B85" s="12">
        <v>519</v>
      </c>
      <c r="C85" s="154" t="s">
        <v>232</v>
      </c>
      <c r="D85" s="154"/>
      <c r="E85" s="154"/>
      <c r="F85" s="154"/>
      <c r="G85" s="154"/>
      <c r="H85" s="154"/>
      <c r="I85" s="12"/>
      <c r="J85" s="12"/>
      <c r="K85" s="12"/>
      <c r="L85" s="12"/>
      <c r="M85" s="5"/>
      <c r="N85" s="5"/>
      <c r="O85" s="5"/>
      <c r="P85" s="5"/>
      <c r="Q85" s="12"/>
      <c r="R85" s="5"/>
      <c r="S85" s="5"/>
      <c r="T85" s="5"/>
      <c r="U85" s="36"/>
    </row>
    <row r="86" spans="1:21" ht="20.100000000000001" customHeight="1" x14ac:dyDescent="0.3">
      <c r="A86" s="12"/>
      <c r="B86" s="12"/>
      <c r="C86" s="153"/>
      <c r="D86" s="153"/>
      <c r="E86" s="153"/>
      <c r="F86" s="153"/>
      <c r="G86" s="153"/>
      <c r="H86" s="5">
        <v>1</v>
      </c>
      <c r="I86" s="12">
        <v>1</v>
      </c>
      <c r="J86" s="13">
        <f>ROUND(U86*70%,0)</f>
        <v>213500</v>
      </c>
      <c r="K86" s="12"/>
      <c r="L86" s="15">
        <f>I86*J86</f>
        <v>213500</v>
      </c>
      <c r="M86" s="5"/>
      <c r="N86" s="5"/>
      <c r="O86" s="5">
        <f>I86</f>
        <v>1</v>
      </c>
      <c r="P86" s="14">
        <f>L86</f>
        <v>213500</v>
      </c>
      <c r="Q86" s="12"/>
      <c r="R86" s="14"/>
      <c r="S86" s="5"/>
      <c r="T86" s="16"/>
      <c r="U86" s="49">
        <v>305000</v>
      </c>
    </row>
    <row r="87" spans="1:21" ht="20.100000000000001" customHeight="1" x14ac:dyDescent="0.3">
      <c r="A87" s="12"/>
      <c r="B87" s="12"/>
      <c r="C87" s="12"/>
      <c r="D87" s="12"/>
      <c r="E87" s="12"/>
      <c r="F87" s="12"/>
      <c r="G87" s="12"/>
      <c r="H87" s="12"/>
      <c r="I87" s="12"/>
      <c r="J87" s="13"/>
      <c r="K87" s="12"/>
      <c r="L87" s="15"/>
      <c r="M87" s="5"/>
      <c r="N87" s="5"/>
      <c r="O87" s="5"/>
      <c r="P87" s="5"/>
      <c r="Q87" s="12"/>
      <c r="R87" s="14"/>
      <c r="S87" s="5"/>
      <c r="T87" s="16"/>
      <c r="U87" s="49"/>
    </row>
    <row r="88" spans="1:21" ht="32.25" customHeight="1" x14ac:dyDescent="0.3">
      <c r="A88" s="12">
        <v>28</v>
      </c>
      <c r="B88" s="12">
        <v>521</v>
      </c>
      <c r="C88" s="155" t="s">
        <v>233</v>
      </c>
      <c r="D88" s="155"/>
      <c r="E88" s="155"/>
      <c r="F88" s="155"/>
      <c r="G88" s="155"/>
      <c r="H88" s="155"/>
      <c r="I88" s="12"/>
      <c r="J88" s="12"/>
      <c r="K88" s="12"/>
      <c r="L88" s="12"/>
      <c r="M88" s="5"/>
      <c r="N88" s="5"/>
      <c r="O88" s="5"/>
      <c r="P88" s="5"/>
      <c r="Q88" s="12"/>
      <c r="R88" s="5"/>
      <c r="S88" s="5"/>
      <c r="T88" s="5"/>
      <c r="U88" s="36"/>
    </row>
    <row r="89" spans="1:21" ht="20.100000000000001" customHeight="1" x14ac:dyDescent="0.3">
      <c r="A89" s="12"/>
      <c r="B89" s="12"/>
      <c r="C89" s="153"/>
      <c r="D89" s="153"/>
      <c r="E89" s="153"/>
      <c r="F89" s="153"/>
      <c r="G89" s="153"/>
      <c r="H89" s="5">
        <v>1</v>
      </c>
      <c r="I89" s="12">
        <v>1</v>
      </c>
      <c r="J89" s="13">
        <f>ROUND(U89*70%,0)</f>
        <v>4735</v>
      </c>
      <c r="K89" s="12"/>
      <c r="L89" s="15">
        <f>I89*J89</f>
        <v>4735</v>
      </c>
      <c r="M89" s="5"/>
      <c r="N89" s="5"/>
      <c r="O89" s="5">
        <f>I89</f>
        <v>1</v>
      </c>
      <c r="P89" s="14">
        <f>L89</f>
        <v>4735</v>
      </c>
      <c r="Q89" s="12"/>
      <c r="R89" s="14"/>
      <c r="S89" s="5"/>
      <c r="T89" s="16"/>
      <c r="U89" s="49">
        <v>6764</v>
      </c>
    </row>
    <row r="90" spans="1:21" ht="20.100000000000001" customHeight="1" x14ac:dyDescent="0.3">
      <c r="A90" s="12"/>
      <c r="B90" s="12"/>
      <c r="C90" s="12"/>
      <c r="D90" s="12"/>
      <c r="E90" s="12"/>
      <c r="F90" s="12"/>
      <c r="G90" s="12"/>
      <c r="H90" s="5"/>
      <c r="I90" s="12"/>
      <c r="J90" s="13"/>
      <c r="K90" s="12"/>
      <c r="L90" s="15"/>
      <c r="M90" s="5"/>
      <c r="N90" s="5"/>
      <c r="O90" s="5"/>
      <c r="P90" s="5"/>
      <c r="Q90" s="12"/>
      <c r="R90" s="14"/>
      <c r="S90" s="5"/>
      <c r="T90" s="16"/>
      <c r="U90" s="49"/>
    </row>
    <row r="91" spans="1:21" ht="32.4" customHeight="1" x14ac:dyDescent="0.3">
      <c r="A91" s="8">
        <v>1</v>
      </c>
      <c r="B91" s="11">
        <v>396</v>
      </c>
      <c r="C91" s="149" t="s">
        <v>331</v>
      </c>
      <c r="D91" s="149"/>
      <c r="E91" s="149"/>
      <c r="F91" s="149"/>
      <c r="G91" s="149"/>
      <c r="H91" s="149"/>
      <c r="I91" s="12"/>
      <c r="J91" s="13"/>
      <c r="K91" s="12"/>
      <c r="L91" s="15"/>
      <c r="M91" s="5"/>
      <c r="N91" s="5"/>
      <c r="O91" s="5"/>
      <c r="P91" s="5"/>
      <c r="Q91" s="12"/>
      <c r="R91" s="14"/>
      <c r="S91" s="5"/>
      <c r="T91" s="16"/>
      <c r="U91" s="49"/>
    </row>
    <row r="92" spans="1:21" ht="20.100000000000001" customHeight="1" x14ac:dyDescent="0.3">
      <c r="A92" s="12"/>
      <c r="B92" s="12"/>
      <c r="C92" s="153"/>
      <c r="D92" s="153"/>
      <c r="E92" s="153"/>
      <c r="F92" s="153"/>
      <c r="G92" s="153"/>
      <c r="H92" s="8">
        <f>'Bill-2-MB-3'!I9</f>
        <v>2</v>
      </c>
      <c r="I92" s="8">
        <f>H92</f>
        <v>2</v>
      </c>
      <c r="J92" s="13">
        <f>ROUND(U92*70%,0)</f>
        <v>168000</v>
      </c>
      <c r="K92" s="8" t="s">
        <v>43</v>
      </c>
      <c r="L92" s="15">
        <f>I92*J92</f>
        <v>336000</v>
      </c>
      <c r="M92" s="5"/>
      <c r="N92" s="5"/>
      <c r="O92" s="5">
        <v>0</v>
      </c>
      <c r="P92" s="5">
        <v>0</v>
      </c>
      <c r="Q92" s="12">
        <f>I92</f>
        <v>2</v>
      </c>
      <c r="R92" s="14">
        <f>L92</f>
        <v>336000</v>
      </c>
      <c r="S92" s="5"/>
      <c r="T92" s="16">
        <v>0.7</v>
      </c>
      <c r="U92" s="49">
        <v>240000</v>
      </c>
    </row>
    <row r="93" spans="1:21" ht="20.100000000000001" customHeight="1" x14ac:dyDescent="0.3">
      <c r="A93" s="12"/>
      <c r="B93" s="12"/>
      <c r="C93" s="12"/>
      <c r="D93" s="12"/>
      <c r="E93" s="12"/>
      <c r="F93" s="12"/>
      <c r="G93" s="12"/>
      <c r="H93" s="5"/>
      <c r="I93" s="12"/>
      <c r="J93" s="13"/>
      <c r="K93" s="12"/>
      <c r="L93" s="15"/>
      <c r="M93" s="5"/>
      <c r="N93" s="5"/>
      <c r="O93" s="5"/>
      <c r="P93" s="5"/>
      <c r="Q93" s="12"/>
      <c r="R93" s="14"/>
      <c r="S93" s="5"/>
      <c r="T93" s="16"/>
      <c r="U93" s="49"/>
    </row>
    <row r="94" spans="1:21" ht="42.6" customHeight="1" x14ac:dyDescent="0.3">
      <c r="A94" s="8">
        <v>2</v>
      </c>
      <c r="B94" s="11">
        <v>405</v>
      </c>
      <c r="C94" s="146" t="s">
        <v>332</v>
      </c>
      <c r="D94" s="146"/>
      <c r="E94" s="146"/>
      <c r="F94" s="146"/>
      <c r="G94" s="146"/>
      <c r="H94" s="146"/>
      <c r="I94" s="12"/>
      <c r="J94" s="13"/>
      <c r="K94" s="12"/>
      <c r="L94" s="15"/>
      <c r="M94" s="5"/>
      <c r="N94" s="5"/>
      <c r="O94" s="5"/>
      <c r="P94" s="5"/>
      <c r="Q94" s="12"/>
      <c r="R94" s="14"/>
      <c r="S94" s="5"/>
      <c r="T94" s="16"/>
      <c r="U94" s="49"/>
    </row>
    <row r="95" spans="1:21" ht="20.100000000000001" customHeight="1" x14ac:dyDescent="0.3">
      <c r="A95" s="12"/>
      <c r="B95" s="12"/>
      <c r="C95" s="153"/>
      <c r="D95" s="153"/>
      <c r="E95" s="153"/>
      <c r="F95" s="153"/>
      <c r="G95" s="153"/>
      <c r="H95" s="8">
        <f>'Bill-2-MB-3'!I12</f>
        <v>1</v>
      </c>
      <c r="I95" s="8">
        <f>H95</f>
        <v>1</v>
      </c>
      <c r="J95" s="13">
        <f>ROUND(U95*70%,0)</f>
        <v>577500</v>
      </c>
      <c r="K95" s="8" t="s">
        <v>43</v>
      </c>
      <c r="L95" s="15">
        <f>I95*J95</f>
        <v>577500</v>
      </c>
      <c r="M95" s="5"/>
      <c r="N95" s="5"/>
      <c r="O95" s="5">
        <v>0</v>
      </c>
      <c r="P95" s="5">
        <v>0</v>
      </c>
      <c r="Q95" s="12">
        <f>I95</f>
        <v>1</v>
      </c>
      <c r="R95" s="14">
        <f>L95</f>
        <v>577500</v>
      </c>
      <c r="S95" s="5"/>
      <c r="T95" s="16">
        <v>0.7</v>
      </c>
      <c r="U95" s="49">
        <v>825000</v>
      </c>
    </row>
    <row r="96" spans="1:21" ht="20.100000000000001" customHeight="1" x14ac:dyDescent="0.3">
      <c r="A96" s="12"/>
      <c r="B96" s="12"/>
      <c r="C96" s="12"/>
      <c r="D96" s="12"/>
      <c r="E96" s="12"/>
      <c r="F96" s="12"/>
      <c r="G96" s="12"/>
      <c r="H96" s="5"/>
      <c r="I96" s="12"/>
      <c r="J96" s="13"/>
      <c r="K96" s="12"/>
      <c r="L96" s="15"/>
      <c r="M96" s="5"/>
      <c r="N96" s="5"/>
      <c r="O96" s="5"/>
      <c r="P96" s="5"/>
      <c r="Q96" s="12"/>
      <c r="R96" s="14"/>
      <c r="S96" s="5"/>
      <c r="T96" s="16"/>
      <c r="U96" s="49"/>
    </row>
    <row r="97" spans="1:21" ht="28.2" customHeight="1" x14ac:dyDescent="0.3">
      <c r="A97" s="8">
        <v>3</v>
      </c>
      <c r="B97" s="11">
        <v>407</v>
      </c>
      <c r="C97" s="146" t="s">
        <v>334</v>
      </c>
      <c r="D97" s="146"/>
      <c r="E97" s="146"/>
      <c r="F97" s="146"/>
      <c r="G97" s="146"/>
      <c r="H97" s="146"/>
      <c r="I97" s="12"/>
      <c r="J97" s="13"/>
      <c r="K97" s="12"/>
      <c r="L97" s="15"/>
      <c r="M97" s="5"/>
      <c r="N97" s="5"/>
      <c r="O97" s="5"/>
      <c r="P97" s="5"/>
      <c r="Q97" s="12"/>
      <c r="R97" s="14"/>
      <c r="S97" s="5"/>
      <c r="T97" s="16"/>
      <c r="U97" s="49"/>
    </row>
    <row r="98" spans="1:21" ht="20.100000000000001" customHeight="1" x14ac:dyDescent="0.3">
      <c r="A98" s="12"/>
      <c r="B98" s="12"/>
      <c r="C98" s="153"/>
      <c r="D98" s="153"/>
      <c r="E98" s="153"/>
      <c r="F98" s="153"/>
      <c r="G98" s="153"/>
      <c r="H98" s="5">
        <f>'Bill-2-MB-3'!I15</f>
        <v>1</v>
      </c>
      <c r="I98" s="12">
        <f>H98</f>
        <v>1</v>
      </c>
      <c r="J98" s="13">
        <f>ROUND(U98*70%,0)</f>
        <v>1837500</v>
      </c>
      <c r="K98" s="12" t="s">
        <v>43</v>
      </c>
      <c r="L98" s="15">
        <f>I98*J98</f>
        <v>1837500</v>
      </c>
      <c r="M98" s="5"/>
      <c r="N98" s="5"/>
      <c r="O98" s="5">
        <v>0</v>
      </c>
      <c r="P98" s="5">
        <v>0</v>
      </c>
      <c r="Q98" s="12">
        <f>I98</f>
        <v>1</v>
      </c>
      <c r="R98" s="14">
        <f>L98</f>
        <v>1837500</v>
      </c>
      <c r="S98" s="5"/>
      <c r="T98" s="16">
        <v>0.7</v>
      </c>
      <c r="U98" s="49">
        <v>2625000</v>
      </c>
    </row>
    <row r="99" spans="1:21" ht="20.100000000000001" customHeight="1" x14ac:dyDescent="0.3">
      <c r="A99" s="12"/>
      <c r="B99" s="12"/>
      <c r="C99" s="12"/>
      <c r="D99" s="12"/>
      <c r="E99" s="12"/>
      <c r="F99" s="12"/>
      <c r="G99" s="12"/>
      <c r="H99" s="5"/>
      <c r="I99" s="12"/>
      <c r="J99" s="13"/>
      <c r="K99" s="12"/>
      <c r="L99" s="15"/>
      <c r="M99" s="5"/>
      <c r="N99" s="5"/>
      <c r="O99" s="5"/>
      <c r="P99" s="5"/>
      <c r="Q99" s="12"/>
      <c r="R99" s="14"/>
      <c r="S99" s="5"/>
      <c r="T99" s="16"/>
      <c r="U99" s="49"/>
    </row>
    <row r="100" spans="1:21" ht="43.8" customHeight="1" x14ac:dyDescent="0.3">
      <c r="A100" s="8">
        <v>4</v>
      </c>
      <c r="B100" s="11">
        <v>408</v>
      </c>
      <c r="C100" s="146" t="s">
        <v>335</v>
      </c>
      <c r="D100" s="146"/>
      <c r="E100" s="146"/>
      <c r="F100" s="146"/>
      <c r="G100" s="146"/>
      <c r="H100" s="146"/>
      <c r="I100" s="12"/>
      <c r="J100" s="13"/>
      <c r="K100" s="12"/>
      <c r="L100" s="15"/>
      <c r="M100" s="5"/>
      <c r="N100" s="5"/>
      <c r="O100" s="5"/>
      <c r="P100" s="5"/>
      <c r="Q100" s="12"/>
      <c r="R100" s="14"/>
      <c r="S100" s="5"/>
      <c r="T100" s="16"/>
      <c r="U100" s="49"/>
    </row>
    <row r="101" spans="1:21" ht="20.100000000000001" customHeight="1" x14ac:dyDescent="0.3">
      <c r="A101" s="12"/>
      <c r="B101" s="12"/>
      <c r="C101" s="153"/>
      <c r="D101" s="153"/>
      <c r="E101" s="153"/>
      <c r="F101" s="153"/>
      <c r="G101" s="153"/>
      <c r="H101" s="5">
        <f>'Bill-2-MB-3'!I18</f>
        <v>1</v>
      </c>
      <c r="I101" s="12">
        <f>H101</f>
        <v>1</v>
      </c>
      <c r="J101" s="13">
        <f>ROUND(U101*70%,0)</f>
        <v>1792000</v>
      </c>
      <c r="K101" s="12" t="s">
        <v>43</v>
      </c>
      <c r="L101" s="15">
        <f>I101*J101</f>
        <v>1792000</v>
      </c>
      <c r="M101" s="5"/>
      <c r="N101" s="5"/>
      <c r="O101" s="5">
        <v>0</v>
      </c>
      <c r="P101" s="5">
        <v>0</v>
      </c>
      <c r="Q101" s="12">
        <f>I101</f>
        <v>1</v>
      </c>
      <c r="R101" s="14">
        <f>L101</f>
        <v>1792000</v>
      </c>
      <c r="S101" s="5"/>
      <c r="T101" s="16">
        <v>0.7</v>
      </c>
      <c r="U101" s="49">
        <v>2560000</v>
      </c>
    </row>
    <row r="102" spans="1:21" ht="20.100000000000001" customHeight="1" x14ac:dyDescent="0.3">
      <c r="A102" s="12"/>
      <c r="B102" s="12"/>
      <c r="C102" s="12"/>
      <c r="D102" s="12"/>
      <c r="E102" s="12"/>
      <c r="F102" s="12"/>
      <c r="G102" s="12"/>
      <c r="H102" s="5"/>
      <c r="I102" s="12"/>
      <c r="J102" s="13"/>
      <c r="K102" s="12"/>
      <c r="L102" s="15"/>
      <c r="M102" s="5"/>
      <c r="N102" s="5"/>
      <c r="O102" s="5"/>
      <c r="P102" s="5"/>
      <c r="Q102" s="12"/>
      <c r="R102" s="14"/>
      <c r="S102" s="5"/>
      <c r="T102" s="16"/>
      <c r="U102" s="49"/>
    </row>
    <row r="103" spans="1:21" ht="30.6" customHeight="1" x14ac:dyDescent="0.3">
      <c r="A103" s="8">
        <v>5</v>
      </c>
      <c r="B103" s="11">
        <v>413</v>
      </c>
      <c r="C103" s="146" t="s">
        <v>333</v>
      </c>
      <c r="D103" s="146"/>
      <c r="E103" s="146"/>
      <c r="F103" s="146"/>
      <c r="G103" s="146"/>
      <c r="H103" s="146"/>
      <c r="I103" s="12"/>
      <c r="J103" s="13"/>
      <c r="K103" s="12"/>
      <c r="L103" s="15"/>
      <c r="M103" s="5"/>
      <c r="N103" s="5"/>
      <c r="O103" s="5"/>
      <c r="P103" s="5"/>
      <c r="Q103" s="12"/>
      <c r="R103" s="14"/>
      <c r="S103" s="5"/>
      <c r="T103" s="16"/>
      <c r="U103" s="49"/>
    </row>
    <row r="104" spans="1:21" ht="20.100000000000001" customHeight="1" x14ac:dyDescent="0.3">
      <c r="A104" s="12"/>
      <c r="B104" s="12"/>
      <c r="C104" s="153"/>
      <c r="D104" s="153"/>
      <c r="E104" s="153"/>
      <c r="F104" s="153"/>
      <c r="G104" s="153"/>
      <c r="H104" s="5">
        <f>'Bill-2-MB-3'!I21</f>
        <v>1</v>
      </c>
      <c r="I104" s="12">
        <f>H104</f>
        <v>1</v>
      </c>
      <c r="J104" s="13">
        <f>ROUND(U104*70%,0)</f>
        <v>511875</v>
      </c>
      <c r="K104" s="12" t="s">
        <v>43</v>
      </c>
      <c r="L104" s="15">
        <f>I104*J104</f>
        <v>511875</v>
      </c>
      <c r="M104" s="5"/>
      <c r="N104" s="5"/>
      <c r="O104" s="5">
        <v>0</v>
      </c>
      <c r="P104" s="5">
        <v>0</v>
      </c>
      <c r="Q104" s="12">
        <f>I104</f>
        <v>1</v>
      </c>
      <c r="R104" s="14">
        <f>L104</f>
        <v>511875</v>
      </c>
      <c r="S104" s="5"/>
      <c r="T104" s="16">
        <v>0.7</v>
      </c>
      <c r="U104" s="49">
        <v>731250</v>
      </c>
    </row>
    <row r="105" spans="1:21" ht="20.100000000000001" customHeight="1" x14ac:dyDescent="0.3">
      <c r="A105" s="12"/>
      <c r="B105" s="12"/>
      <c r="C105" s="12"/>
      <c r="D105" s="12"/>
      <c r="E105" s="12"/>
      <c r="F105" s="12"/>
      <c r="G105" s="12"/>
      <c r="H105" s="5"/>
      <c r="I105" s="12"/>
      <c r="J105" s="13"/>
      <c r="K105" s="12"/>
      <c r="L105" s="15"/>
      <c r="M105" s="5"/>
      <c r="N105" s="5"/>
      <c r="O105" s="5"/>
      <c r="P105" s="5"/>
      <c r="Q105" s="12"/>
      <c r="R105" s="14"/>
      <c r="S105" s="5"/>
      <c r="T105" s="16"/>
      <c r="U105" s="49"/>
    </row>
    <row r="106" spans="1:21" ht="26.4" customHeight="1" x14ac:dyDescent="0.3">
      <c r="A106" s="8">
        <v>6</v>
      </c>
      <c r="B106" s="11">
        <v>419</v>
      </c>
      <c r="C106" s="146" t="s">
        <v>336</v>
      </c>
      <c r="D106" s="146"/>
      <c r="E106" s="146"/>
      <c r="F106" s="146"/>
      <c r="G106" s="146"/>
      <c r="H106" s="146"/>
      <c r="I106" s="12"/>
      <c r="J106" s="13"/>
      <c r="K106" s="12"/>
      <c r="L106" s="15"/>
      <c r="M106" s="5"/>
      <c r="N106" s="5"/>
      <c r="O106" s="5"/>
      <c r="P106" s="5"/>
      <c r="Q106" s="12"/>
      <c r="R106" s="14"/>
      <c r="S106" s="5"/>
      <c r="T106" s="16"/>
      <c r="U106" s="49"/>
    </row>
    <row r="107" spans="1:21" ht="20.100000000000001" customHeight="1" x14ac:dyDescent="0.3">
      <c r="A107" s="12"/>
      <c r="B107" s="12"/>
      <c r="C107" s="153"/>
      <c r="D107" s="153"/>
      <c r="E107" s="153"/>
      <c r="F107" s="153"/>
      <c r="G107" s="153"/>
      <c r="H107" s="5">
        <f>'Bill-2-MB-3'!I24</f>
        <v>1</v>
      </c>
      <c r="I107" s="12">
        <f>H107</f>
        <v>1</v>
      </c>
      <c r="J107" s="13">
        <f>ROUND(U107*70%,0)</f>
        <v>72188</v>
      </c>
      <c r="K107" s="12" t="s">
        <v>43</v>
      </c>
      <c r="L107" s="15">
        <f>I107*J107</f>
        <v>72188</v>
      </c>
      <c r="M107" s="5"/>
      <c r="N107" s="5"/>
      <c r="O107" s="5">
        <v>0</v>
      </c>
      <c r="P107" s="5">
        <v>0</v>
      </c>
      <c r="Q107" s="12">
        <f>I107</f>
        <v>1</v>
      </c>
      <c r="R107" s="14">
        <f>L107</f>
        <v>72188</v>
      </c>
      <c r="S107" s="5"/>
      <c r="T107" s="16">
        <v>0.7</v>
      </c>
      <c r="U107" s="49">
        <v>103125</v>
      </c>
    </row>
    <row r="108" spans="1:21" s="18" customFormat="1" ht="20.100000000000001" customHeight="1" x14ac:dyDescent="0.3">
      <c r="A108" s="12"/>
      <c r="B108" s="12"/>
      <c r="C108" s="17"/>
      <c r="D108" s="17"/>
      <c r="E108" s="17"/>
      <c r="F108" s="17"/>
      <c r="G108" s="17"/>
      <c r="H108" s="17"/>
      <c r="I108" s="147" t="s">
        <v>60</v>
      </c>
      <c r="J108" s="147"/>
      <c r="K108" s="147"/>
      <c r="L108" s="19">
        <f>SUM(L8:L107)</f>
        <v>13192650</v>
      </c>
      <c r="M108" s="10"/>
      <c r="N108" s="10"/>
      <c r="O108" s="2"/>
      <c r="P108" s="61">
        <f>SUM(P8:P107)</f>
        <v>8065587</v>
      </c>
      <c r="Q108" s="2"/>
      <c r="R108" s="26">
        <f>SUM(R7:R107)</f>
        <v>5127063</v>
      </c>
      <c r="S108" s="17"/>
      <c r="T108" s="17"/>
      <c r="U108" s="10"/>
    </row>
    <row r="109" spans="1:21" s="18" customFormat="1" ht="20.100000000000001" customHeight="1" x14ac:dyDescent="0.3">
      <c r="A109" s="12"/>
      <c r="B109" s="12"/>
      <c r="C109" s="17"/>
      <c r="D109" s="17"/>
      <c r="E109" s="17"/>
      <c r="F109" s="17"/>
      <c r="G109" s="17"/>
      <c r="H109" s="17"/>
      <c r="I109" s="147" t="s">
        <v>61</v>
      </c>
      <c r="J109" s="147"/>
      <c r="K109" s="147"/>
      <c r="L109" s="19">
        <f>ROUND(L108*18%,0)</f>
        <v>2374677</v>
      </c>
      <c r="M109" s="24"/>
      <c r="N109" s="24"/>
      <c r="O109" s="25"/>
      <c r="P109" s="19">
        <f>ROUND(P108*18%,0)</f>
        <v>1451806</v>
      </c>
      <c r="Q109" s="25"/>
      <c r="R109" s="19">
        <f>ROUND(R108*18%,0)</f>
        <v>922871</v>
      </c>
      <c r="S109" s="17"/>
      <c r="T109" s="17"/>
      <c r="U109" s="10"/>
    </row>
    <row r="110" spans="1:21" s="18" customFormat="1" ht="20.100000000000001" customHeight="1" x14ac:dyDescent="0.3">
      <c r="A110" s="12"/>
      <c r="B110" s="12"/>
      <c r="C110" s="17"/>
      <c r="D110" s="17"/>
      <c r="E110" s="17"/>
      <c r="F110" s="17"/>
      <c r="G110" s="17"/>
      <c r="H110" s="17"/>
      <c r="I110" s="147" t="s">
        <v>60</v>
      </c>
      <c r="J110" s="147"/>
      <c r="K110" s="147"/>
      <c r="L110" s="19">
        <f>SUM(L108:L109)</f>
        <v>15567327</v>
      </c>
      <c r="M110" s="20"/>
      <c r="N110" s="20"/>
      <c r="O110" s="21"/>
      <c r="P110" s="19">
        <f>SUM(P108:P109)</f>
        <v>9517393</v>
      </c>
      <c r="Q110" s="22"/>
      <c r="R110" s="19">
        <f>SUM(R108:R109)</f>
        <v>6049934</v>
      </c>
      <c r="S110" s="17"/>
      <c r="T110" s="17"/>
      <c r="U110" s="10"/>
    </row>
    <row r="111" spans="1:21" s="18" customFormat="1" ht="20.100000000000001" customHeight="1" x14ac:dyDescent="0.3">
      <c r="A111" s="12"/>
      <c r="B111" s="12"/>
      <c r="C111" s="17"/>
      <c r="D111" s="17"/>
      <c r="E111" s="17"/>
      <c r="F111" s="17"/>
      <c r="G111" s="17"/>
      <c r="H111" s="17"/>
      <c r="I111" s="2"/>
      <c r="J111" s="2"/>
      <c r="K111" s="2"/>
      <c r="L111" s="19"/>
      <c r="M111" s="20"/>
      <c r="N111" s="20"/>
      <c r="O111" s="21"/>
      <c r="P111" s="19"/>
      <c r="Q111" s="22"/>
      <c r="R111" s="19"/>
      <c r="S111" s="17"/>
      <c r="T111" s="17"/>
      <c r="U111" s="10"/>
    </row>
    <row r="112" spans="1:21" s="18" customFormat="1" ht="20.100000000000001" customHeight="1" x14ac:dyDescent="0.3">
      <c r="A112" s="12"/>
      <c r="B112" s="12"/>
      <c r="C112" s="17"/>
      <c r="D112" s="17"/>
      <c r="E112" s="17"/>
      <c r="F112" s="17"/>
      <c r="G112" s="17"/>
      <c r="H112" s="17"/>
      <c r="I112" s="70"/>
      <c r="J112" s="173" t="s">
        <v>349</v>
      </c>
      <c r="K112" s="173"/>
      <c r="L112" s="173"/>
      <c r="M112" s="173"/>
      <c r="N112" s="173"/>
      <c r="O112" s="173"/>
      <c r="P112" s="173"/>
      <c r="Q112" s="173"/>
      <c r="R112" s="173"/>
      <c r="S112" s="173"/>
      <c r="T112" s="173"/>
      <c r="U112" s="173"/>
    </row>
    <row r="113" spans="1:21" s="18" customFormat="1" ht="20.100000000000001" customHeight="1" x14ac:dyDescent="0.3">
      <c r="A113" s="12"/>
      <c r="B113" s="12"/>
      <c r="C113" s="17"/>
      <c r="D113" s="17"/>
      <c r="E113" s="17"/>
      <c r="F113" s="17"/>
      <c r="G113" s="17"/>
      <c r="H113" s="17"/>
      <c r="I113" s="70" t="s">
        <v>350</v>
      </c>
      <c r="J113" s="173" t="s">
        <v>351</v>
      </c>
      <c r="K113" s="173"/>
      <c r="L113" s="173"/>
      <c r="M113" s="173"/>
      <c r="N113" s="173"/>
      <c r="O113" s="173"/>
      <c r="P113" s="173"/>
      <c r="Q113" s="173"/>
      <c r="R113" s="173"/>
      <c r="S113" s="173"/>
      <c r="T113" s="173"/>
      <c r="U113" s="173"/>
    </row>
    <row r="114" spans="1:21" s="18" customFormat="1" ht="20.100000000000001" customHeight="1" x14ac:dyDescent="0.3">
      <c r="A114" s="12"/>
      <c r="B114" s="12"/>
      <c r="C114" s="17"/>
      <c r="D114" s="17"/>
      <c r="E114" s="17"/>
      <c r="F114" s="17"/>
      <c r="G114" s="17"/>
      <c r="H114" s="17"/>
      <c r="I114" s="70" t="s">
        <v>352</v>
      </c>
      <c r="J114" s="173" t="s">
        <v>353</v>
      </c>
      <c r="K114" s="173"/>
      <c r="L114" s="173"/>
      <c r="M114" s="173"/>
      <c r="N114" s="173"/>
      <c r="O114" s="173"/>
      <c r="P114" s="173"/>
      <c r="Q114" s="173"/>
      <c r="R114" s="173"/>
      <c r="S114" s="173"/>
      <c r="T114" s="173"/>
      <c r="U114" s="173"/>
    </row>
    <row r="115" spans="1:21" s="18" customFormat="1" ht="20.100000000000001" customHeight="1" x14ac:dyDescent="0.3">
      <c r="A115" s="12"/>
      <c r="B115" s="12"/>
      <c r="C115" s="17"/>
      <c r="D115" s="17"/>
      <c r="E115" s="17"/>
      <c r="F115" s="17"/>
      <c r="G115" s="17"/>
      <c r="H115" s="17"/>
      <c r="I115" s="70" t="s">
        <v>354</v>
      </c>
      <c r="J115" s="173" t="s">
        <v>355</v>
      </c>
      <c r="K115" s="173"/>
      <c r="L115" s="173"/>
      <c r="M115" s="173"/>
      <c r="N115" s="173"/>
      <c r="O115" s="173"/>
      <c r="P115" s="173"/>
      <c r="Q115" s="173"/>
      <c r="R115" s="173"/>
      <c r="S115" s="173"/>
      <c r="T115" s="173"/>
      <c r="U115" s="173"/>
    </row>
    <row r="116" spans="1:21" s="18" customFormat="1" ht="20.100000000000001" customHeight="1" x14ac:dyDescent="0.3">
      <c r="A116" s="12"/>
      <c r="B116" s="12"/>
      <c r="C116" s="17"/>
      <c r="D116" s="17"/>
      <c r="E116" s="17"/>
      <c r="F116" s="17"/>
      <c r="G116" s="17"/>
      <c r="H116" s="17"/>
      <c r="I116" s="70" t="s">
        <v>356</v>
      </c>
      <c r="J116" s="173" t="s">
        <v>357</v>
      </c>
      <c r="K116" s="173"/>
      <c r="L116" s="173"/>
      <c r="M116" s="173"/>
      <c r="N116" s="173"/>
      <c r="O116" s="173"/>
      <c r="P116" s="173"/>
      <c r="Q116" s="173"/>
      <c r="R116" s="173"/>
      <c r="S116" s="173"/>
      <c r="T116" s="173"/>
      <c r="U116" s="173"/>
    </row>
    <row r="117" spans="1:21" s="18" customFormat="1" ht="20.100000000000001" customHeight="1" x14ac:dyDescent="0.3">
      <c r="A117" s="12"/>
      <c r="B117" s="12"/>
      <c r="C117" s="17"/>
      <c r="D117" s="17"/>
      <c r="E117" s="17"/>
      <c r="F117" s="17"/>
      <c r="G117" s="17"/>
      <c r="H117" s="17"/>
      <c r="I117" s="70" t="s">
        <v>358</v>
      </c>
      <c r="J117" s="173" t="s">
        <v>357</v>
      </c>
      <c r="K117" s="173"/>
      <c r="L117" s="173"/>
      <c r="M117" s="173"/>
      <c r="N117" s="173"/>
      <c r="O117" s="173"/>
      <c r="P117" s="173"/>
      <c r="Q117" s="173"/>
      <c r="R117" s="173"/>
      <c r="S117" s="173"/>
      <c r="T117" s="173"/>
      <c r="U117" s="173"/>
    </row>
    <row r="118" spans="1:21" s="18" customFormat="1" ht="20.100000000000001" customHeight="1" x14ac:dyDescent="0.3">
      <c r="A118" s="12"/>
      <c r="B118" s="12"/>
      <c r="C118" s="17"/>
      <c r="D118" s="17"/>
      <c r="E118" s="17"/>
      <c r="F118" s="17"/>
      <c r="G118" s="17"/>
      <c r="H118" s="17"/>
      <c r="I118" s="2"/>
      <c r="J118" s="2"/>
      <c r="K118" s="2"/>
      <c r="L118" s="19"/>
      <c r="M118" s="20"/>
      <c r="N118" s="20"/>
      <c r="O118" s="21"/>
      <c r="P118" s="19"/>
      <c r="Q118" s="22"/>
      <c r="R118" s="19"/>
      <c r="S118" s="17"/>
      <c r="T118" s="17"/>
      <c r="U118" s="10"/>
    </row>
    <row r="119" spans="1:21" s="18" customFormat="1" ht="20.100000000000001" customHeight="1" x14ac:dyDescent="0.3">
      <c r="A119" s="12"/>
      <c r="B119" s="12"/>
      <c r="C119" s="17"/>
      <c r="D119" s="17"/>
      <c r="E119" s="17"/>
      <c r="F119" s="17"/>
      <c r="G119" s="17"/>
      <c r="H119" s="17"/>
      <c r="I119" s="2"/>
      <c r="J119" s="2"/>
      <c r="K119" s="2"/>
      <c r="L119" s="19"/>
      <c r="M119" s="20"/>
      <c r="N119" s="20"/>
      <c r="O119" s="21"/>
      <c r="P119" s="19"/>
      <c r="Q119" s="22"/>
      <c r="R119" s="19"/>
      <c r="S119" s="17"/>
      <c r="T119" s="17"/>
      <c r="U119" s="10"/>
    </row>
    <row r="120" spans="1:21" s="18" customFormat="1" ht="20.100000000000001" customHeight="1" x14ac:dyDescent="0.3">
      <c r="A120" s="12"/>
      <c r="B120" s="12"/>
      <c r="C120" s="17"/>
      <c r="D120" s="17"/>
      <c r="E120" s="17"/>
      <c r="F120" s="17"/>
      <c r="G120" s="17"/>
      <c r="H120" s="17"/>
      <c r="I120" s="2"/>
      <c r="J120" s="2"/>
      <c r="K120" s="2"/>
      <c r="L120" s="19"/>
      <c r="M120" s="20"/>
      <c r="N120" s="20"/>
      <c r="O120" s="21"/>
      <c r="P120" s="19"/>
      <c r="Q120" s="22"/>
      <c r="R120" s="19"/>
      <c r="S120" s="17"/>
      <c r="T120" s="17"/>
      <c r="U120" s="10"/>
    </row>
    <row r="121" spans="1:21" s="18" customFormat="1" ht="20.100000000000001" customHeight="1" x14ac:dyDescent="0.3">
      <c r="A121" s="12"/>
      <c r="B121" s="12"/>
      <c r="C121" s="17"/>
      <c r="D121" s="17"/>
      <c r="E121" s="17"/>
      <c r="F121" s="17"/>
      <c r="G121" s="17"/>
      <c r="H121" s="17"/>
      <c r="I121" s="2"/>
      <c r="J121" s="2"/>
      <c r="K121" s="2"/>
      <c r="L121" s="19"/>
      <c r="M121" s="20"/>
      <c r="N121" s="20"/>
      <c r="O121" s="21"/>
      <c r="P121" s="19"/>
      <c r="Q121" s="22"/>
      <c r="R121" s="19"/>
      <c r="S121" s="17"/>
      <c r="T121" s="17"/>
      <c r="U121" s="10"/>
    </row>
    <row r="122" spans="1:21" s="18" customFormat="1" ht="20.100000000000001" customHeight="1" x14ac:dyDescent="0.3">
      <c r="A122" s="12"/>
      <c r="B122" s="12"/>
      <c r="C122" s="17"/>
      <c r="D122" s="17"/>
      <c r="E122" s="17"/>
      <c r="F122" s="17"/>
      <c r="G122" s="17"/>
      <c r="H122" s="17"/>
      <c r="I122" s="2"/>
      <c r="J122" s="2"/>
      <c r="K122" s="2"/>
      <c r="L122" s="19"/>
      <c r="M122" s="20"/>
      <c r="N122" s="20"/>
      <c r="O122" s="21"/>
      <c r="P122" s="19"/>
      <c r="Q122" s="22"/>
      <c r="R122" s="19"/>
      <c r="S122" s="17"/>
      <c r="T122" s="17"/>
      <c r="U122" s="10"/>
    </row>
    <row r="123" spans="1:21" s="18" customFormat="1" ht="20.100000000000001" customHeight="1" x14ac:dyDescent="0.3">
      <c r="A123" s="12"/>
      <c r="B123" s="12"/>
      <c r="C123" s="17"/>
      <c r="D123" s="17"/>
      <c r="E123" s="17"/>
      <c r="F123" s="17"/>
      <c r="G123" s="17"/>
      <c r="H123" s="17"/>
      <c r="I123" s="2"/>
      <c r="J123" s="2"/>
      <c r="K123" s="2"/>
      <c r="L123" s="19"/>
      <c r="M123" s="20"/>
      <c r="N123" s="20"/>
      <c r="O123" s="21"/>
      <c r="P123" s="19"/>
      <c r="Q123" s="22"/>
      <c r="R123" s="19"/>
      <c r="S123" s="17"/>
      <c r="T123" s="17"/>
      <c r="U123" s="10"/>
    </row>
    <row r="124" spans="1:21" s="18" customFormat="1" ht="20.100000000000001" customHeight="1" x14ac:dyDescent="0.3">
      <c r="A124" s="12"/>
      <c r="B124" s="12"/>
      <c r="C124" s="17"/>
      <c r="D124" s="17"/>
      <c r="E124" s="17"/>
      <c r="F124" s="17"/>
      <c r="G124" s="17"/>
      <c r="H124" s="17"/>
      <c r="I124" s="2"/>
      <c r="J124" s="2"/>
      <c r="K124" s="2"/>
      <c r="L124" s="19"/>
      <c r="M124" s="20"/>
      <c r="N124" s="20"/>
      <c r="O124" s="21"/>
      <c r="P124" s="19"/>
      <c r="Q124" s="22"/>
      <c r="R124" s="19"/>
      <c r="S124" s="17"/>
      <c r="T124" s="17"/>
      <c r="U124" s="10"/>
    </row>
    <row r="125" spans="1:21" s="18" customFormat="1" ht="20.100000000000001" customHeight="1" x14ac:dyDescent="0.3">
      <c r="A125" s="12"/>
      <c r="B125" s="12"/>
      <c r="C125" s="17"/>
      <c r="D125" s="17"/>
      <c r="E125" s="17"/>
      <c r="F125" s="17"/>
      <c r="G125" s="17"/>
      <c r="H125" s="17"/>
      <c r="I125" s="2"/>
      <c r="J125" s="2"/>
      <c r="K125" s="2"/>
      <c r="L125" s="19"/>
      <c r="M125" s="20"/>
      <c r="N125" s="20"/>
      <c r="O125" s="21"/>
      <c r="P125" s="19"/>
      <c r="Q125" s="22"/>
      <c r="R125" s="19"/>
      <c r="S125" s="17"/>
      <c r="T125" s="17"/>
      <c r="U125" s="10"/>
    </row>
    <row r="126" spans="1:21" s="18" customFormat="1" ht="20.100000000000001" customHeight="1" x14ac:dyDescent="0.3">
      <c r="A126" s="12"/>
      <c r="B126" s="12"/>
      <c r="C126" s="17"/>
      <c r="D126" s="17"/>
      <c r="E126" s="17"/>
      <c r="F126" s="17"/>
      <c r="G126" s="17"/>
      <c r="H126" s="17"/>
      <c r="I126" s="2"/>
      <c r="J126" s="2"/>
      <c r="K126" s="2"/>
      <c r="L126" s="19"/>
      <c r="M126" s="20"/>
      <c r="N126" s="20"/>
      <c r="O126" s="21"/>
      <c r="P126" s="19"/>
      <c r="Q126" s="22"/>
      <c r="R126" s="19"/>
      <c r="S126" s="17"/>
      <c r="T126" s="17"/>
      <c r="U126" s="10"/>
    </row>
    <row r="127" spans="1:21" s="18" customFormat="1" ht="20.100000000000001" customHeight="1" x14ac:dyDescent="0.3">
      <c r="A127" s="12"/>
      <c r="B127" s="12"/>
      <c r="C127" s="17"/>
      <c r="D127" s="17"/>
      <c r="E127" s="17"/>
      <c r="F127" s="17"/>
      <c r="G127" s="17"/>
      <c r="H127" s="17"/>
      <c r="I127" s="2"/>
      <c r="J127" s="2"/>
      <c r="K127" s="2"/>
      <c r="L127" s="19"/>
      <c r="M127" s="20"/>
      <c r="N127" s="20"/>
      <c r="O127" s="21"/>
      <c r="P127" s="19"/>
      <c r="Q127" s="22"/>
      <c r="R127" s="19"/>
      <c r="S127" s="17"/>
      <c r="T127" s="17"/>
      <c r="U127" s="10"/>
    </row>
    <row r="128" spans="1:21" s="18" customFormat="1" ht="20.100000000000001" customHeight="1" x14ac:dyDescent="0.3">
      <c r="A128" s="12"/>
      <c r="B128" s="12"/>
      <c r="C128" s="17"/>
      <c r="D128" s="17"/>
      <c r="E128" s="17"/>
      <c r="F128" s="17"/>
      <c r="G128" s="17"/>
      <c r="H128" s="17"/>
      <c r="I128" s="2"/>
      <c r="J128" s="2"/>
      <c r="K128" s="2"/>
      <c r="L128" s="19"/>
      <c r="M128" s="20"/>
      <c r="N128" s="20"/>
      <c r="O128" s="21"/>
      <c r="P128" s="19"/>
      <c r="Q128" s="22"/>
      <c r="R128" s="19"/>
      <c r="S128" s="17"/>
      <c r="T128" s="17"/>
      <c r="U128" s="10"/>
    </row>
    <row r="129" spans="1:21" s="18" customFormat="1" ht="20.100000000000001" customHeight="1" x14ac:dyDescent="0.3">
      <c r="A129" s="12"/>
      <c r="B129" s="12"/>
      <c r="C129" s="17"/>
      <c r="D129" s="17"/>
      <c r="E129" s="17"/>
      <c r="F129" s="17"/>
      <c r="G129" s="17"/>
      <c r="H129" s="17"/>
      <c r="I129" s="2"/>
      <c r="J129" s="2"/>
      <c r="K129" s="2"/>
      <c r="L129" s="19"/>
      <c r="M129" s="20"/>
      <c r="N129" s="20"/>
      <c r="O129" s="21"/>
      <c r="P129" s="19"/>
      <c r="Q129" s="22"/>
      <c r="R129" s="19"/>
      <c r="S129" s="17"/>
      <c r="T129" s="17"/>
      <c r="U129" s="10"/>
    </row>
    <row r="130" spans="1:21" s="18" customFormat="1" ht="20.100000000000001" customHeight="1" x14ac:dyDescent="0.3">
      <c r="A130" s="12"/>
      <c r="B130" s="12"/>
      <c r="C130" s="17"/>
      <c r="D130" s="17"/>
      <c r="E130" s="17"/>
      <c r="F130" s="17"/>
      <c r="G130" s="17"/>
      <c r="H130" s="17"/>
      <c r="I130" s="2"/>
      <c r="J130" s="2"/>
      <c r="K130" s="2"/>
      <c r="L130" s="19"/>
      <c r="M130" s="20"/>
      <c r="N130" s="20"/>
      <c r="O130" s="21"/>
      <c r="P130" s="19"/>
      <c r="Q130" s="22"/>
      <c r="R130" s="19"/>
      <c r="S130" s="17"/>
      <c r="T130" s="17"/>
      <c r="U130" s="10"/>
    </row>
    <row r="131" spans="1:21" s="18" customFormat="1" ht="20.100000000000001" customHeight="1" x14ac:dyDescent="0.3">
      <c r="A131" s="12"/>
      <c r="B131" s="12"/>
      <c r="C131" s="17"/>
      <c r="D131" s="17"/>
      <c r="E131" s="17"/>
      <c r="F131" s="17"/>
      <c r="G131" s="17"/>
      <c r="H131" s="17"/>
      <c r="I131" s="2"/>
      <c r="J131" s="2"/>
      <c r="K131" s="2"/>
      <c r="L131" s="19"/>
      <c r="M131" s="20"/>
      <c r="N131" s="20"/>
      <c r="O131" s="21"/>
      <c r="P131" s="19"/>
      <c r="Q131" s="22"/>
      <c r="R131" s="19"/>
      <c r="S131" s="17"/>
      <c r="T131" s="17"/>
      <c r="U131" s="10"/>
    </row>
    <row r="132" spans="1:21" s="18" customFormat="1" ht="20.100000000000001" customHeight="1" x14ac:dyDescent="0.3">
      <c r="A132" s="12"/>
      <c r="B132" s="12"/>
      <c r="C132" s="17"/>
      <c r="D132" s="17"/>
      <c r="E132" s="17"/>
      <c r="F132" s="17"/>
      <c r="G132" s="17"/>
      <c r="H132" s="17"/>
      <c r="I132" s="2"/>
      <c r="J132" s="2"/>
      <c r="K132" s="2"/>
      <c r="L132" s="19"/>
      <c r="M132" s="20"/>
      <c r="N132" s="20"/>
      <c r="O132" s="21"/>
      <c r="P132" s="19"/>
      <c r="Q132" s="22"/>
      <c r="R132" s="19"/>
      <c r="S132" s="17"/>
      <c r="T132" s="17"/>
      <c r="U132" s="10"/>
    </row>
    <row r="133" spans="1:21" s="18" customFormat="1" ht="20.100000000000001" customHeight="1" x14ac:dyDescent="0.3">
      <c r="A133" s="12"/>
      <c r="B133" s="12"/>
      <c r="C133" s="17"/>
      <c r="D133" s="17"/>
      <c r="E133" s="17"/>
      <c r="F133" s="17"/>
      <c r="G133" s="17"/>
      <c r="H133" s="17"/>
      <c r="I133" s="2"/>
      <c r="J133" s="2"/>
      <c r="K133" s="2"/>
      <c r="L133" s="19"/>
      <c r="M133" s="20"/>
      <c r="N133" s="20"/>
      <c r="O133" s="21"/>
      <c r="P133" s="19"/>
      <c r="Q133" s="22"/>
      <c r="R133" s="19"/>
      <c r="S133" s="17"/>
      <c r="T133" s="17"/>
      <c r="U133" s="10"/>
    </row>
    <row r="134" spans="1:21" s="18" customFormat="1" ht="20.100000000000001" customHeight="1" x14ac:dyDescent="0.3">
      <c r="A134" s="12"/>
      <c r="B134" s="12"/>
      <c r="C134" s="17"/>
      <c r="D134" s="17"/>
      <c r="E134" s="17"/>
      <c r="F134" s="17"/>
      <c r="G134" s="17"/>
      <c r="H134" s="17"/>
      <c r="I134" s="2"/>
      <c r="J134" s="2"/>
      <c r="K134" s="2"/>
      <c r="L134" s="19"/>
      <c r="M134" s="20"/>
      <c r="N134" s="20"/>
      <c r="O134" s="21"/>
      <c r="P134" s="19"/>
      <c r="Q134" s="22"/>
      <c r="R134" s="19"/>
      <c r="S134" s="17"/>
      <c r="T134" s="17"/>
      <c r="U134" s="10"/>
    </row>
    <row r="135" spans="1:21" s="18" customFormat="1" ht="20.100000000000001" customHeight="1" x14ac:dyDescent="0.3">
      <c r="A135" s="12"/>
      <c r="B135" s="12"/>
      <c r="C135" s="17"/>
      <c r="D135" s="17"/>
      <c r="E135" s="17"/>
      <c r="F135" s="17"/>
      <c r="G135" s="17"/>
      <c r="H135" s="17"/>
      <c r="I135" s="2"/>
      <c r="J135" s="2"/>
      <c r="K135" s="2"/>
      <c r="L135" s="19"/>
      <c r="M135" s="20"/>
      <c r="N135" s="20"/>
      <c r="O135" s="21"/>
      <c r="P135" s="19"/>
      <c r="Q135" s="22"/>
      <c r="R135" s="19"/>
      <c r="S135" s="17"/>
      <c r="T135" s="17"/>
      <c r="U135" s="10"/>
    </row>
    <row r="136" spans="1:21" s="18" customFormat="1" ht="20.100000000000001" customHeight="1" x14ac:dyDescent="0.3">
      <c r="A136" s="12"/>
      <c r="B136" s="12"/>
      <c r="C136" s="17"/>
      <c r="D136" s="17"/>
      <c r="E136" s="17"/>
      <c r="F136" s="17"/>
      <c r="G136" s="17"/>
      <c r="H136" s="17"/>
      <c r="I136" s="2"/>
      <c r="J136" s="2"/>
      <c r="K136" s="2"/>
      <c r="L136" s="19"/>
      <c r="M136" s="20"/>
      <c r="N136" s="20"/>
      <c r="O136" s="21"/>
      <c r="P136" s="19"/>
      <c r="Q136" s="22"/>
      <c r="R136" s="19"/>
      <c r="S136" s="17"/>
      <c r="T136" s="17"/>
      <c r="U136" s="10"/>
    </row>
    <row r="137" spans="1:21" s="18" customFormat="1" ht="20.100000000000001" customHeight="1" x14ac:dyDescent="0.3">
      <c r="A137" s="12"/>
      <c r="B137" s="12"/>
      <c r="C137" s="17"/>
      <c r="D137" s="17"/>
      <c r="E137" s="17"/>
      <c r="F137" s="17"/>
      <c r="G137" s="17"/>
      <c r="H137" s="17"/>
      <c r="I137" s="2"/>
      <c r="J137" s="2"/>
      <c r="K137" s="2"/>
      <c r="L137" s="19"/>
      <c r="M137" s="20"/>
      <c r="N137" s="20"/>
      <c r="O137" s="21"/>
      <c r="P137" s="19"/>
      <c r="Q137" s="22"/>
      <c r="R137" s="19"/>
      <c r="S137" s="17"/>
      <c r="T137" s="17"/>
      <c r="U137" s="10"/>
    </row>
    <row r="138" spans="1:21" s="18" customFormat="1" ht="20.100000000000001" customHeight="1" x14ac:dyDescent="0.3">
      <c r="A138" s="12"/>
      <c r="B138" s="12"/>
      <c r="C138" s="17"/>
      <c r="D138" s="17"/>
      <c r="E138" s="17"/>
      <c r="F138" s="17"/>
      <c r="G138" s="17"/>
      <c r="H138" s="17"/>
      <c r="I138" s="2"/>
      <c r="J138" s="2"/>
      <c r="K138" s="2"/>
      <c r="L138" s="19"/>
      <c r="M138" s="20"/>
      <c r="N138" s="20"/>
      <c r="O138" s="21"/>
      <c r="P138" s="19"/>
      <c r="Q138" s="22"/>
      <c r="R138" s="19"/>
      <c r="S138" s="17"/>
      <c r="T138" s="17"/>
      <c r="U138" s="10"/>
    </row>
    <row r="139" spans="1:21" s="18" customFormat="1" ht="20.100000000000001" customHeight="1" x14ac:dyDescent="0.3">
      <c r="A139" s="12"/>
      <c r="B139" s="12"/>
      <c r="C139" s="17"/>
      <c r="D139" s="17"/>
      <c r="E139" s="17"/>
      <c r="F139" s="17"/>
      <c r="G139" s="17"/>
      <c r="H139" s="17"/>
      <c r="I139" s="2"/>
      <c r="J139" s="2"/>
      <c r="K139" s="2"/>
      <c r="L139" s="19"/>
      <c r="M139" s="20"/>
      <c r="N139" s="20"/>
      <c r="O139" s="21"/>
      <c r="P139" s="19"/>
      <c r="Q139" s="22"/>
      <c r="R139" s="19"/>
      <c r="S139" s="17"/>
      <c r="T139" s="17"/>
      <c r="U139" s="10"/>
    </row>
    <row r="140" spans="1:21" s="18" customFormat="1" ht="20.100000000000001" customHeight="1" x14ac:dyDescent="0.3">
      <c r="A140" s="12"/>
      <c r="B140" s="12"/>
      <c r="C140" s="17"/>
      <c r="D140" s="17"/>
      <c r="E140" s="17"/>
      <c r="F140" s="17"/>
      <c r="G140" s="17"/>
      <c r="H140" s="17"/>
      <c r="I140" s="2"/>
      <c r="J140" s="2"/>
      <c r="K140" s="2"/>
      <c r="L140" s="19"/>
      <c r="M140" s="20"/>
      <c r="N140" s="20"/>
      <c r="O140" s="21"/>
      <c r="P140" s="19"/>
      <c r="Q140" s="22"/>
      <c r="R140" s="19"/>
      <c r="S140" s="17"/>
      <c r="T140" s="17"/>
      <c r="U140" s="10"/>
    </row>
    <row r="141" spans="1:21" s="18" customFormat="1" ht="20.100000000000001" customHeight="1" x14ac:dyDescent="0.3">
      <c r="A141" s="12"/>
      <c r="B141" s="12"/>
      <c r="C141" s="17"/>
      <c r="D141" s="17"/>
      <c r="E141" s="17"/>
      <c r="F141" s="17"/>
      <c r="G141" s="17"/>
      <c r="H141" s="17"/>
      <c r="I141" s="2"/>
      <c r="J141" s="2"/>
      <c r="K141" s="2"/>
      <c r="L141" s="19"/>
      <c r="M141" s="20"/>
      <c r="N141" s="20"/>
      <c r="O141" s="21"/>
      <c r="P141" s="19"/>
      <c r="Q141" s="22"/>
      <c r="R141" s="19"/>
      <c r="S141" s="17"/>
      <c r="T141" s="17"/>
      <c r="U141" s="10"/>
    </row>
    <row r="142" spans="1:21" s="18" customFormat="1" ht="20.100000000000001" customHeight="1" x14ac:dyDescent="0.3">
      <c r="A142" s="12"/>
      <c r="B142" s="12"/>
      <c r="C142" s="17"/>
      <c r="D142" s="17"/>
      <c r="E142" s="17"/>
      <c r="F142" s="17"/>
      <c r="G142" s="17"/>
      <c r="H142" s="17"/>
      <c r="I142" s="2"/>
      <c r="J142" s="2"/>
      <c r="K142" s="2"/>
      <c r="L142" s="19"/>
      <c r="M142" s="20"/>
      <c r="N142" s="20"/>
      <c r="O142" s="21"/>
      <c r="P142" s="19"/>
      <c r="Q142" s="22"/>
      <c r="R142" s="19"/>
      <c r="S142" s="17"/>
      <c r="T142" s="17"/>
      <c r="U142" s="10"/>
    </row>
    <row r="143" spans="1:21" s="18" customFormat="1" ht="20.100000000000001" customHeight="1" x14ac:dyDescent="0.3">
      <c r="A143" s="12"/>
      <c r="B143" s="12"/>
      <c r="C143" s="17"/>
      <c r="D143" s="17"/>
      <c r="E143" s="17"/>
      <c r="F143" s="17"/>
      <c r="G143" s="17"/>
      <c r="H143" s="17"/>
      <c r="I143" s="2"/>
      <c r="J143" s="2"/>
      <c r="K143" s="2"/>
      <c r="L143" s="19"/>
      <c r="M143" s="20"/>
      <c r="N143" s="20"/>
      <c r="O143" s="21"/>
      <c r="P143" s="19"/>
      <c r="Q143" s="22"/>
      <c r="R143" s="19"/>
      <c r="S143" s="17"/>
      <c r="T143" s="17"/>
      <c r="U143" s="10"/>
    </row>
    <row r="144" spans="1:21" s="18" customFormat="1" ht="20.100000000000001" customHeight="1" x14ac:dyDescent="0.3">
      <c r="A144" s="12"/>
      <c r="B144" s="12"/>
      <c r="C144" s="17"/>
      <c r="D144" s="17"/>
      <c r="E144" s="17"/>
      <c r="F144" s="17"/>
      <c r="G144" s="17"/>
      <c r="H144" s="17"/>
      <c r="I144" s="2"/>
      <c r="J144" s="2"/>
      <c r="K144" s="2"/>
      <c r="L144" s="19"/>
      <c r="M144" s="20"/>
      <c r="N144" s="20"/>
      <c r="O144" s="21"/>
      <c r="P144" s="19"/>
      <c r="Q144" s="22"/>
      <c r="R144" s="19"/>
      <c r="S144" s="17"/>
      <c r="T144" s="17"/>
      <c r="U144" s="10"/>
    </row>
    <row r="145" spans="1:21" s="18" customFormat="1" ht="20.100000000000001" customHeight="1" x14ac:dyDescent="0.3">
      <c r="A145" s="12"/>
      <c r="B145" s="12"/>
      <c r="C145" s="17"/>
      <c r="D145" s="17"/>
      <c r="E145" s="17"/>
      <c r="F145" s="17"/>
      <c r="G145" s="17"/>
      <c r="H145" s="17"/>
      <c r="I145" s="2"/>
      <c r="J145" s="2"/>
      <c r="K145" s="2"/>
      <c r="L145" s="19"/>
      <c r="M145" s="20"/>
      <c r="N145" s="20"/>
      <c r="O145" s="21"/>
      <c r="P145" s="19"/>
      <c r="Q145" s="22"/>
      <c r="R145" s="19"/>
      <c r="S145" s="17"/>
      <c r="T145" s="17"/>
      <c r="U145" s="10"/>
    </row>
    <row r="146" spans="1:21" s="18" customFormat="1" ht="20.100000000000001" customHeight="1" x14ac:dyDescent="0.3">
      <c r="A146" s="12"/>
      <c r="B146" s="12"/>
      <c r="C146" s="17"/>
      <c r="D146" s="17"/>
      <c r="E146" s="17"/>
      <c r="F146" s="17"/>
      <c r="G146" s="17"/>
      <c r="H146" s="17"/>
      <c r="I146" s="2"/>
      <c r="J146" s="2"/>
      <c r="K146" s="2"/>
      <c r="L146" s="19"/>
      <c r="M146" s="20"/>
      <c r="N146" s="20"/>
      <c r="O146" s="21"/>
      <c r="P146" s="19"/>
      <c r="Q146" s="22"/>
      <c r="R146" s="19"/>
      <c r="S146" s="17"/>
      <c r="T146" s="17"/>
      <c r="U146" s="10"/>
    </row>
    <row r="147" spans="1:21" s="18" customFormat="1" ht="20.100000000000001" customHeight="1" x14ac:dyDescent="0.3">
      <c r="A147" s="12"/>
      <c r="B147" s="12"/>
      <c r="C147" s="17"/>
      <c r="D147" s="17"/>
      <c r="E147" s="17"/>
      <c r="F147" s="17"/>
      <c r="G147" s="17"/>
      <c r="H147" s="17"/>
      <c r="I147" s="2"/>
      <c r="J147" s="2"/>
      <c r="K147" s="2"/>
      <c r="L147" s="19"/>
      <c r="M147" s="20"/>
      <c r="N147" s="20"/>
      <c r="O147" s="21"/>
      <c r="P147" s="19"/>
      <c r="Q147" s="22"/>
      <c r="R147" s="19"/>
      <c r="S147" s="17"/>
      <c r="T147" s="17"/>
      <c r="U147" s="10"/>
    </row>
    <row r="148" spans="1:21" s="18" customFormat="1" ht="20.100000000000001" customHeight="1" x14ac:dyDescent="0.3">
      <c r="A148" s="12"/>
      <c r="B148" s="12"/>
      <c r="C148" s="17"/>
      <c r="D148" s="17"/>
      <c r="E148" s="17"/>
      <c r="F148" s="17"/>
      <c r="G148" s="17"/>
      <c r="H148" s="17"/>
      <c r="I148" s="2"/>
      <c r="J148" s="2"/>
      <c r="K148" s="2"/>
      <c r="L148" s="19"/>
      <c r="M148" s="20"/>
      <c r="N148" s="20"/>
      <c r="O148" s="21"/>
      <c r="P148" s="19"/>
      <c r="Q148" s="22"/>
      <c r="R148" s="19"/>
      <c r="S148" s="17"/>
      <c r="T148" s="17"/>
      <c r="U148" s="10"/>
    </row>
    <row r="149" spans="1:21" s="18" customFormat="1" ht="20.100000000000001" customHeight="1" x14ac:dyDescent="0.3">
      <c r="A149" s="12"/>
      <c r="B149" s="12"/>
      <c r="C149" s="17"/>
      <c r="D149" s="17"/>
      <c r="E149" s="17"/>
      <c r="F149" s="17"/>
      <c r="G149" s="17"/>
      <c r="H149" s="17"/>
      <c r="I149" s="2"/>
      <c r="J149" s="2"/>
      <c r="K149" s="2"/>
      <c r="L149" s="19"/>
      <c r="M149" s="20"/>
      <c r="N149" s="20"/>
      <c r="O149" s="21"/>
      <c r="P149" s="19"/>
      <c r="Q149" s="22"/>
      <c r="R149" s="19"/>
      <c r="S149" s="17"/>
      <c r="T149" s="17"/>
      <c r="U149" s="10"/>
    </row>
    <row r="150" spans="1:21" s="18" customFormat="1" ht="20.100000000000001" customHeight="1" x14ac:dyDescent="0.3">
      <c r="A150" s="12"/>
      <c r="B150" s="12"/>
      <c r="C150" s="17"/>
      <c r="D150" s="17"/>
      <c r="E150" s="17"/>
      <c r="F150" s="17"/>
      <c r="G150" s="17"/>
      <c r="H150" s="17"/>
      <c r="I150" s="2"/>
      <c r="J150" s="2"/>
      <c r="K150" s="2"/>
      <c r="L150" s="19"/>
      <c r="M150" s="20"/>
      <c r="N150" s="20"/>
      <c r="O150" s="21"/>
      <c r="P150" s="19"/>
      <c r="Q150" s="22"/>
      <c r="R150" s="19"/>
      <c r="S150" s="17"/>
      <c r="T150" s="17"/>
      <c r="U150" s="10"/>
    </row>
    <row r="151" spans="1:21" s="18" customFormat="1" ht="20.100000000000001" customHeight="1" x14ac:dyDescent="0.3">
      <c r="A151" s="12"/>
      <c r="B151" s="12"/>
      <c r="C151" s="17"/>
      <c r="D151" s="17"/>
      <c r="E151" s="17"/>
      <c r="F151" s="17"/>
      <c r="G151" s="17"/>
      <c r="H151" s="17"/>
      <c r="I151" s="2"/>
      <c r="J151" s="2"/>
      <c r="K151" s="2"/>
      <c r="L151" s="19"/>
      <c r="M151" s="20"/>
      <c r="N151" s="20"/>
      <c r="O151" s="21"/>
      <c r="P151" s="19"/>
      <c r="Q151" s="22"/>
      <c r="R151" s="19"/>
      <c r="S151" s="17"/>
      <c r="T151" s="17"/>
      <c r="U151" s="10"/>
    </row>
    <row r="152" spans="1:21" s="18" customFormat="1" ht="20.100000000000001" customHeight="1" x14ac:dyDescent="0.3">
      <c r="A152" s="12"/>
      <c r="B152" s="12"/>
      <c r="C152" s="17"/>
      <c r="D152" s="17"/>
      <c r="E152" s="17"/>
      <c r="F152" s="17"/>
      <c r="G152" s="17"/>
      <c r="H152" s="17"/>
      <c r="I152" s="2"/>
      <c r="J152" s="2"/>
      <c r="K152" s="2"/>
      <c r="L152" s="19"/>
      <c r="M152" s="20"/>
      <c r="N152" s="20"/>
      <c r="O152" s="21"/>
      <c r="P152" s="19"/>
      <c r="Q152" s="22"/>
      <c r="R152" s="19"/>
      <c r="S152" s="17"/>
      <c r="T152" s="17"/>
      <c r="U152" s="10"/>
    </row>
    <row r="153" spans="1:21" s="18" customFormat="1" ht="20.100000000000001" customHeight="1" x14ac:dyDescent="0.3">
      <c r="A153" s="12"/>
      <c r="B153" s="12"/>
      <c r="C153" s="17"/>
      <c r="D153" s="17"/>
      <c r="E153" s="17"/>
      <c r="F153" s="17"/>
      <c r="G153" s="17"/>
      <c r="H153" s="17"/>
      <c r="I153" s="2"/>
      <c r="J153" s="2"/>
      <c r="K153" s="2"/>
      <c r="L153" s="19"/>
      <c r="M153" s="20"/>
      <c r="N153" s="20"/>
      <c r="O153" s="21"/>
      <c r="P153" s="19"/>
      <c r="Q153" s="22"/>
      <c r="R153" s="19"/>
      <c r="S153" s="17"/>
      <c r="T153" s="17"/>
      <c r="U153" s="10"/>
    </row>
    <row r="154" spans="1:21" s="18" customFormat="1" ht="20.100000000000001" customHeight="1" x14ac:dyDescent="0.3">
      <c r="A154" s="12"/>
      <c r="B154" s="12"/>
      <c r="C154" s="17"/>
      <c r="D154" s="17"/>
      <c r="E154" s="17"/>
      <c r="F154" s="17"/>
      <c r="G154" s="17"/>
      <c r="H154" s="17"/>
      <c r="I154" s="2"/>
      <c r="J154" s="2"/>
      <c r="K154" s="2"/>
      <c r="L154" s="19"/>
      <c r="M154" s="20"/>
      <c r="N154" s="20"/>
      <c r="O154" s="21"/>
      <c r="P154" s="19"/>
      <c r="Q154" s="22"/>
      <c r="R154" s="19"/>
      <c r="S154" s="17"/>
      <c r="T154" s="17"/>
      <c r="U154" s="10"/>
    </row>
    <row r="155" spans="1:21" s="18" customFormat="1" ht="20.100000000000001" customHeight="1" x14ac:dyDescent="0.3">
      <c r="A155" s="12"/>
      <c r="B155" s="12"/>
      <c r="C155" s="17"/>
      <c r="D155" s="17"/>
      <c r="E155" s="17"/>
      <c r="F155" s="17"/>
      <c r="G155" s="17"/>
      <c r="H155" s="17"/>
      <c r="I155" s="2"/>
      <c r="J155" s="2"/>
      <c r="K155" s="2"/>
      <c r="L155" s="19"/>
      <c r="M155" s="20"/>
      <c r="N155" s="20"/>
      <c r="O155" s="21"/>
      <c r="P155" s="19"/>
      <c r="Q155" s="22"/>
      <c r="R155" s="19"/>
      <c r="S155" s="17"/>
      <c r="T155" s="17"/>
      <c r="U155" s="10"/>
    </row>
    <row r="156" spans="1:21" s="18" customFormat="1" ht="20.100000000000001" customHeight="1" x14ac:dyDescent="0.3">
      <c r="A156" s="12"/>
      <c r="B156" s="12"/>
      <c r="C156" s="17"/>
      <c r="D156" s="17"/>
      <c r="E156" s="17"/>
      <c r="F156" s="17"/>
      <c r="G156" s="17"/>
      <c r="H156" s="17"/>
      <c r="I156" s="2"/>
      <c r="J156" s="2"/>
      <c r="K156" s="2"/>
      <c r="L156" s="19"/>
      <c r="M156" s="20"/>
      <c r="N156" s="20"/>
      <c r="O156" s="21"/>
      <c r="P156" s="19"/>
      <c r="Q156" s="22"/>
      <c r="R156" s="19"/>
      <c r="S156" s="17"/>
      <c r="T156" s="17"/>
      <c r="U156" s="10"/>
    </row>
    <row r="157" spans="1:21" s="18" customFormat="1" ht="20.100000000000001" customHeight="1" x14ac:dyDescent="0.3">
      <c r="A157" s="12"/>
      <c r="B157" s="12"/>
      <c r="C157" s="17"/>
      <c r="D157" s="17"/>
      <c r="E157" s="17"/>
      <c r="F157" s="17"/>
      <c r="G157" s="17"/>
      <c r="H157" s="17"/>
      <c r="I157" s="2"/>
      <c r="J157" s="2"/>
      <c r="K157" s="2"/>
      <c r="L157" s="19"/>
      <c r="M157" s="20"/>
      <c r="N157" s="20"/>
      <c r="O157" s="21"/>
      <c r="P157" s="19"/>
      <c r="Q157" s="22"/>
      <c r="R157" s="19"/>
      <c r="S157" s="17"/>
      <c r="T157" s="17"/>
      <c r="U157" s="10"/>
    </row>
    <row r="158" spans="1:21" s="18" customFormat="1" ht="20.100000000000001" customHeight="1" x14ac:dyDescent="0.3">
      <c r="A158" s="12"/>
      <c r="B158" s="12"/>
      <c r="C158" s="17"/>
      <c r="D158" s="17"/>
      <c r="E158" s="17"/>
      <c r="F158" s="17"/>
      <c r="G158" s="17"/>
      <c r="H158" s="17"/>
      <c r="I158" s="2"/>
      <c r="J158" s="2"/>
      <c r="K158" s="2"/>
      <c r="L158" s="19"/>
      <c r="M158" s="20"/>
      <c r="N158" s="20"/>
      <c r="O158" s="21"/>
      <c r="P158" s="19"/>
      <c r="Q158" s="22"/>
      <c r="R158" s="19"/>
      <c r="S158" s="17"/>
      <c r="T158" s="17"/>
      <c r="U158" s="10"/>
    </row>
    <row r="159" spans="1:21" s="18" customFormat="1" ht="20.100000000000001" customHeight="1" x14ac:dyDescent="0.3">
      <c r="A159" s="12"/>
      <c r="B159" s="12"/>
      <c r="C159" s="17"/>
      <c r="D159" s="17"/>
      <c r="E159" s="17"/>
      <c r="F159" s="17"/>
      <c r="G159" s="17"/>
      <c r="H159" s="17"/>
      <c r="I159" s="2"/>
      <c r="J159" s="2"/>
      <c r="K159" s="2"/>
      <c r="L159" s="19"/>
      <c r="M159" s="20"/>
      <c r="N159" s="20"/>
      <c r="O159" s="21"/>
      <c r="P159" s="19"/>
      <c r="Q159" s="22"/>
      <c r="R159" s="19"/>
      <c r="S159" s="17"/>
      <c r="T159" s="17"/>
      <c r="U159" s="10"/>
    </row>
    <row r="160" spans="1:21" s="18" customFormat="1" ht="20.100000000000001" customHeight="1" x14ac:dyDescent="0.3">
      <c r="A160" s="12"/>
      <c r="B160" s="12"/>
      <c r="C160" s="17"/>
      <c r="D160" s="17"/>
      <c r="E160" s="17"/>
      <c r="F160" s="17"/>
      <c r="G160" s="17"/>
      <c r="H160" s="17"/>
      <c r="I160" s="2"/>
      <c r="J160" s="2"/>
      <c r="K160" s="2"/>
      <c r="L160" s="19"/>
      <c r="M160" s="20"/>
      <c r="N160" s="20"/>
      <c r="O160" s="21"/>
      <c r="P160" s="19"/>
      <c r="Q160" s="22"/>
      <c r="R160" s="19"/>
      <c r="S160" s="17"/>
      <c r="T160" s="17"/>
      <c r="U160" s="10"/>
    </row>
    <row r="161" spans="1:21" s="18" customFormat="1" ht="20.100000000000001" customHeight="1" x14ac:dyDescent="0.3">
      <c r="A161" s="12"/>
      <c r="B161" s="12"/>
      <c r="C161" s="17"/>
      <c r="D161" s="17"/>
      <c r="E161" s="17"/>
      <c r="F161" s="17"/>
      <c r="G161" s="17"/>
      <c r="H161" s="17"/>
      <c r="I161" s="2"/>
      <c r="J161" s="2"/>
      <c r="K161" s="2"/>
      <c r="L161" s="19"/>
      <c r="M161" s="20"/>
      <c r="N161" s="20"/>
      <c r="O161" s="21"/>
      <c r="P161" s="19"/>
      <c r="Q161" s="22"/>
      <c r="R161" s="19"/>
      <c r="S161" s="17"/>
      <c r="T161" s="17"/>
      <c r="U161" s="10"/>
    </row>
    <row r="162" spans="1:21" s="18" customFormat="1" ht="20.100000000000001" customHeight="1" x14ac:dyDescent="0.3">
      <c r="A162" s="12"/>
      <c r="B162" s="12"/>
      <c r="C162" s="17"/>
      <c r="D162" s="17"/>
      <c r="E162" s="17"/>
      <c r="F162" s="17"/>
      <c r="G162" s="17"/>
      <c r="H162" s="17"/>
      <c r="I162" s="2"/>
      <c r="J162" s="2"/>
      <c r="K162" s="2"/>
      <c r="L162" s="19"/>
      <c r="M162" s="20"/>
      <c r="N162" s="20"/>
      <c r="O162" s="21"/>
      <c r="P162" s="19"/>
      <c r="Q162" s="22"/>
      <c r="R162" s="19"/>
      <c r="S162" s="17"/>
      <c r="T162" s="17"/>
      <c r="U162" s="10"/>
    </row>
    <row r="163" spans="1:21" s="18" customFormat="1" ht="20.100000000000001" customHeight="1" x14ac:dyDescent="0.3">
      <c r="A163" s="12"/>
      <c r="B163" s="12"/>
      <c r="C163" s="17"/>
      <c r="D163" s="17"/>
      <c r="E163" s="17"/>
      <c r="F163" s="17"/>
      <c r="G163" s="17"/>
      <c r="H163" s="17"/>
      <c r="I163" s="2"/>
      <c r="J163" s="2"/>
      <c r="K163" s="2"/>
      <c r="L163" s="19"/>
      <c r="M163" s="20"/>
      <c r="N163" s="20"/>
      <c r="O163" s="21"/>
      <c r="P163" s="19"/>
      <c r="Q163" s="22"/>
      <c r="R163" s="19"/>
      <c r="S163" s="17"/>
      <c r="T163" s="17"/>
      <c r="U163" s="10"/>
    </row>
    <row r="164" spans="1:21" s="18" customFormat="1" ht="20.100000000000001" customHeight="1" x14ac:dyDescent="0.3">
      <c r="A164" s="12"/>
      <c r="B164" s="12"/>
      <c r="C164" s="17"/>
      <c r="D164" s="17"/>
      <c r="E164" s="17"/>
      <c r="F164" s="17"/>
      <c r="G164" s="17"/>
      <c r="H164" s="17"/>
      <c r="I164" s="2"/>
      <c r="J164" s="2"/>
      <c r="K164" s="2"/>
      <c r="L164" s="19"/>
      <c r="M164" s="20"/>
      <c r="N164" s="20"/>
      <c r="O164" s="21"/>
      <c r="P164" s="19"/>
      <c r="Q164" s="22"/>
      <c r="R164" s="19"/>
      <c r="S164" s="17"/>
      <c r="T164" s="17"/>
      <c r="U164" s="10"/>
    </row>
    <row r="165" spans="1:21" s="18" customFormat="1" ht="20.100000000000001" customHeight="1" x14ac:dyDescent="0.3">
      <c r="A165" s="12"/>
      <c r="B165" s="12"/>
      <c r="C165" s="17"/>
      <c r="D165" s="17"/>
      <c r="E165" s="17"/>
      <c r="F165" s="17"/>
      <c r="G165" s="17"/>
      <c r="H165" s="17"/>
      <c r="I165" s="2"/>
      <c r="J165" s="2"/>
      <c r="K165" s="2"/>
      <c r="L165" s="19"/>
      <c r="M165" s="20"/>
      <c r="N165" s="20"/>
      <c r="O165" s="21"/>
      <c r="P165" s="19"/>
      <c r="Q165" s="22"/>
      <c r="R165" s="19"/>
      <c r="S165" s="17"/>
      <c r="T165" s="17"/>
      <c r="U165" s="10"/>
    </row>
    <row r="166" spans="1:21" s="18" customFormat="1" ht="20.100000000000001" customHeight="1" x14ac:dyDescent="0.3">
      <c r="A166" s="12"/>
      <c r="B166" s="12"/>
      <c r="C166" s="17"/>
      <c r="D166" s="17"/>
      <c r="E166" s="17"/>
      <c r="F166" s="17"/>
      <c r="G166" s="17"/>
      <c r="H166" s="17"/>
      <c r="I166" s="2"/>
      <c r="J166" s="2"/>
      <c r="K166" s="2"/>
      <c r="L166" s="19"/>
      <c r="M166" s="20"/>
      <c r="N166" s="20"/>
      <c r="O166" s="21"/>
      <c r="P166" s="19"/>
      <c r="Q166" s="22"/>
      <c r="R166" s="19"/>
      <c r="S166" s="17"/>
      <c r="T166" s="17"/>
      <c r="U166" s="10"/>
    </row>
    <row r="167" spans="1:21" s="18" customFormat="1" ht="20.100000000000001" customHeight="1" x14ac:dyDescent="0.3">
      <c r="A167" s="12"/>
      <c r="B167" s="12"/>
      <c r="C167" s="17"/>
      <c r="D167" s="17"/>
      <c r="E167" s="17"/>
      <c r="F167" s="17"/>
      <c r="G167" s="17"/>
      <c r="H167" s="17"/>
      <c r="I167" s="2"/>
      <c r="J167" s="2"/>
      <c r="K167" s="2"/>
      <c r="L167" s="19"/>
      <c r="M167" s="20"/>
      <c r="N167" s="20"/>
      <c r="O167" s="21"/>
      <c r="P167" s="19"/>
      <c r="Q167" s="22"/>
      <c r="R167" s="19"/>
      <c r="S167" s="17"/>
      <c r="T167" s="17"/>
      <c r="U167" s="10"/>
    </row>
    <row r="168" spans="1:21" s="18" customFormat="1" ht="20.100000000000001" customHeight="1" x14ac:dyDescent="0.3">
      <c r="A168" s="12"/>
      <c r="B168" s="12"/>
      <c r="C168" s="17"/>
      <c r="D168" s="17"/>
      <c r="E168" s="17"/>
      <c r="F168" s="17"/>
      <c r="G168" s="17"/>
      <c r="H168" s="17"/>
      <c r="I168" s="2"/>
      <c r="J168" s="2"/>
      <c r="K168" s="2"/>
      <c r="L168" s="19"/>
      <c r="M168" s="20"/>
      <c r="N168" s="20"/>
      <c r="O168" s="21"/>
      <c r="P168" s="19"/>
      <c r="Q168" s="22"/>
      <c r="R168" s="19"/>
      <c r="S168" s="17"/>
      <c r="T168" s="17"/>
      <c r="U168" s="10"/>
    </row>
    <row r="169" spans="1:21" s="18" customFormat="1" ht="20.100000000000001" customHeight="1" x14ac:dyDescent="0.3">
      <c r="A169" s="12"/>
      <c r="B169" s="12"/>
      <c r="C169" s="17"/>
      <c r="D169" s="17"/>
      <c r="E169" s="17"/>
      <c r="F169" s="17"/>
      <c r="G169" s="17"/>
      <c r="H169" s="17"/>
      <c r="I169" s="2"/>
      <c r="J169" s="2"/>
      <c r="K169" s="2"/>
      <c r="L169" s="19"/>
      <c r="M169" s="20"/>
      <c r="N169" s="20"/>
      <c r="O169" s="21"/>
      <c r="P169" s="19"/>
      <c r="Q169" s="22"/>
      <c r="R169" s="19"/>
      <c r="S169" s="17"/>
      <c r="T169" s="17"/>
      <c r="U169" s="10"/>
    </row>
    <row r="170" spans="1:21" s="18" customFormat="1" ht="20.100000000000001" customHeight="1" x14ac:dyDescent="0.3">
      <c r="A170" s="12"/>
      <c r="B170" s="12"/>
      <c r="C170" s="17"/>
      <c r="D170" s="17"/>
      <c r="E170" s="17"/>
      <c r="F170" s="17"/>
      <c r="G170" s="17"/>
      <c r="H170" s="17"/>
      <c r="I170" s="2"/>
      <c r="J170" s="2"/>
      <c r="K170" s="2"/>
      <c r="L170" s="19"/>
      <c r="M170" s="20"/>
      <c r="N170" s="20"/>
      <c r="O170" s="21"/>
      <c r="P170" s="19"/>
      <c r="Q170" s="22"/>
      <c r="R170" s="19"/>
      <c r="S170" s="17"/>
      <c r="T170" s="17"/>
      <c r="U170" s="10"/>
    </row>
    <row r="171" spans="1:21" s="18" customFormat="1" ht="20.100000000000001" customHeight="1" x14ac:dyDescent="0.3">
      <c r="A171" s="12"/>
      <c r="B171" s="12"/>
      <c r="C171" s="17"/>
      <c r="D171" s="17"/>
      <c r="E171" s="17"/>
      <c r="F171" s="17"/>
      <c r="G171" s="17"/>
      <c r="H171" s="17"/>
      <c r="I171" s="2"/>
      <c r="J171" s="2"/>
      <c r="K171" s="2"/>
      <c r="L171" s="19"/>
      <c r="M171" s="20"/>
      <c r="N171" s="20"/>
      <c r="O171" s="21"/>
      <c r="P171" s="19"/>
      <c r="Q171" s="22"/>
      <c r="R171" s="19"/>
      <c r="S171" s="17"/>
      <c r="T171" s="17"/>
      <c r="U171" s="10"/>
    </row>
    <row r="172" spans="1:21" s="18" customFormat="1" ht="20.100000000000001" customHeight="1" x14ac:dyDescent="0.3">
      <c r="A172" s="12"/>
      <c r="B172" s="12"/>
      <c r="C172" s="17"/>
      <c r="D172" s="17"/>
      <c r="E172" s="17"/>
      <c r="F172" s="17"/>
      <c r="G172" s="17"/>
      <c r="H172" s="17"/>
      <c r="I172" s="2"/>
      <c r="J172" s="2"/>
      <c r="K172" s="2"/>
      <c r="L172" s="19"/>
      <c r="M172" s="20"/>
      <c r="N172" s="20"/>
      <c r="O172" s="21"/>
      <c r="P172" s="19"/>
      <c r="Q172" s="22"/>
      <c r="R172" s="19"/>
      <c r="S172" s="17"/>
      <c r="T172" s="17"/>
      <c r="U172" s="10"/>
    </row>
    <row r="173" spans="1:21" s="18" customFormat="1" ht="20.100000000000001" customHeight="1" x14ac:dyDescent="0.3">
      <c r="A173" s="12"/>
      <c r="B173" s="12"/>
      <c r="C173" s="17"/>
      <c r="D173" s="17"/>
      <c r="E173" s="17"/>
      <c r="F173" s="17"/>
      <c r="G173" s="17"/>
      <c r="H173" s="17"/>
      <c r="I173" s="2"/>
      <c r="J173" s="2"/>
      <c r="K173" s="2"/>
      <c r="L173" s="19"/>
      <c r="M173" s="20"/>
      <c r="N173" s="20"/>
      <c r="O173" s="21"/>
      <c r="P173" s="19"/>
      <c r="Q173" s="22"/>
      <c r="R173" s="19"/>
      <c r="S173" s="17"/>
      <c r="T173" s="17"/>
      <c r="U173" s="10"/>
    </row>
    <row r="174" spans="1:21" s="18" customFormat="1" ht="20.100000000000001" customHeight="1" x14ac:dyDescent="0.3">
      <c r="A174" s="12"/>
      <c r="B174" s="12"/>
      <c r="C174" s="17"/>
      <c r="D174" s="17"/>
      <c r="E174" s="17"/>
      <c r="F174" s="17"/>
      <c r="G174" s="17"/>
      <c r="H174" s="17"/>
      <c r="I174" s="2"/>
      <c r="J174" s="2"/>
      <c r="K174" s="2"/>
      <c r="L174" s="19"/>
      <c r="M174" s="20"/>
      <c r="N174" s="20"/>
      <c r="O174" s="21"/>
      <c r="P174" s="19"/>
      <c r="Q174" s="22"/>
      <c r="R174" s="19"/>
      <c r="S174" s="17"/>
      <c r="T174" s="17"/>
      <c r="U174" s="10"/>
    </row>
    <row r="175" spans="1:21" s="18" customFormat="1" ht="20.100000000000001" customHeight="1" x14ac:dyDescent="0.3">
      <c r="A175" s="12"/>
      <c r="B175" s="12"/>
      <c r="C175" s="17"/>
      <c r="D175" s="17"/>
      <c r="E175" s="17"/>
      <c r="F175" s="17"/>
      <c r="G175" s="17"/>
      <c r="H175" s="17"/>
      <c r="I175" s="2"/>
      <c r="J175" s="2"/>
      <c r="K175" s="2"/>
      <c r="L175" s="19"/>
      <c r="M175" s="20"/>
      <c r="N175" s="20"/>
      <c r="O175" s="21"/>
      <c r="P175" s="19"/>
      <c r="Q175" s="22"/>
      <c r="R175" s="19"/>
      <c r="S175" s="17"/>
      <c r="T175" s="17"/>
      <c r="U175" s="10"/>
    </row>
    <row r="176" spans="1:21" s="18" customFormat="1" ht="20.100000000000001" customHeight="1" x14ac:dyDescent="0.3">
      <c r="A176" s="12"/>
      <c r="B176" s="12"/>
      <c r="C176" s="17"/>
      <c r="D176" s="17"/>
      <c r="E176" s="17"/>
      <c r="F176" s="17"/>
      <c r="G176" s="17"/>
      <c r="H176" s="17"/>
      <c r="I176" s="2"/>
      <c r="J176" s="2"/>
      <c r="K176" s="2"/>
      <c r="L176" s="19"/>
      <c r="M176" s="20"/>
      <c r="N176" s="20"/>
      <c r="O176" s="21"/>
      <c r="P176" s="19"/>
      <c r="Q176" s="22"/>
      <c r="R176" s="19"/>
      <c r="S176" s="17"/>
      <c r="T176" s="17"/>
      <c r="U176" s="10"/>
    </row>
    <row r="177" spans="1:21" s="18" customFormat="1" ht="20.100000000000001" customHeight="1" x14ac:dyDescent="0.3">
      <c r="A177" s="12"/>
      <c r="B177" s="12"/>
      <c r="C177" s="17"/>
      <c r="D177" s="17"/>
      <c r="E177" s="17"/>
      <c r="F177" s="17"/>
      <c r="G177" s="17"/>
      <c r="H177" s="17"/>
      <c r="I177" s="2"/>
      <c r="J177" s="2"/>
      <c r="K177" s="2"/>
      <c r="L177" s="19"/>
      <c r="M177" s="20"/>
      <c r="N177" s="20"/>
      <c r="O177" s="21"/>
      <c r="P177" s="19"/>
      <c r="Q177" s="22"/>
      <c r="R177" s="19"/>
      <c r="S177" s="17"/>
      <c r="T177" s="17"/>
      <c r="U177" s="10"/>
    </row>
    <row r="178" spans="1:21" s="18" customFormat="1" ht="20.100000000000001" customHeight="1" x14ac:dyDescent="0.3">
      <c r="A178" s="12"/>
      <c r="B178" s="12"/>
      <c r="C178" s="17"/>
      <c r="D178" s="17"/>
      <c r="E178" s="17"/>
      <c r="F178" s="17"/>
      <c r="G178" s="17"/>
      <c r="H178" s="17"/>
      <c r="I178" s="2"/>
      <c r="J178" s="2"/>
      <c r="K178" s="2"/>
      <c r="L178" s="19"/>
      <c r="M178" s="20"/>
      <c r="N178" s="20"/>
      <c r="O178" s="21"/>
      <c r="P178" s="19"/>
      <c r="Q178" s="22"/>
      <c r="R178" s="19"/>
      <c r="S178" s="17"/>
      <c r="T178" s="17"/>
      <c r="U178" s="10"/>
    </row>
    <row r="179" spans="1:21" s="18" customFormat="1" ht="20.100000000000001" customHeight="1" x14ac:dyDescent="0.3">
      <c r="A179" s="12"/>
      <c r="B179" s="12"/>
      <c r="C179" s="17"/>
      <c r="D179" s="17"/>
      <c r="E179" s="17"/>
      <c r="F179" s="17"/>
      <c r="G179" s="17"/>
      <c r="H179" s="17"/>
      <c r="I179" s="2"/>
      <c r="J179" s="2"/>
      <c r="K179" s="2"/>
      <c r="L179" s="19"/>
      <c r="M179" s="20"/>
      <c r="N179" s="20"/>
      <c r="O179" s="21"/>
      <c r="P179" s="19"/>
      <c r="Q179" s="22"/>
      <c r="R179" s="19"/>
      <c r="S179" s="17"/>
      <c r="T179" s="17"/>
      <c r="U179" s="10"/>
    </row>
    <row r="180" spans="1:21" s="18" customFormat="1" ht="20.100000000000001" customHeight="1" x14ac:dyDescent="0.3">
      <c r="A180" s="12"/>
      <c r="B180" s="12"/>
      <c r="C180" s="17"/>
      <c r="D180" s="17"/>
      <c r="E180" s="17"/>
      <c r="F180" s="17"/>
      <c r="G180" s="17"/>
      <c r="H180" s="17"/>
      <c r="I180" s="2"/>
      <c r="J180" s="2"/>
      <c r="K180" s="2"/>
      <c r="L180" s="19"/>
      <c r="M180" s="20"/>
      <c r="N180" s="20"/>
      <c r="O180" s="21"/>
      <c r="P180" s="19"/>
      <c r="Q180" s="22"/>
      <c r="R180" s="19"/>
      <c r="S180" s="17"/>
      <c r="T180" s="17"/>
      <c r="U180" s="10"/>
    </row>
    <row r="181" spans="1:21" s="18" customFormat="1" ht="20.100000000000001" customHeight="1" x14ac:dyDescent="0.3">
      <c r="A181" s="12"/>
      <c r="B181" s="12"/>
      <c r="C181" s="17"/>
      <c r="D181" s="17"/>
      <c r="E181" s="17"/>
      <c r="F181" s="17"/>
      <c r="G181" s="17"/>
      <c r="H181" s="17"/>
      <c r="I181" s="2"/>
      <c r="J181" s="2"/>
      <c r="K181" s="2"/>
      <c r="L181" s="19"/>
      <c r="M181" s="20"/>
      <c r="N181" s="20"/>
      <c r="O181" s="21"/>
      <c r="P181" s="19"/>
      <c r="Q181" s="22"/>
      <c r="R181" s="19"/>
      <c r="S181" s="17"/>
      <c r="T181" s="17"/>
      <c r="U181" s="10"/>
    </row>
    <row r="182" spans="1:21" s="18" customFormat="1" ht="20.100000000000001" customHeight="1" x14ac:dyDescent="0.3">
      <c r="A182" s="12"/>
      <c r="B182" s="12"/>
      <c r="C182" s="17"/>
      <c r="D182" s="17"/>
      <c r="E182" s="17"/>
      <c r="F182" s="17"/>
      <c r="G182" s="17"/>
      <c r="H182" s="17"/>
      <c r="I182" s="2"/>
      <c r="J182" s="2"/>
      <c r="K182" s="2"/>
      <c r="L182" s="19"/>
      <c r="M182" s="20"/>
      <c r="N182" s="20"/>
      <c r="O182" s="21"/>
      <c r="P182" s="19"/>
      <c r="Q182" s="22"/>
      <c r="R182" s="19"/>
      <c r="S182" s="17"/>
      <c r="T182" s="17"/>
      <c r="U182" s="10"/>
    </row>
    <row r="183" spans="1:21" s="18" customFormat="1" ht="20.100000000000001" customHeight="1" x14ac:dyDescent="0.3">
      <c r="A183" s="12"/>
      <c r="B183" s="12"/>
      <c r="C183" s="17"/>
      <c r="D183" s="17"/>
      <c r="E183" s="17"/>
      <c r="F183" s="17"/>
      <c r="G183" s="17"/>
      <c r="H183" s="17"/>
      <c r="I183" s="2"/>
      <c r="J183" s="2"/>
      <c r="K183" s="2"/>
      <c r="L183" s="19"/>
      <c r="M183" s="20"/>
      <c r="N183" s="20"/>
      <c r="O183" s="21"/>
      <c r="P183" s="19"/>
      <c r="Q183" s="22"/>
      <c r="R183" s="19"/>
      <c r="S183" s="17"/>
      <c r="T183" s="17"/>
      <c r="U183" s="10"/>
    </row>
    <row r="184" spans="1:21" s="18" customFormat="1" ht="20.100000000000001" customHeight="1" x14ac:dyDescent="0.3">
      <c r="A184" s="12"/>
      <c r="B184" s="12"/>
      <c r="C184" s="17"/>
      <c r="D184" s="17"/>
      <c r="E184" s="17"/>
      <c r="F184" s="17"/>
      <c r="G184" s="17"/>
      <c r="H184" s="17"/>
      <c r="I184" s="2"/>
      <c r="J184" s="2"/>
      <c r="K184" s="2"/>
      <c r="L184" s="19"/>
      <c r="M184" s="20"/>
      <c r="N184" s="20"/>
      <c r="O184" s="21"/>
      <c r="P184" s="19"/>
      <c r="Q184" s="22"/>
      <c r="R184" s="19"/>
      <c r="S184" s="17"/>
      <c r="T184" s="17"/>
      <c r="U184" s="10"/>
    </row>
    <row r="185" spans="1:21" s="18" customFormat="1" ht="20.100000000000001" customHeight="1" x14ac:dyDescent="0.3">
      <c r="A185" s="12"/>
      <c r="B185" s="12"/>
      <c r="C185" s="17"/>
      <c r="D185" s="17"/>
      <c r="E185" s="17"/>
      <c r="F185" s="17"/>
      <c r="G185" s="17"/>
      <c r="H185" s="17"/>
      <c r="I185" s="2"/>
      <c r="J185" s="2"/>
      <c r="K185" s="2"/>
      <c r="L185" s="19"/>
      <c r="M185" s="20"/>
      <c r="N185" s="20"/>
      <c r="O185" s="21"/>
      <c r="P185" s="19"/>
      <c r="Q185" s="22"/>
      <c r="R185" s="19"/>
      <c r="S185" s="17"/>
      <c r="T185" s="17"/>
      <c r="U185" s="10"/>
    </row>
    <row r="186" spans="1:21" s="18" customFormat="1" ht="20.100000000000001" customHeight="1" x14ac:dyDescent="0.3">
      <c r="A186" s="12"/>
      <c r="B186" s="12"/>
      <c r="C186" s="17"/>
      <c r="D186" s="17"/>
      <c r="E186" s="17"/>
      <c r="F186" s="17"/>
      <c r="G186" s="17"/>
      <c r="H186" s="17"/>
      <c r="I186" s="2"/>
      <c r="J186" s="2"/>
      <c r="K186" s="2"/>
      <c r="L186" s="19"/>
      <c r="M186" s="20"/>
      <c r="N186" s="20"/>
      <c r="O186" s="21"/>
      <c r="P186" s="19"/>
      <c r="Q186" s="22"/>
      <c r="R186" s="19"/>
      <c r="S186" s="17"/>
      <c r="T186" s="17"/>
      <c r="U186" s="10"/>
    </row>
    <row r="187" spans="1:21" s="18" customFormat="1" ht="20.100000000000001" customHeight="1" x14ac:dyDescent="0.3">
      <c r="A187" s="12"/>
      <c r="B187" s="12"/>
      <c r="C187" s="17"/>
      <c r="D187" s="17"/>
      <c r="E187" s="17"/>
      <c r="F187" s="17"/>
      <c r="G187" s="17"/>
      <c r="H187" s="17"/>
      <c r="I187" s="2"/>
      <c r="J187" s="2"/>
      <c r="K187" s="2"/>
      <c r="L187" s="19"/>
      <c r="M187" s="20"/>
      <c r="N187" s="20"/>
      <c r="O187" s="21"/>
      <c r="P187" s="19"/>
      <c r="Q187" s="22"/>
      <c r="R187" s="19"/>
      <c r="S187" s="17"/>
      <c r="T187" s="17"/>
      <c r="U187" s="10"/>
    </row>
    <row r="188" spans="1:21" s="18" customFormat="1" ht="20.100000000000001" customHeight="1" x14ac:dyDescent="0.3">
      <c r="A188" s="12"/>
      <c r="B188" s="12"/>
      <c r="C188" s="17"/>
      <c r="D188" s="17"/>
      <c r="E188" s="17"/>
      <c r="F188" s="17"/>
      <c r="G188" s="17"/>
      <c r="H188" s="17"/>
      <c r="I188" s="2"/>
      <c r="J188" s="2"/>
      <c r="K188" s="2"/>
      <c r="L188" s="19"/>
      <c r="M188" s="20"/>
      <c r="N188" s="20"/>
      <c r="O188" s="21"/>
      <c r="P188" s="19"/>
      <c r="Q188" s="22"/>
      <c r="R188" s="19"/>
      <c r="S188" s="17"/>
      <c r="T188" s="17"/>
      <c r="U188" s="10"/>
    </row>
    <row r="189" spans="1:21" s="18" customFormat="1" ht="20.100000000000001" customHeight="1" x14ac:dyDescent="0.3">
      <c r="A189" s="12"/>
      <c r="B189" s="12"/>
      <c r="C189" s="17"/>
      <c r="D189" s="17"/>
      <c r="E189" s="17"/>
      <c r="F189" s="17"/>
      <c r="G189" s="17"/>
      <c r="H189" s="17"/>
      <c r="I189" s="2"/>
      <c r="J189" s="2"/>
      <c r="K189" s="2"/>
      <c r="L189" s="19"/>
      <c r="M189" s="20"/>
      <c r="N189" s="20"/>
      <c r="O189" s="21"/>
      <c r="P189" s="19"/>
      <c r="Q189" s="22"/>
      <c r="R189" s="19"/>
      <c r="S189" s="17"/>
      <c r="T189" s="17"/>
      <c r="U189" s="10"/>
    </row>
    <row r="190" spans="1:21" s="18" customFormat="1" ht="20.100000000000001" customHeight="1" x14ac:dyDescent="0.3">
      <c r="A190" s="12"/>
      <c r="B190" s="12"/>
      <c r="C190" s="17"/>
      <c r="D190" s="17"/>
      <c r="E190" s="17"/>
      <c r="F190" s="17"/>
      <c r="G190" s="17"/>
      <c r="H190" s="17"/>
      <c r="I190" s="2"/>
      <c r="J190" s="2"/>
      <c r="K190" s="2"/>
      <c r="L190" s="19"/>
      <c r="M190" s="20"/>
      <c r="N190" s="20"/>
      <c r="O190" s="21"/>
      <c r="P190" s="19"/>
      <c r="Q190" s="22"/>
      <c r="R190" s="19"/>
      <c r="S190" s="17"/>
      <c r="T190" s="17"/>
      <c r="U190" s="10"/>
    </row>
    <row r="191" spans="1:21" s="18" customFormat="1" ht="20.100000000000001" customHeight="1" x14ac:dyDescent="0.3">
      <c r="A191" s="12"/>
      <c r="B191" s="12"/>
      <c r="C191" s="17"/>
      <c r="D191" s="17"/>
      <c r="E191" s="17"/>
      <c r="F191" s="17"/>
      <c r="G191" s="17"/>
      <c r="H191" s="17"/>
      <c r="I191" s="2"/>
      <c r="J191" s="2"/>
      <c r="K191" s="2"/>
      <c r="L191" s="19"/>
      <c r="M191" s="20"/>
      <c r="N191" s="20"/>
      <c r="O191" s="21"/>
      <c r="P191" s="19"/>
      <c r="Q191" s="22"/>
      <c r="R191" s="19"/>
      <c r="S191" s="17"/>
      <c r="T191" s="17"/>
      <c r="U191" s="10"/>
    </row>
    <row r="192" spans="1:21" s="18" customFormat="1" ht="20.100000000000001" customHeight="1" x14ac:dyDescent="0.3">
      <c r="A192" s="12"/>
      <c r="B192" s="12"/>
      <c r="C192" s="17"/>
      <c r="D192" s="17"/>
      <c r="E192" s="17"/>
      <c r="F192" s="17"/>
      <c r="G192" s="17"/>
      <c r="H192" s="17"/>
      <c r="I192" s="2"/>
      <c r="J192" s="2"/>
      <c r="K192" s="2"/>
      <c r="L192" s="19"/>
      <c r="M192" s="20"/>
      <c r="N192" s="20"/>
      <c r="O192" s="21"/>
      <c r="P192" s="19"/>
      <c r="Q192" s="22"/>
      <c r="R192" s="19"/>
      <c r="S192" s="17"/>
      <c r="T192" s="17"/>
      <c r="U192" s="10"/>
    </row>
    <row r="193" spans="1:21" s="18" customFormat="1" ht="20.100000000000001" customHeight="1" x14ac:dyDescent="0.3">
      <c r="A193" s="12"/>
      <c r="B193" s="12"/>
      <c r="C193" s="17"/>
      <c r="D193" s="17"/>
      <c r="E193" s="17"/>
      <c r="F193" s="17"/>
      <c r="G193" s="17"/>
      <c r="H193" s="17"/>
      <c r="I193" s="2"/>
      <c r="J193" s="2"/>
      <c r="K193" s="2"/>
      <c r="L193" s="19"/>
      <c r="M193" s="20"/>
      <c r="N193" s="20"/>
      <c r="O193" s="21"/>
      <c r="P193" s="19"/>
      <c r="Q193" s="22"/>
      <c r="R193" s="19"/>
      <c r="S193" s="17"/>
      <c r="T193" s="17"/>
      <c r="U193" s="10"/>
    </row>
    <row r="194" spans="1:21" s="18" customFormat="1" ht="20.100000000000001" customHeight="1" x14ac:dyDescent="0.3">
      <c r="A194" s="12"/>
      <c r="B194" s="12"/>
      <c r="C194" s="17"/>
      <c r="D194" s="17"/>
      <c r="E194" s="17"/>
      <c r="F194" s="17"/>
      <c r="G194" s="17"/>
      <c r="H194" s="17"/>
      <c r="I194" s="2"/>
      <c r="J194" s="2"/>
      <c r="K194" s="2"/>
      <c r="L194" s="19"/>
      <c r="M194" s="20"/>
      <c r="N194" s="20"/>
      <c r="O194" s="21"/>
      <c r="P194" s="19"/>
      <c r="Q194" s="22"/>
      <c r="R194" s="19"/>
      <c r="S194" s="17"/>
      <c r="T194" s="17"/>
      <c r="U194" s="10"/>
    </row>
    <row r="195" spans="1:21" s="18" customFormat="1" ht="20.100000000000001" customHeight="1" x14ac:dyDescent="0.3">
      <c r="A195" s="12"/>
      <c r="B195" s="12"/>
      <c r="C195" s="17"/>
      <c r="D195" s="17"/>
      <c r="E195" s="17"/>
      <c r="F195" s="17"/>
      <c r="G195" s="17"/>
      <c r="H195" s="17"/>
      <c r="I195" s="2"/>
      <c r="J195" s="2"/>
      <c r="K195" s="2"/>
      <c r="L195" s="19"/>
      <c r="M195" s="20"/>
      <c r="N195" s="20"/>
      <c r="O195" s="21"/>
      <c r="P195" s="19"/>
      <c r="Q195" s="22"/>
      <c r="R195" s="19"/>
      <c r="S195" s="17"/>
      <c r="T195" s="17"/>
      <c r="U195" s="10"/>
    </row>
    <row r="196" spans="1:21" s="18" customFormat="1" ht="20.100000000000001" customHeight="1" x14ac:dyDescent="0.3">
      <c r="A196" s="12"/>
      <c r="B196" s="12"/>
      <c r="C196" s="17"/>
      <c r="D196" s="17"/>
      <c r="E196" s="17"/>
      <c r="F196" s="17"/>
      <c r="G196" s="17"/>
      <c r="H196" s="17"/>
      <c r="I196" s="2"/>
      <c r="J196" s="2"/>
      <c r="K196" s="2"/>
      <c r="L196" s="19"/>
      <c r="M196" s="20"/>
      <c r="N196" s="20"/>
      <c r="O196" s="21"/>
      <c r="P196" s="19"/>
      <c r="Q196" s="22"/>
      <c r="R196" s="19"/>
      <c r="S196" s="17"/>
      <c r="T196" s="17"/>
      <c r="U196" s="10"/>
    </row>
    <row r="197" spans="1:21" s="18" customFormat="1" ht="20.100000000000001" customHeight="1" x14ac:dyDescent="0.3">
      <c r="A197" s="12"/>
      <c r="B197" s="12"/>
      <c r="C197" s="17"/>
      <c r="D197" s="17"/>
      <c r="E197" s="17"/>
      <c r="F197" s="17"/>
      <c r="G197" s="17"/>
      <c r="H197" s="17"/>
      <c r="I197" s="2"/>
      <c r="J197" s="2"/>
      <c r="K197" s="2"/>
      <c r="L197" s="19"/>
      <c r="M197" s="20"/>
      <c r="N197" s="20"/>
      <c r="O197" s="21"/>
      <c r="P197" s="19"/>
      <c r="Q197" s="22"/>
      <c r="R197" s="19"/>
      <c r="S197" s="17"/>
      <c r="T197" s="17"/>
      <c r="U197" s="10"/>
    </row>
    <row r="198" spans="1:21" s="18" customFormat="1" ht="20.100000000000001" customHeight="1" x14ac:dyDescent="0.3">
      <c r="A198" s="12"/>
      <c r="B198" s="12"/>
      <c r="C198" s="17"/>
      <c r="D198" s="17"/>
      <c r="E198" s="17"/>
      <c r="F198" s="17"/>
      <c r="G198" s="17"/>
      <c r="H198" s="17"/>
      <c r="I198" s="2"/>
      <c r="J198" s="2"/>
      <c r="K198" s="2"/>
      <c r="L198" s="19"/>
      <c r="M198" s="20"/>
      <c r="N198" s="20"/>
      <c r="O198" s="21"/>
      <c r="P198" s="19"/>
      <c r="Q198" s="22"/>
      <c r="R198" s="19"/>
      <c r="S198" s="17"/>
      <c r="T198" s="17"/>
      <c r="U198" s="10"/>
    </row>
    <row r="199" spans="1:21" s="18" customFormat="1" ht="20.100000000000001" customHeight="1" x14ac:dyDescent="0.3">
      <c r="A199" s="12"/>
      <c r="B199" s="12"/>
      <c r="C199" s="17"/>
      <c r="D199" s="17"/>
      <c r="E199" s="17"/>
      <c r="F199" s="17"/>
      <c r="G199" s="17"/>
      <c r="H199" s="17"/>
      <c r="I199" s="2"/>
      <c r="J199" s="2"/>
      <c r="K199" s="2"/>
      <c r="L199" s="19"/>
      <c r="M199" s="20"/>
      <c r="N199" s="20"/>
      <c r="O199" s="21"/>
      <c r="P199" s="19"/>
      <c r="Q199" s="22"/>
      <c r="R199" s="19"/>
      <c r="S199" s="17"/>
      <c r="T199" s="17"/>
      <c r="U199" s="10"/>
    </row>
    <row r="200" spans="1:21" s="18" customFormat="1" ht="20.100000000000001" customHeight="1" x14ac:dyDescent="0.3">
      <c r="A200" s="12"/>
      <c r="B200" s="12"/>
      <c r="C200" s="17"/>
      <c r="D200" s="17"/>
      <c r="E200" s="17"/>
      <c r="F200" s="17"/>
      <c r="G200" s="17"/>
      <c r="H200" s="17"/>
      <c r="I200" s="2"/>
      <c r="J200" s="2"/>
      <c r="K200" s="2"/>
      <c r="L200" s="19"/>
      <c r="M200" s="20"/>
      <c r="N200" s="20"/>
      <c r="O200" s="21"/>
      <c r="P200" s="19"/>
      <c r="Q200" s="22"/>
      <c r="R200" s="19"/>
      <c r="S200" s="17"/>
      <c r="T200" s="17"/>
      <c r="U200" s="10"/>
    </row>
    <row r="201" spans="1:21" s="18" customFormat="1" ht="20.100000000000001" customHeight="1" x14ac:dyDescent="0.3">
      <c r="A201" s="12"/>
      <c r="B201" s="12"/>
      <c r="C201" s="17"/>
      <c r="D201" s="17"/>
      <c r="E201" s="17"/>
      <c r="F201" s="17"/>
      <c r="G201" s="17"/>
      <c r="H201" s="17"/>
      <c r="I201" s="2"/>
      <c r="J201" s="2"/>
      <c r="K201" s="2"/>
      <c r="L201" s="19"/>
      <c r="M201" s="20"/>
      <c r="N201" s="20"/>
      <c r="O201" s="21"/>
      <c r="P201" s="19"/>
      <c r="Q201" s="22"/>
      <c r="R201" s="19"/>
      <c r="S201" s="17"/>
      <c r="T201" s="17"/>
      <c r="U201" s="10"/>
    </row>
    <row r="202" spans="1:21" s="18" customFormat="1" ht="20.100000000000001" customHeight="1" x14ac:dyDescent="0.3">
      <c r="A202" s="12"/>
      <c r="B202" s="12"/>
      <c r="C202" s="17"/>
      <c r="D202" s="17"/>
      <c r="E202" s="17"/>
      <c r="F202" s="17"/>
      <c r="G202" s="17"/>
      <c r="H202" s="17"/>
      <c r="I202" s="2"/>
      <c r="J202" s="2"/>
      <c r="K202" s="2"/>
      <c r="L202" s="19"/>
      <c r="M202" s="20"/>
      <c r="N202" s="20"/>
      <c r="O202" s="21"/>
      <c r="P202" s="19"/>
      <c r="Q202" s="22"/>
      <c r="R202" s="19"/>
      <c r="S202" s="17"/>
      <c r="T202" s="17"/>
      <c r="U202" s="10"/>
    </row>
    <row r="203" spans="1:21" s="18" customFormat="1" ht="20.100000000000001" customHeight="1" x14ac:dyDescent="0.3">
      <c r="A203" s="12"/>
      <c r="B203" s="12"/>
      <c r="C203" s="17"/>
      <c r="D203" s="17"/>
      <c r="E203" s="17"/>
      <c r="F203" s="17"/>
      <c r="G203" s="17"/>
      <c r="H203" s="17"/>
      <c r="I203" s="2"/>
      <c r="J203" s="2"/>
      <c r="K203" s="2"/>
      <c r="L203" s="19"/>
      <c r="M203" s="20"/>
      <c r="N203" s="20"/>
      <c r="O203" s="21"/>
      <c r="P203" s="19"/>
      <c r="Q203" s="22"/>
      <c r="R203" s="19"/>
      <c r="S203" s="17"/>
      <c r="T203" s="17"/>
      <c r="U203" s="10"/>
    </row>
    <row r="204" spans="1:21" s="18" customFormat="1" ht="20.100000000000001" customHeight="1" x14ac:dyDescent="0.3">
      <c r="A204" s="12"/>
      <c r="B204" s="12"/>
      <c r="C204" s="17"/>
      <c r="D204" s="17"/>
      <c r="E204" s="17"/>
      <c r="F204" s="17"/>
      <c r="G204" s="17"/>
      <c r="H204" s="17"/>
      <c r="I204" s="2"/>
      <c r="J204" s="2"/>
      <c r="K204" s="2"/>
      <c r="L204" s="19"/>
      <c r="M204" s="20"/>
      <c r="N204" s="20"/>
      <c r="O204" s="21"/>
      <c r="P204" s="19"/>
      <c r="Q204" s="22"/>
      <c r="R204" s="19"/>
      <c r="S204" s="17"/>
      <c r="T204" s="17"/>
      <c r="U204" s="10"/>
    </row>
    <row r="205" spans="1:21" s="18" customFormat="1" ht="20.100000000000001" customHeight="1" x14ac:dyDescent="0.3">
      <c r="A205" s="12"/>
      <c r="B205" s="12"/>
      <c r="C205" s="17"/>
      <c r="D205" s="17"/>
      <c r="E205" s="17"/>
      <c r="F205" s="17"/>
      <c r="G205" s="17"/>
      <c r="H205" s="17"/>
      <c r="I205" s="2"/>
      <c r="J205" s="2"/>
      <c r="K205" s="2"/>
      <c r="L205" s="19"/>
      <c r="M205" s="20"/>
      <c r="N205" s="20"/>
      <c r="O205" s="21"/>
      <c r="P205" s="19"/>
      <c r="Q205" s="22"/>
      <c r="R205" s="19"/>
      <c r="S205" s="17"/>
      <c r="T205" s="17"/>
      <c r="U205" s="10"/>
    </row>
    <row r="206" spans="1:21" s="18" customFormat="1" ht="20.100000000000001" customHeight="1" x14ac:dyDescent="0.3">
      <c r="A206" s="12"/>
      <c r="B206" s="12"/>
      <c r="C206" s="17"/>
      <c r="D206" s="17"/>
      <c r="E206" s="17"/>
      <c r="F206" s="17"/>
      <c r="G206" s="17"/>
      <c r="H206" s="17"/>
      <c r="I206" s="2"/>
      <c r="J206" s="2"/>
      <c r="K206" s="2"/>
      <c r="L206" s="19"/>
      <c r="M206" s="20"/>
      <c r="N206" s="20"/>
      <c r="O206" s="21"/>
      <c r="P206" s="19"/>
      <c r="Q206" s="22"/>
      <c r="R206" s="19"/>
      <c r="S206" s="17"/>
      <c r="T206" s="17"/>
      <c r="U206" s="10"/>
    </row>
    <row r="207" spans="1:21" s="18" customFormat="1" ht="20.100000000000001" customHeight="1" x14ac:dyDescent="0.3">
      <c r="A207" s="12"/>
      <c r="B207" s="12"/>
      <c r="C207" s="17"/>
      <c r="D207" s="17"/>
      <c r="E207" s="17"/>
      <c r="F207" s="17"/>
      <c r="G207" s="17"/>
      <c r="H207" s="17"/>
      <c r="I207" s="2"/>
      <c r="J207" s="2"/>
      <c r="K207" s="2"/>
      <c r="L207" s="19"/>
      <c r="M207" s="20"/>
      <c r="N207" s="20"/>
      <c r="O207" s="21"/>
      <c r="P207" s="19"/>
      <c r="Q207" s="22"/>
      <c r="R207" s="19"/>
      <c r="S207" s="17"/>
      <c r="T207" s="17"/>
      <c r="U207" s="10"/>
    </row>
    <row r="208" spans="1:21" s="18" customFormat="1" ht="20.100000000000001" customHeight="1" x14ac:dyDescent="0.3">
      <c r="A208" s="12"/>
      <c r="B208" s="12"/>
      <c r="C208" s="17"/>
      <c r="D208" s="17"/>
      <c r="E208" s="17"/>
      <c r="F208" s="17"/>
      <c r="G208" s="17"/>
      <c r="H208" s="17"/>
      <c r="I208" s="2"/>
      <c r="J208" s="2"/>
      <c r="K208" s="2"/>
      <c r="L208" s="19"/>
      <c r="M208" s="20"/>
      <c r="N208" s="20"/>
      <c r="O208" s="21"/>
      <c r="P208" s="19"/>
      <c r="Q208" s="22"/>
      <c r="R208" s="19"/>
      <c r="S208" s="17"/>
      <c r="T208" s="17"/>
      <c r="U208" s="10"/>
    </row>
    <row r="209" spans="1:21" s="18" customFormat="1" ht="20.100000000000001" customHeight="1" x14ac:dyDescent="0.3">
      <c r="A209" s="12"/>
      <c r="B209" s="12"/>
      <c r="C209" s="17"/>
      <c r="D209" s="17"/>
      <c r="E209" s="17"/>
      <c r="F209" s="17"/>
      <c r="G209" s="17"/>
      <c r="H209" s="17"/>
      <c r="I209" s="2"/>
      <c r="J209" s="2"/>
      <c r="K209" s="2"/>
      <c r="L209" s="19"/>
      <c r="M209" s="20"/>
      <c r="N209" s="20"/>
      <c r="O209" s="21"/>
      <c r="P209" s="19"/>
      <c r="Q209" s="22"/>
      <c r="R209" s="19"/>
      <c r="S209" s="17"/>
      <c r="T209" s="17"/>
      <c r="U209" s="10"/>
    </row>
    <row r="210" spans="1:21" s="18" customFormat="1" ht="20.100000000000001" customHeight="1" x14ac:dyDescent="0.3">
      <c r="A210" s="12"/>
      <c r="B210" s="12"/>
      <c r="C210" s="17"/>
      <c r="D210" s="17"/>
      <c r="E210" s="17"/>
      <c r="F210" s="17"/>
      <c r="G210" s="17"/>
      <c r="H210" s="17"/>
      <c r="I210" s="2"/>
      <c r="J210" s="2"/>
      <c r="K210" s="2"/>
      <c r="L210" s="19"/>
      <c r="M210" s="20"/>
      <c r="N210" s="20"/>
      <c r="O210" s="21"/>
      <c r="P210" s="19"/>
      <c r="Q210" s="22"/>
      <c r="R210" s="19"/>
      <c r="S210" s="17"/>
      <c r="T210" s="17"/>
      <c r="U210" s="10"/>
    </row>
    <row r="211" spans="1:21" s="18" customFormat="1" ht="20.100000000000001" customHeight="1" x14ac:dyDescent="0.3">
      <c r="A211" s="12"/>
      <c r="B211" s="12"/>
      <c r="C211" s="17"/>
      <c r="D211" s="17"/>
      <c r="E211" s="17"/>
      <c r="F211" s="17"/>
      <c r="G211" s="17"/>
      <c r="H211" s="17"/>
      <c r="I211" s="2"/>
      <c r="J211" s="2"/>
      <c r="K211" s="2"/>
      <c r="L211" s="19"/>
      <c r="M211" s="20"/>
      <c r="N211" s="20"/>
      <c r="O211" s="21"/>
      <c r="P211" s="19"/>
      <c r="Q211" s="22"/>
      <c r="R211" s="19"/>
      <c r="S211" s="17"/>
      <c r="T211" s="17"/>
      <c r="U211" s="10"/>
    </row>
    <row r="212" spans="1:21" s="18" customFormat="1" ht="20.100000000000001" customHeight="1" x14ac:dyDescent="0.3">
      <c r="A212" s="12"/>
      <c r="B212" s="12"/>
      <c r="C212" s="17"/>
      <c r="D212" s="17"/>
      <c r="E212" s="17"/>
      <c r="F212" s="17"/>
      <c r="G212" s="17"/>
      <c r="H212" s="17"/>
      <c r="I212" s="2"/>
      <c r="J212" s="2"/>
      <c r="K212" s="2"/>
      <c r="L212" s="19"/>
      <c r="M212" s="20"/>
      <c r="N212" s="20"/>
      <c r="O212" s="21"/>
      <c r="P212" s="19"/>
      <c r="Q212" s="22"/>
      <c r="R212" s="19"/>
      <c r="S212" s="17"/>
      <c r="T212" s="17"/>
      <c r="U212" s="10"/>
    </row>
    <row r="213" spans="1:21" s="18" customFormat="1" ht="20.100000000000001" customHeight="1" x14ac:dyDescent="0.3">
      <c r="A213" s="12"/>
      <c r="B213" s="12"/>
      <c r="C213" s="17"/>
      <c r="D213" s="17"/>
      <c r="E213" s="17"/>
      <c r="F213" s="17"/>
      <c r="G213" s="17"/>
      <c r="H213" s="17"/>
      <c r="I213" s="2"/>
      <c r="J213" s="2"/>
      <c r="K213" s="2"/>
      <c r="L213" s="19"/>
      <c r="M213" s="20"/>
      <c r="N213" s="20"/>
      <c r="O213" s="21"/>
      <c r="P213" s="19"/>
      <c r="Q213" s="22"/>
      <c r="R213" s="19"/>
      <c r="S213" s="17"/>
      <c r="T213" s="17"/>
      <c r="U213" s="10"/>
    </row>
    <row r="214" spans="1:21" s="18" customFormat="1" ht="20.100000000000001" customHeight="1" x14ac:dyDescent="0.3">
      <c r="A214" s="12"/>
      <c r="B214" s="12"/>
      <c r="C214" s="17"/>
      <c r="D214" s="17"/>
      <c r="E214" s="17"/>
      <c r="F214" s="17"/>
      <c r="G214" s="17"/>
      <c r="H214" s="17"/>
      <c r="I214" s="2"/>
      <c r="J214" s="2"/>
      <c r="K214" s="2"/>
      <c r="L214" s="19"/>
      <c r="M214" s="20"/>
      <c r="N214" s="20"/>
      <c r="O214" s="21"/>
      <c r="P214" s="19"/>
      <c r="Q214" s="22"/>
      <c r="R214" s="19"/>
      <c r="S214" s="17"/>
      <c r="T214" s="17"/>
      <c r="U214" s="10"/>
    </row>
    <row r="215" spans="1:21" s="18" customFormat="1" ht="20.100000000000001" customHeight="1" x14ac:dyDescent="0.3">
      <c r="A215" s="12"/>
      <c r="B215" s="12"/>
      <c r="C215" s="17"/>
      <c r="D215" s="17"/>
      <c r="E215" s="17"/>
      <c r="F215" s="17"/>
      <c r="G215" s="17"/>
      <c r="H215" s="17"/>
      <c r="I215" s="2"/>
      <c r="J215" s="2"/>
      <c r="K215" s="2"/>
      <c r="L215" s="19"/>
      <c r="M215" s="20"/>
      <c r="N215" s="20"/>
      <c r="O215" s="21"/>
      <c r="P215" s="19"/>
      <c r="Q215" s="22"/>
      <c r="R215" s="19"/>
      <c r="S215" s="17"/>
      <c r="T215" s="17"/>
      <c r="U215" s="10"/>
    </row>
    <row r="216" spans="1:21" s="18" customFormat="1" ht="20.100000000000001" customHeight="1" x14ac:dyDescent="0.3">
      <c r="A216" s="12"/>
      <c r="B216" s="12"/>
      <c r="C216" s="17"/>
      <c r="D216" s="17"/>
      <c r="E216" s="17"/>
      <c r="F216" s="17"/>
      <c r="G216" s="17"/>
      <c r="H216" s="17"/>
      <c r="I216" s="2"/>
      <c r="J216" s="2"/>
      <c r="K216" s="2"/>
      <c r="L216" s="19"/>
      <c r="M216" s="20"/>
      <c r="N216" s="20"/>
      <c r="O216" s="21"/>
      <c r="P216" s="19"/>
      <c r="Q216" s="22"/>
      <c r="R216" s="19"/>
      <c r="S216" s="17"/>
      <c r="T216" s="17"/>
      <c r="U216" s="10"/>
    </row>
    <row r="217" spans="1:21" s="18" customFormat="1" ht="20.100000000000001" customHeight="1" x14ac:dyDescent="0.3">
      <c r="A217" s="12"/>
      <c r="B217" s="12"/>
      <c r="C217" s="17"/>
      <c r="D217" s="17"/>
      <c r="E217" s="17"/>
      <c r="F217" s="17"/>
      <c r="G217" s="17"/>
      <c r="H217" s="17"/>
      <c r="I217" s="2"/>
      <c r="J217" s="2"/>
      <c r="K217" s="2"/>
      <c r="L217" s="19"/>
      <c r="M217" s="20"/>
      <c r="N217" s="20"/>
      <c r="O217" s="21"/>
      <c r="P217" s="19"/>
      <c r="Q217" s="22"/>
      <c r="R217" s="19"/>
      <c r="S217" s="17"/>
      <c r="T217" s="17"/>
      <c r="U217" s="10"/>
    </row>
    <row r="218" spans="1:21" s="18" customFormat="1" ht="20.100000000000001" customHeight="1" x14ac:dyDescent="0.3">
      <c r="A218" s="12"/>
      <c r="B218" s="12"/>
      <c r="C218" s="17"/>
      <c r="D218" s="17"/>
      <c r="E218" s="17"/>
      <c r="F218" s="17"/>
      <c r="G218" s="17"/>
      <c r="H218" s="17"/>
      <c r="I218" s="2"/>
      <c r="J218" s="2"/>
      <c r="K218" s="2"/>
      <c r="L218" s="19"/>
      <c r="M218" s="20"/>
      <c r="N218" s="20"/>
      <c r="O218" s="21"/>
      <c r="P218" s="19"/>
      <c r="Q218" s="22"/>
      <c r="R218" s="19"/>
      <c r="S218" s="17"/>
      <c r="T218" s="17"/>
      <c r="U218" s="10"/>
    </row>
    <row r="219" spans="1:21" s="18" customFormat="1" ht="20.100000000000001" customHeight="1" x14ac:dyDescent="0.3">
      <c r="A219" s="12"/>
      <c r="B219" s="12"/>
      <c r="C219" s="17"/>
      <c r="D219" s="17"/>
      <c r="E219" s="17"/>
      <c r="F219" s="17"/>
      <c r="G219" s="17"/>
      <c r="H219" s="17"/>
      <c r="I219" s="2"/>
      <c r="J219" s="2"/>
      <c r="K219" s="2"/>
      <c r="L219" s="19"/>
      <c r="M219" s="20"/>
      <c r="N219" s="20"/>
      <c r="O219" s="21"/>
      <c r="P219" s="19"/>
      <c r="Q219" s="22"/>
      <c r="R219" s="19"/>
      <c r="S219" s="17"/>
      <c r="T219" s="17"/>
      <c r="U219" s="10"/>
    </row>
    <row r="220" spans="1:21" s="18" customFormat="1" ht="20.100000000000001" customHeight="1" x14ac:dyDescent="0.3">
      <c r="A220" s="12"/>
      <c r="B220" s="12"/>
      <c r="C220" s="17"/>
      <c r="D220" s="17"/>
      <c r="E220" s="17"/>
      <c r="F220" s="17"/>
      <c r="G220" s="17"/>
      <c r="H220" s="17"/>
      <c r="I220" s="2"/>
      <c r="J220" s="2"/>
      <c r="K220" s="2"/>
      <c r="L220" s="19"/>
      <c r="M220" s="20"/>
      <c r="N220" s="20"/>
      <c r="O220" s="21"/>
      <c r="P220" s="19"/>
      <c r="Q220" s="22"/>
      <c r="R220" s="19"/>
      <c r="S220" s="17"/>
      <c r="T220" s="17"/>
      <c r="U220" s="10"/>
    </row>
    <row r="221" spans="1:21" s="18" customFormat="1" ht="20.100000000000001" customHeight="1" x14ac:dyDescent="0.3">
      <c r="A221" s="12"/>
      <c r="B221" s="12"/>
      <c r="C221" s="17"/>
      <c r="D221" s="17"/>
      <c r="E221" s="17"/>
      <c r="F221" s="17"/>
      <c r="G221" s="17"/>
      <c r="H221" s="17"/>
      <c r="I221" s="2"/>
      <c r="J221" s="2"/>
      <c r="K221" s="2"/>
      <c r="L221" s="19"/>
      <c r="M221" s="20"/>
      <c r="N221" s="20"/>
      <c r="O221" s="21"/>
      <c r="P221" s="19"/>
      <c r="Q221" s="22"/>
      <c r="R221" s="19"/>
      <c r="S221" s="17"/>
      <c r="T221" s="17"/>
      <c r="U221" s="10"/>
    </row>
    <row r="222" spans="1:21" s="18" customFormat="1" ht="20.100000000000001" customHeight="1" x14ac:dyDescent="0.3">
      <c r="A222" s="12"/>
      <c r="B222" s="12"/>
      <c r="C222" s="17"/>
      <c r="D222" s="17"/>
      <c r="E222" s="17"/>
      <c r="F222" s="17"/>
      <c r="G222" s="17"/>
      <c r="H222" s="17"/>
      <c r="I222" s="2"/>
      <c r="J222" s="2"/>
      <c r="K222" s="2"/>
      <c r="L222" s="19"/>
      <c r="M222" s="20"/>
      <c r="N222" s="20"/>
      <c r="O222" s="21"/>
      <c r="P222" s="19"/>
      <c r="Q222" s="22"/>
      <c r="R222" s="19"/>
      <c r="S222" s="17"/>
      <c r="T222" s="17"/>
      <c r="U222" s="10"/>
    </row>
    <row r="223" spans="1:21" s="18" customFormat="1" ht="20.100000000000001" customHeight="1" x14ac:dyDescent="0.3">
      <c r="A223" s="12"/>
      <c r="B223" s="12"/>
      <c r="C223" s="17"/>
      <c r="D223" s="17"/>
      <c r="E223" s="17"/>
      <c r="F223" s="17"/>
      <c r="G223" s="17"/>
      <c r="H223" s="17"/>
      <c r="I223" s="2"/>
      <c r="J223" s="2"/>
      <c r="K223" s="2"/>
      <c r="L223" s="19"/>
      <c r="M223" s="20"/>
      <c r="N223" s="20"/>
      <c r="O223" s="21"/>
      <c r="P223" s="19"/>
      <c r="Q223" s="22"/>
      <c r="R223" s="19"/>
      <c r="S223" s="17"/>
      <c r="T223" s="17"/>
      <c r="U223" s="10"/>
    </row>
    <row r="224" spans="1:21" s="18" customFormat="1" ht="20.100000000000001" customHeight="1" x14ac:dyDescent="0.3">
      <c r="A224" s="12"/>
      <c r="B224" s="12"/>
      <c r="C224" s="17"/>
      <c r="D224" s="17"/>
      <c r="E224" s="17"/>
      <c r="F224" s="17"/>
      <c r="G224" s="17"/>
      <c r="H224" s="17"/>
      <c r="I224" s="2"/>
      <c r="J224" s="2"/>
      <c r="K224" s="2"/>
      <c r="L224" s="19"/>
      <c r="M224" s="20"/>
      <c r="N224" s="20"/>
      <c r="O224" s="21"/>
      <c r="P224" s="19"/>
      <c r="Q224" s="22"/>
      <c r="R224" s="19"/>
      <c r="S224" s="17"/>
      <c r="T224" s="17"/>
      <c r="U224" s="10"/>
    </row>
    <row r="225" spans="1:21" s="18" customFormat="1" ht="20.100000000000001" customHeight="1" x14ac:dyDescent="0.3">
      <c r="A225" s="12"/>
      <c r="B225" s="12"/>
      <c r="C225" s="17"/>
      <c r="D225" s="17"/>
      <c r="E225" s="17"/>
      <c r="F225" s="17"/>
      <c r="G225" s="17"/>
      <c r="H225" s="17"/>
      <c r="I225" s="2"/>
      <c r="J225" s="2"/>
      <c r="K225" s="2"/>
      <c r="L225" s="19"/>
      <c r="M225" s="20"/>
      <c r="N225" s="20"/>
      <c r="O225" s="21"/>
      <c r="P225" s="19"/>
      <c r="Q225" s="22"/>
      <c r="R225" s="19"/>
      <c r="S225" s="17"/>
      <c r="T225" s="17"/>
      <c r="U225" s="10"/>
    </row>
    <row r="226" spans="1:21" s="18" customFormat="1" ht="20.100000000000001" customHeight="1" x14ac:dyDescent="0.3">
      <c r="A226" s="12"/>
      <c r="B226" s="12"/>
      <c r="C226" s="17"/>
      <c r="D226" s="17"/>
      <c r="E226" s="17"/>
      <c r="F226" s="17"/>
      <c r="G226" s="17"/>
      <c r="H226" s="17"/>
      <c r="I226" s="2"/>
      <c r="J226" s="2"/>
      <c r="K226" s="2"/>
      <c r="L226" s="19"/>
      <c r="M226" s="20"/>
      <c r="N226" s="20"/>
      <c r="O226" s="21"/>
      <c r="P226" s="19"/>
      <c r="Q226" s="22"/>
      <c r="R226" s="19"/>
      <c r="S226" s="17"/>
      <c r="T226" s="17"/>
      <c r="U226" s="10"/>
    </row>
    <row r="227" spans="1:21" ht="19.95" customHeight="1" x14ac:dyDescent="0.3">
      <c r="A227" s="12"/>
      <c r="B227" s="12"/>
      <c r="C227" s="5"/>
      <c r="D227" s="5"/>
      <c r="E227" s="5"/>
      <c r="F227" s="5"/>
      <c r="G227" s="5"/>
      <c r="H227" s="5"/>
      <c r="I227" s="12"/>
      <c r="J227" s="12"/>
      <c r="K227" s="12"/>
      <c r="L227" s="12"/>
      <c r="M227" s="5"/>
      <c r="N227" s="5"/>
      <c r="O227" s="5"/>
      <c r="P227" s="5"/>
      <c r="Q227" s="12"/>
      <c r="R227" s="5"/>
      <c r="S227" s="5"/>
      <c r="T227" s="5"/>
      <c r="U227" s="36"/>
    </row>
    <row r="228" spans="1:21" ht="19.95" customHeight="1" x14ac:dyDescent="0.3">
      <c r="A228" s="12"/>
      <c r="B228" s="12"/>
      <c r="C228" s="5"/>
      <c r="D228" s="5"/>
      <c r="E228" s="5"/>
      <c r="F228" s="5"/>
      <c r="G228" s="5"/>
      <c r="H228" s="5"/>
      <c r="I228" s="12"/>
      <c r="J228" s="12"/>
      <c r="K228" s="12"/>
      <c r="L228" s="12"/>
      <c r="M228" s="5"/>
      <c r="N228" s="5"/>
      <c r="O228" s="5"/>
      <c r="P228" s="5"/>
      <c r="Q228" s="12"/>
      <c r="R228" s="5"/>
      <c r="S228" s="5"/>
      <c r="T228" s="5"/>
      <c r="U228" s="36"/>
    </row>
    <row r="229" spans="1:21" ht="19.95" customHeight="1" x14ac:dyDescent="0.3">
      <c r="A229" s="12"/>
      <c r="B229" s="12"/>
      <c r="C229" s="5"/>
      <c r="D229" s="5"/>
      <c r="E229" s="5"/>
      <c r="F229" s="5"/>
      <c r="G229" s="5"/>
      <c r="H229" s="5"/>
      <c r="I229" s="12"/>
      <c r="J229" s="12"/>
      <c r="K229" s="12"/>
      <c r="L229" s="12"/>
      <c r="M229" s="5"/>
      <c r="N229" s="5"/>
      <c r="O229" s="5"/>
      <c r="P229" s="5"/>
      <c r="Q229" s="12"/>
      <c r="R229" s="5"/>
      <c r="S229" s="5"/>
      <c r="T229" s="5"/>
      <c r="U229" s="36"/>
    </row>
    <row r="230" spans="1:21" ht="19.95" customHeight="1" x14ac:dyDescent="0.3">
      <c r="A230" s="12"/>
      <c r="B230" s="12"/>
      <c r="C230" s="5"/>
      <c r="D230" s="5"/>
      <c r="E230" s="5"/>
      <c r="F230" s="5"/>
      <c r="G230" s="5"/>
      <c r="H230" s="5"/>
      <c r="I230" s="12"/>
      <c r="J230" s="12"/>
      <c r="K230" s="12"/>
      <c r="L230" s="12"/>
      <c r="M230" s="5"/>
      <c r="N230" s="5"/>
      <c r="O230" s="5"/>
      <c r="P230" s="5"/>
      <c r="Q230" s="12"/>
      <c r="R230" s="5"/>
      <c r="S230" s="5"/>
      <c r="T230" s="5"/>
      <c r="U230" s="36"/>
    </row>
    <row r="231" spans="1:21" ht="19.95" customHeight="1" x14ac:dyDescent="0.3">
      <c r="A231" s="12"/>
      <c r="B231" s="12"/>
      <c r="C231" s="5"/>
      <c r="D231" s="5"/>
      <c r="E231" s="5"/>
      <c r="F231" s="5"/>
      <c r="G231" s="5"/>
      <c r="H231" s="5"/>
      <c r="I231" s="12"/>
      <c r="J231" s="12"/>
      <c r="K231" s="12"/>
      <c r="L231" s="12"/>
      <c r="M231" s="5"/>
      <c r="N231" s="5"/>
      <c r="O231" s="5"/>
      <c r="P231" s="5"/>
      <c r="Q231" s="12"/>
      <c r="R231" s="5"/>
      <c r="S231" s="5"/>
      <c r="T231" s="5"/>
      <c r="U231" s="36"/>
    </row>
    <row r="232" spans="1:21" ht="19.95" customHeight="1" x14ac:dyDescent="0.3">
      <c r="A232" s="12"/>
      <c r="B232" s="12"/>
      <c r="C232" s="5"/>
      <c r="D232" s="5"/>
      <c r="E232" s="5"/>
      <c r="F232" s="5"/>
      <c r="G232" s="5"/>
      <c r="H232" s="5"/>
      <c r="I232" s="12"/>
      <c r="J232" s="12"/>
      <c r="K232" s="12"/>
      <c r="L232" s="12"/>
      <c r="M232" s="5"/>
      <c r="N232" s="5"/>
      <c r="O232" s="5"/>
      <c r="P232" s="5"/>
      <c r="Q232" s="12"/>
      <c r="R232" s="5"/>
      <c r="S232" s="5"/>
      <c r="T232" s="5"/>
      <c r="U232" s="36"/>
    </row>
    <row r="233" spans="1:21" ht="19.95" customHeight="1" x14ac:dyDescent="0.3">
      <c r="A233" s="12"/>
      <c r="B233" s="12"/>
      <c r="C233" s="5"/>
      <c r="D233" s="5"/>
      <c r="E233" s="5"/>
      <c r="F233" s="5"/>
      <c r="G233" s="5"/>
      <c r="H233" s="5"/>
      <c r="I233" s="12"/>
      <c r="J233" s="12"/>
      <c r="K233" s="12"/>
      <c r="L233" s="12"/>
      <c r="M233" s="5"/>
      <c r="N233" s="5"/>
      <c r="O233" s="5"/>
      <c r="P233" s="5"/>
      <c r="Q233" s="12"/>
      <c r="R233" s="5"/>
      <c r="S233" s="5"/>
      <c r="T233" s="5"/>
      <c r="U233" s="36"/>
    </row>
    <row r="234" spans="1:21" ht="19.95" customHeight="1" x14ac:dyDescent="0.3">
      <c r="A234" s="12"/>
      <c r="B234" s="12"/>
      <c r="C234" s="5"/>
      <c r="D234" s="5"/>
      <c r="E234" s="5"/>
      <c r="F234" s="5"/>
      <c r="G234" s="5"/>
      <c r="H234" s="5"/>
      <c r="I234" s="12"/>
      <c r="J234" s="12"/>
      <c r="K234" s="12"/>
      <c r="L234" s="12"/>
      <c r="M234" s="5"/>
      <c r="N234" s="5"/>
      <c r="O234" s="5"/>
      <c r="P234" s="5"/>
      <c r="Q234" s="12"/>
      <c r="R234" s="5"/>
      <c r="S234" s="5"/>
      <c r="T234" s="5"/>
      <c r="U234" s="36"/>
    </row>
    <row r="235" spans="1:21" ht="19.95" customHeight="1" x14ac:dyDescent="0.3">
      <c r="A235" s="12"/>
      <c r="B235" s="12"/>
      <c r="C235" s="5"/>
      <c r="D235" s="5"/>
      <c r="E235" s="5"/>
      <c r="F235" s="5"/>
      <c r="G235" s="5"/>
      <c r="H235" s="5"/>
      <c r="I235" s="12"/>
      <c r="J235" s="12"/>
      <c r="K235" s="12"/>
      <c r="L235" s="12"/>
      <c r="M235" s="5"/>
      <c r="N235" s="5"/>
      <c r="O235" s="5"/>
      <c r="P235" s="5"/>
      <c r="Q235" s="12"/>
      <c r="R235" s="5"/>
      <c r="S235" s="5"/>
      <c r="T235" s="5"/>
      <c r="U235" s="36"/>
    </row>
    <row r="236" spans="1:21" ht="19.95" customHeight="1" x14ac:dyDescent="0.3">
      <c r="A236" s="12"/>
      <c r="B236" s="12"/>
      <c r="C236" s="5"/>
      <c r="D236" s="5"/>
      <c r="E236" s="5"/>
      <c r="F236" s="5"/>
      <c r="G236" s="5"/>
      <c r="H236" s="5"/>
      <c r="I236" s="12"/>
      <c r="J236" s="12"/>
      <c r="K236" s="12"/>
      <c r="L236" s="12"/>
      <c r="M236" s="5"/>
      <c r="N236" s="5"/>
      <c r="O236" s="5"/>
      <c r="P236" s="5"/>
      <c r="Q236" s="12"/>
      <c r="R236" s="5"/>
      <c r="S236" s="5"/>
      <c r="T236" s="5"/>
      <c r="U236" s="36"/>
    </row>
    <row r="237" spans="1:21" ht="19.95" customHeight="1" x14ac:dyDescent="0.3">
      <c r="A237" s="12"/>
      <c r="B237" s="12"/>
      <c r="C237" s="5"/>
      <c r="D237" s="5"/>
      <c r="E237" s="5"/>
      <c r="F237" s="5"/>
      <c r="G237" s="5"/>
      <c r="H237" s="5"/>
      <c r="I237" s="12"/>
      <c r="J237" s="12"/>
      <c r="K237" s="12"/>
      <c r="L237" s="12"/>
      <c r="M237" s="5"/>
      <c r="N237" s="5"/>
      <c r="O237" s="5"/>
      <c r="P237" s="5"/>
      <c r="Q237" s="12"/>
      <c r="R237" s="5"/>
      <c r="S237" s="5"/>
      <c r="T237" s="5"/>
      <c r="U237" s="36"/>
    </row>
    <row r="238" spans="1:21" ht="19.95" customHeight="1" x14ac:dyDescent="0.3">
      <c r="A238" s="12"/>
      <c r="B238" s="12"/>
      <c r="C238" s="5"/>
      <c r="D238" s="5"/>
      <c r="E238" s="5"/>
      <c r="F238" s="5"/>
      <c r="G238" s="5"/>
      <c r="H238" s="5"/>
      <c r="I238" s="12"/>
      <c r="J238" s="12"/>
      <c r="K238" s="12"/>
      <c r="L238" s="12"/>
      <c r="M238" s="5"/>
      <c r="N238" s="5"/>
      <c r="O238" s="5"/>
      <c r="P238" s="5"/>
      <c r="Q238" s="12"/>
      <c r="R238" s="5"/>
      <c r="S238" s="5"/>
      <c r="T238" s="5"/>
      <c r="U238" s="36"/>
    </row>
    <row r="239" spans="1:21" ht="19.95" customHeight="1" x14ac:dyDescent="0.3">
      <c r="A239" s="12"/>
      <c r="B239" s="12"/>
      <c r="C239" s="5"/>
      <c r="D239" s="5"/>
      <c r="E239" s="5"/>
      <c r="F239" s="5"/>
      <c r="G239" s="5"/>
      <c r="H239" s="5"/>
      <c r="I239" s="12"/>
      <c r="J239" s="12"/>
      <c r="K239" s="12"/>
      <c r="L239" s="12"/>
      <c r="M239" s="5"/>
      <c r="N239" s="5"/>
      <c r="O239" s="5"/>
      <c r="P239" s="5"/>
      <c r="Q239" s="12"/>
      <c r="R239" s="5"/>
      <c r="S239" s="5"/>
      <c r="T239" s="5"/>
      <c r="U239" s="36"/>
    </row>
    <row r="240" spans="1:21" ht="19.95" customHeight="1" x14ac:dyDescent="0.3">
      <c r="A240" s="12"/>
      <c r="B240" s="12"/>
      <c r="C240" s="5"/>
      <c r="D240" s="5"/>
      <c r="E240" s="5"/>
      <c r="F240" s="5"/>
      <c r="G240" s="5"/>
      <c r="H240" s="5"/>
      <c r="I240" s="12"/>
      <c r="J240" s="12"/>
      <c r="K240" s="12"/>
      <c r="L240" s="12"/>
      <c r="M240" s="5"/>
      <c r="N240" s="5"/>
      <c r="O240" s="5"/>
      <c r="P240" s="5"/>
      <c r="Q240" s="12"/>
      <c r="R240" s="5"/>
      <c r="S240" s="5"/>
      <c r="T240" s="5"/>
      <c r="U240" s="36"/>
    </row>
    <row r="241" spans="1:21" ht="19.95" customHeight="1" x14ac:dyDescent="0.3">
      <c r="A241" s="12"/>
      <c r="B241" s="12"/>
      <c r="C241" s="5"/>
      <c r="D241" s="5"/>
      <c r="E241" s="5"/>
      <c r="F241" s="5"/>
      <c r="G241" s="5"/>
      <c r="H241" s="5"/>
      <c r="I241" s="12"/>
      <c r="J241" s="12"/>
      <c r="K241" s="12"/>
      <c r="L241" s="12"/>
      <c r="M241" s="5"/>
      <c r="N241" s="5"/>
      <c r="O241" s="5"/>
      <c r="P241" s="5"/>
      <c r="Q241" s="12"/>
      <c r="R241" s="5"/>
      <c r="S241" s="5"/>
      <c r="T241" s="5"/>
      <c r="U241" s="36"/>
    </row>
    <row r="242" spans="1:21" ht="19.95" customHeight="1" x14ac:dyDescent="0.3">
      <c r="A242" s="12"/>
      <c r="B242" s="12"/>
      <c r="C242" s="5"/>
      <c r="D242" s="5"/>
      <c r="E242" s="5"/>
      <c r="F242" s="5"/>
      <c r="G242" s="5"/>
      <c r="H242" s="5"/>
      <c r="I242" s="12"/>
      <c r="J242" s="12"/>
      <c r="K242" s="12"/>
      <c r="L242" s="12"/>
      <c r="M242" s="5"/>
      <c r="N242" s="5"/>
      <c r="O242" s="5"/>
      <c r="P242" s="5"/>
      <c r="Q242" s="12"/>
      <c r="R242" s="5"/>
      <c r="S242" s="5"/>
      <c r="T242" s="5"/>
      <c r="U242" s="36"/>
    </row>
  </sheetData>
  <mergeCells count="105">
    <mergeCell ref="T4:U6"/>
    <mergeCell ref="D5:E6"/>
    <mergeCell ref="F5:F6"/>
    <mergeCell ref="G5:G6"/>
    <mergeCell ref="H5:H6"/>
    <mergeCell ref="I5:I6"/>
    <mergeCell ref="A1:U1"/>
    <mergeCell ref="A2:I3"/>
    <mergeCell ref="J2:J3"/>
    <mergeCell ref="K2:P3"/>
    <mergeCell ref="Q2:U3"/>
    <mergeCell ref="A4:A6"/>
    <mergeCell ref="B4:B6"/>
    <mergeCell ref="C4:C6"/>
    <mergeCell ref="D4:I4"/>
    <mergeCell ref="J4:K4"/>
    <mergeCell ref="Q5:Q6"/>
    <mergeCell ref="R5:S5"/>
    <mergeCell ref="P5:P6"/>
    <mergeCell ref="Q4:S4"/>
    <mergeCell ref="C7:H7"/>
    <mergeCell ref="C8:G8"/>
    <mergeCell ref="C10:H10"/>
    <mergeCell ref="C11:G11"/>
    <mergeCell ref="J5:J6"/>
    <mergeCell ref="K5:K6"/>
    <mergeCell ref="M5:M6"/>
    <mergeCell ref="N5:N6"/>
    <mergeCell ref="O5:O6"/>
    <mergeCell ref="L4:L6"/>
    <mergeCell ref="M4:N4"/>
    <mergeCell ref="O4:P4"/>
    <mergeCell ref="C22:H22"/>
    <mergeCell ref="C23:G23"/>
    <mergeCell ref="C25:H25"/>
    <mergeCell ref="C26:G26"/>
    <mergeCell ref="C28:H28"/>
    <mergeCell ref="C29:G29"/>
    <mergeCell ref="C13:H13"/>
    <mergeCell ref="C14:G14"/>
    <mergeCell ref="C16:H16"/>
    <mergeCell ref="C17:G17"/>
    <mergeCell ref="C19:H19"/>
    <mergeCell ref="C20:G20"/>
    <mergeCell ref="C40:H40"/>
    <mergeCell ref="C41:G41"/>
    <mergeCell ref="C43:H43"/>
    <mergeCell ref="C44:G44"/>
    <mergeCell ref="C46:H46"/>
    <mergeCell ref="C47:G47"/>
    <mergeCell ref="C31:H31"/>
    <mergeCell ref="C32:G32"/>
    <mergeCell ref="C34:H34"/>
    <mergeCell ref="C35:G35"/>
    <mergeCell ref="C37:H37"/>
    <mergeCell ref="C38:G38"/>
    <mergeCell ref="C58:H58"/>
    <mergeCell ref="C59:G59"/>
    <mergeCell ref="C61:H61"/>
    <mergeCell ref="C62:G62"/>
    <mergeCell ref="C64:H64"/>
    <mergeCell ref="C65:G65"/>
    <mergeCell ref="C49:H49"/>
    <mergeCell ref="C50:G50"/>
    <mergeCell ref="C52:H52"/>
    <mergeCell ref="C53:G53"/>
    <mergeCell ref="C55:H55"/>
    <mergeCell ref="C56:G56"/>
    <mergeCell ref="C76:H76"/>
    <mergeCell ref="C77:G77"/>
    <mergeCell ref="C79:H79"/>
    <mergeCell ref="C80:G80"/>
    <mergeCell ref="C82:H82"/>
    <mergeCell ref="C83:G83"/>
    <mergeCell ref="C67:H67"/>
    <mergeCell ref="C68:G68"/>
    <mergeCell ref="C70:H70"/>
    <mergeCell ref="C71:G71"/>
    <mergeCell ref="C73:H73"/>
    <mergeCell ref="C74:G74"/>
    <mergeCell ref="C94:H94"/>
    <mergeCell ref="C95:G95"/>
    <mergeCell ref="C97:H97"/>
    <mergeCell ref="C98:G98"/>
    <mergeCell ref="C100:H100"/>
    <mergeCell ref="C101:G101"/>
    <mergeCell ref="C85:H85"/>
    <mergeCell ref="C86:G86"/>
    <mergeCell ref="C88:H88"/>
    <mergeCell ref="C89:G89"/>
    <mergeCell ref="C91:H91"/>
    <mergeCell ref="C92:G92"/>
    <mergeCell ref="J117:U117"/>
    <mergeCell ref="I110:K110"/>
    <mergeCell ref="J112:U112"/>
    <mergeCell ref="J113:U113"/>
    <mergeCell ref="J114:U114"/>
    <mergeCell ref="J115:U115"/>
    <mergeCell ref="J116:U116"/>
    <mergeCell ref="C103:H103"/>
    <mergeCell ref="C104:G104"/>
    <mergeCell ref="C106:H106"/>
    <mergeCell ref="C107:G107"/>
    <mergeCell ref="I108:K108"/>
    <mergeCell ref="I109:K109"/>
  </mergeCells>
  <pageMargins left="0.70866141732283472" right="0.31496062992125984" top="0.35433070866141736" bottom="0.74803149606299213" header="0.31496062992125984" footer="0.31496062992125984"/>
  <pageSetup paperSize="9" scale="9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
  <sheetViews>
    <sheetView workbookViewId="0">
      <selection activeCell="I25" sqref="I25"/>
    </sheetView>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V1168"/>
  <sheetViews>
    <sheetView view="pageBreakPreview" zoomScaleNormal="100" zoomScaleSheetLayoutView="100" workbookViewId="0">
      <pane ySplit="6" topLeftCell="A1103" activePane="bottomLeft" state="frozen"/>
      <selection pane="bottomLeft" activeCell="I1109" sqref="I1109"/>
    </sheetView>
  </sheetViews>
  <sheetFormatPr defaultRowHeight="14.4" x14ac:dyDescent="0.3"/>
  <cols>
    <col min="1" max="1" width="3.33203125" style="5" customWidth="1"/>
    <col min="2" max="2" width="5.21875" style="5" bestFit="1" customWidth="1"/>
    <col min="3" max="3" width="45.44140625" style="5" customWidth="1"/>
    <col min="4" max="4" width="4.21875" style="5" customWidth="1"/>
    <col min="5" max="5" width="4" style="5" customWidth="1"/>
    <col min="6" max="6" width="7" style="40" bestFit="1" customWidth="1"/>
    <col min="7" max="7" width="5.33203125" style="38" customWidth="1"/>
    <col min="8" max="8" width="6" style="40" customWidth="1"/>
    <col min="9" max="9" width="10" style="38" bestFit="1" customWidth="1"/>
    <col min="10" max="10" width="5.33203125" style="5" bestFit="1" customWidth="1"/>
    <col min="11" max="11" width="3.88671875" style="5" customWidth="1"/>
    <col min="12" max="12" width="4.21875" style="5" customWidth="1"/>
    <col min="13" max="13" width="4.33203125" style="5" customWidth="1"/>
    <col min="14" max="14" width="6" style="5" bestFit="1" customWidth="1"/>
    <col min="15" max="15" width="3.21875" style="5" customWidth="1"/>
    <col min="16" max="16" width="4.88671875" style="5" customWidth="1"/>
    <col min="17" max="17" width="7.5546875" style="5" bestFit="1" customWidth="1"/>
    <col min="18" max="18" width="3.88671875" style="5" customWidth="1"/>
    <col min="19" max="19" width="5.21875" style="5" customWidth="1"/>
    <col min="20" max="20" width="3.77734375" style="5" customWidth="1"/>
    <col min="21" max="22" width="4" style="5" customWidth="1"/>
    <col min="23" max="16384" width="8.88671875" style="5"/>
  </cols>
  <sheetData>
    <row r="1" spans="1:22" ht="19.95" customHeight="1" x14ac:dyDescent="0.3">
      <c r="A1" s="147" t="s">
        <v>0</v>
      </c>
      <c r="B1" s="147"/>
      <c r="C1" s="147"/>
      <c r="D1" s="147"/>
      <c r="E1" s="147"/>
      <c r="F1" s="147"/>
      <c r="G1" s="147"/>
      <c r="H1" s="147"/>
      <c r="I1" s="147"/>
      <c r="J1" s="147"/>
      <c r="K1" s="147"/>
      <c r="L1" s="147"/>
      <c r="M1" s="147"/>
      <c r="N1" s="147"/>
      <c r="O1" s="147"/>
      <c r="P1" s="147"/>
      <c r="Q1" s="147"/>
      <c r="R1" s="147"/>
      <c r="S1" s="147"/>
      <c r="T1" s="147"/>
      <c r="U1" s="147"/>
      <c r="V1" s="147"/>
    </row>
    <row r="2" spans="1:22" ht="15" customHeight="1" x14ac:dyDescent="0.3">
      <c r="A2" s="187" t="s">
        <v>72</v>
      </c>
      <c r="B2" s="187"/>
      <c r="C2" s="187"/>
      <c r="D2" s="187"/>
      <c r="E2" s="187"/>
      <c r="F2" s="187"/>
      <c r="G2" s="187"/>
      <c r="H2" s="187"/>
      <c r="I2" s="187"/>
      <c r="J2" s="187"/>
      <c r="K2" s="157"/>
      <c r="L2" s="151" t="s">
        <v>1</v>
      </c>
      <c r="M2" s="151"/>
      <c r="N2" s="151"/>
      <c r="O2" s="151"/>
      <c r="P2" s="151"/>
      <c r="Q2" s="151"/>
      <c r="R2" s="151" t="s">
        <v>2</v>
      </c>
      <c r="S2" s="151"/>
      <c r="T2" s="151"/>
      <c r="U2" s="151"/>
      <c r="V2" s="151"/>
    </row>
    <row r="3" spans="1:22" ht="29.25" customHeight="1" x14ac:dyDescent="0.3">
      <c r="A3" s="187"/>
      <c r="B3" s="187"/>
      <c r="C3" s="187"/>
      <c r="D3" s="187"/>
      <c r="E3" s="187"/>
      <c r="F3" s="187"/>
      <c r="G3" s="187"/>
      <c r="H3" s="187"/>
      <c r="I3" s="187"/>
      <c r="J3" s="187"/>
      <c r="K3" s="157"/>
      <c r="L3" s="151"/>
      <c r="M3" s="151"/>
      <c r="N3" s="151"/>
      <c r="O3" s="151"/>
      <c r="P3" s="151"/>
      <c r="Q3" s="151"/>
      <c r="R3" s="151"/>
      <c r="S3" s="151"/>
      <c r="T3" s="151"/>
      <c r="U3" s="151"/>
      <c r="V3" s="151"/>
    </row>
    <row r="4" spans="1:22" ht="58.2" customHeight="1" x14ac:dyDescent="0.3">
      <c r="A4" s="151" t="s">
        <v>27</v>
      </c>
      <c r="B4" s="151" t="s">
        <v>98</v>
      </c>
      <c r="C4" s="147" t="s">
        <v>3</v>
      </c>
      <c r="D4" s="147" t="s">
        <v>4</v>
      </c>
      <c r="E4" s="147"/>
      <c r="F4" s="147"/>
      <c r="G4" s="147"/>
      <c r="H4" s="147"/>
      <c r="I4" s="147"/>
      <c r="J4" s="147" t="s">
        <v>5</v>
      </c>
      <c r="K4" s="147"/>
      <c r="L4" s="147"/>
      <c r="M4" s="147" t="s">
        <v>6</v>
      </c>
      <c r="N4" s="151" t="s">
        <v>7</v>
      </c>
      <c r="O4" s="151"/>
      <c r="P4" s="151" t="s">
        <v>8</v>
      </c>
      <c r="Q4" s="151"/>
      <c r="R4" s="151" t="s">
        <v>9</v>
      </c>
      <c r="S4" s="151"/>
      <c r="T4" s="151"/>
      <c r="U4" s="151" t="s">
        <v>10</v>
      </c>
      <c r="V4" s="151"/>
    </row>
    <row r="5" spans="1:22" ht="21" customHeight="1" x14ac:dyDescent="0.3">
      <c r="A5" s="151"/>
      <c r="B5" s="151"/>
      <c r="C5" s="147"/>
      <c r="D5" s="147" t="s">
        <v>11</v>
      </c>
      <c r="E5" s="147"/>
      <c r="F5" s="152" t="s">
        <v>12</v>
      </c>
      <c r="G5" s="152" t="s">
        <v>13</v>
      </c>
      <c r="H5" s="152" t="s">
        <v>14</v>
      </c>
      <c r="I5" s="152" t="s">
        <v>15</v>
      </c>
      <c r="J5" s="147" t="s">
        <v>16</v>
      </c>
      <c r="K5" s="151" t="s">
        <v>17</v>
      </c>
      <c r="L5" s="147" t="s">
        <v>18</v>
      </c>
      <c r="M5" s="147"/>
      <c r="N5" s="147" t="s">
        <v>19</v>
      </c>
      <c r="O5" s="147" t="s">
        <v>20</v>
      </c>
      <c r="P5" s="147" t="s">
        <v>21</v>
      </c>
      <c r="Q5" s="147" t="s">
        <v>22</v>
      </c>
      <c r="R5" s="147" t="s">
        <v>23</v>
      </c>
      <c r="S5" s="147" t="s">
        <v>24</v>
      </c>
      <c r="T5" s="147"/>
      <c r="U5" s="151"/>
      <c r="V5" s="151"/>
    </row>
    <row r="6" spans="1:22" x14ac:dyDescent="0.3">
      <c r="A6" s="151"/>
      <c r="B6" s="151"/>
      <c r="C6" s="147"/>
      <c r="D6" s="147"/>
      <c r="E6" s="147"/>
      <c r="F6" s="152"/>
      <c r="G6" s="152"/>
      <c r="H6" s="152"/>
      <c r="I6" s="152"/>
      <c r="J6" s="147"/>
      <c r="K6" s="151"/>
      <c r="L6" s="147"/>
      <c r="M6" s="147"/>
      <c r="N6" s="147"/>
      <c r="O6" s="147"/>
      <c r="P6" s="147"/>
      <c r="Q6" s="147"/>
      <c r="R6" s="147"/>
      <c r="S6" s="2" t="s">
        <v>19</v>
      </c>
      <c r="T6" s="2" t="s">
        <v>18</v>
      </c>
      <c r="U6" s="151"/>
      <c r="V6" s="151"/>
    </row>
    <row r="7" spans="1:22" ht="60.75" customHeight="1" x14ac:dyDescent="0.3">
      <c r="A7" s="8">
        <v>1</v>
      </c>
      <c r="B7" s="8">
        <v>445</v>
      </c>
      <c r="C7" s="188" t="s">
        <v>279</v>
      </c>
      <c r="D7" s="188"/>
      <c r="E7" s="188"/>
      <c r="F7" s="188"/>
      <c r="G7" s="188"/>
      <c r="H7" s="188"/>
    </row>
    <row r="8" spans="1:22" ht="19.95" customHeight="1" x14ac:dyDescent="0.3">
      <c r="B8" s="8"/>
      <c r="C8" s="5" t="s">
        <v>74</v>
      </c>
      <c r="D8" s="8">
        <v>1</v>
      </c>
      <c r="E8" s="8">
        <v>1</v>
      </c>
      <c r="F8" s="37">
        <v>3.18</v>
      </c>
      <c r="G8" s="37">
        <v>4.5999999999999996</v>
      </c>
      <c r="H8" s="37"/>
      <c r="I8" s="38">
        <f t="shared" ref="I8:I24" si="0">D8*E8*F8*G8</f>
        <v>14.628</v>
      </c>
    </row>
    <row r="9" spans="1:22" ht="19.95" customHeight="1" x14ac:dyDescent="0.3">
      <c r="B9" s="8"/>
      <c r="C9" s="5" t="s">
        <v>75</v>
      </c>
      <c r="D9" s="8">
        <v>1</v>
      </c>
      <c r="E9" s="8">
        <v>1</v>
      </c>
      <c r="F9" s="37">
        <v>4.4800000000000004</v>
      </c>
      <c r="G9" s="37">
        <v>3.45</v>
      </c>
      <c r="H9" s="37"/>
      <c r="I9" s="38">
        <f t="shared" si="0"/>
        <v>15.456000000000003</v>
      </c>
    </row>
    <row r="10" spans="1:22" ht="19.95" customHeight="1" x14ac:dyDescent="0.3">
      <c r="B10" s="8"/>
      <c r="C10" s="5" t="s">
        <v>76</v>
      </c>
      <c r="D10" s="8">
        <v>1</v>
      </c>
      <c r="E10" s="8">
        <v>1</v>
      </c>
      <c r="F10" s="37">
        <v>7.72</v>
      </c>
      <c r="G10" s="37">
        <v>1.8</v>
      </c>
      <c r="H10" s="37"/>
      <c r="I10" s="38">
        <f t="shared" si="0"/>
        <v>13.895999999999999</v>
      </c>
    </row>
    <row r="11" spans="1:22" ht="19.95" customHeight="1" x14ac:dyDescent="0.3">
      <c r="B11" s="8"/>
      <c r="C11" s="5" t="s">
        <v>77</v>
      </c>
      <c r="D11" s="8">
        <v>1</v>
      </c>
      <c r="E11" s="8">
        <v>1</v>
      </c>
      <c r="F11" s="37">
        <v>10.4</v>
      </c>
      <c r="G11" s="37">
        <v>6.6</v>
      </c>
      <c r="H11" s="37"/>
      <c r="I11" s="38">
        <f t="shared" si="0"/>
        <v>68.64</v>
      </c>
    </row>
    <row r="12" spans="1:22" ht="19.95" customHeight="1" x14ac:dyDescent="0.3">
      <c r="B12" s="8"/>
      <c r="C12" s="5" t="s">
        <v>78</v>
      </c>
      <c r="D12" s="8">
        <v>1</v>
      </c>
      <c r="E12" s="8">
        <v>1</v>
      </c>
      <c r="F12" s="37">
        <v>3.5</v>
      </c>
      <c r="G12" s="37">
        <v>1.8</v>
      </c>
      <c r="H12" s="37"/>
      <c r="I12" s="38">
        <f t="shared" si="0"/>
        <v>6.3</v>
      </c>
    </row>
    <row r="13" spans="1:22" ht="19.95" customHeight="1" x14ac:dyDescent="0.3">
      <c r="B13" s="8"/>
      <c r="C13" s="5" t="s">
        <v>79</v>
      </c>
      <c r="D13" s="8">
        <v>1</v>
      </c>
      <c r="E13" s="8">
        <v>1</v>
      </c>
      <c r="F13" s="37">
        <v>1.44</v>
      </c>
      <c r="G13" s="37">
        <v>1.2</v>
      </c>
      <c r="H13" s="37"/>
      <c r="I13" s="38">
        <f t="shared" si="0"/>
        <v>1.728</v>
      </c>
    </row>
    <row r="14" spans="1:22" ht="19.95" customHeight="1" x14ac:dyDescent="0.3">
      <c r="B14" s="8"/>
      <c r="C14" s="5" t="s">
        <v>310</v>
      </c>
      <c r="D14" s="8">
        <v>1</v>
      </c>
      <c r="E14" s="8">
        <v>1</v>
      </c>
      <c r="F14" s="37">
        <v>1.95</v>
      </c>
      <c r="G14" s="37">
        <v>1.1499999999999999</v>
      </c>
      <c r="H14" s="37"/>
      <c r="I14" s="38">
        <f t="shared" si="0"/>
        <v>2.2424999999999997</v>
      </c>
    </row>
    <row r="15" spans="1:22" ht="19.95" customHeight="1" x14ac:dyDescent="0.3">
      <c r="B15" s="8"/>
      <c r="C15" s="5" t="s">
        <v>80</v>
      </c>
      <c r="D15" s="8">
        <v>1</v>
      </c>
      <c r="E15" s="8">
        <v>1</v>
      </c>
      <c r="F15" s="37">
        <v>3</v>
      </c>
      <c r="G15" s="37">
        <v>3.4</v>
      </c>
      <c r="H15" s="37"/>
      <c r="I15" s="38">
        <f t="shared" si="0"/>
        <v>10.199999999999999</v>
      </c>
    </row>
    <row r="16" spans="1:22" ht="19.95" customHeight="1" x14ac:dyDescent="0.3">
      <c r="B16" s="8"/>
      <c r="C16" s="5" t="s">
        <v>81</v>
      </c>
      <c r="D16" s="8">
        <v>1</v>
      </c>
      <c r="E16" s="8">
        <v>1</v>
      </c>
      <c r="F16" s="37">
        <v>7.95</v>
      </c>
      <c r="G16" s="37">
        <v>5</v>
      </c>
      <c r="H16" s="37"/>
      <c r="I16" s="38">
        <f t="shared" si="0"/>
        <v>39.75</v>
      </c>
    </row>
    <row r="17" spans="2:17" ht="19.95" customHeight="1" x14ac:dyDescent="0.3">
      <c r="B17" s="8"/>
      <c r="C17" s="5" t="s">
        <v>82</v>
      </c>
      <c r="D17" s="8">
        <v>1</v>
      </c>
      <c r="E17" s="8">
        <v>1</v>
      </c>
      <c r="F17" s="37">
        <v>8.25</v>
      </c>
      <c r="G17" s="37">
        <v>1.8</v>
      </c>
      <c r="H17" s="37"/>
      <c r="I17" s="38">
        <f t="shared" si="0"/>
        <v>14.85</v>
      </c>
    </row>
    <row r="18" spans="2:17" ht="19.95" customHeight="1" x14ac:dyDescent="0.3">
      <c r="B18" s="8"/>
      <c r="C18" s="5" t="s">
        <v>83</v>
      </c>
      <c r="D18" s="8">
        <v>1</v>
      </c>
      <c r="E18" s="8">
        <v>1</v>
      </c>
      <c r="F18" s="37">
        <v>21.3</v>
      </c>
      <c r="G18" s="37">
        <v>1.7</v>
      </c>
      <c r="H18" s="37"/>
      <c r="I18" s="38">
        <f t="shared" si="0"/>
        <v>36.21</v>
      </c>
    </row>
    <row r="19" spans="2:17" ht="19.95" customHeight="1" x14ac:dyDescent="0.3">
      <c r="B19" s="8"/>
      <c r="C19" s="5" t="s">
        <v>84</v>
      </c>
      <c r="D19" s="8">
        <v>1</v>
      </c>
      <c r="E19" s="8">
        <v>1</v>
      </c>
      <c r="F19" s="37">
        <v>4.7699999999999996</v>
      </c>
      <c r="G19" s="37">
        <v>4.5</v>
      </c>
      <c r="H19" s="37"/>
      <c r="I19" s="38">
        <f t="shared" si="0"/>
        <v>21.464999999999996</v>
      </c>
    </row>
    <row r="20" spans="2:17" ht="19.95" customHeight="1" x14ac:dyDescent="0.3">
      <c r="B20" s="8"/>
      <c r="C20" s="5" t="s">
        <v>285</v>
      </c>
      <c r="D20" s="8">
        <v>1</v>
      </c>
      <c r="E20" s="8">
        <v>1</v>
      </c>
      <c r="F20" s="37">
        <v>16.55</v>
      </c>
      <c r="G20" s="37">
        <v>4.78</v>
      </c>
      <c r="H20" s="37"/>
      <c r="I20" s="38">
        <f t="shared" si="0"/>
        <v>79.109000000000009</v>
      </c>
    </row>
    <row r="21" spans="2:17" ht="19.95" customHeight="1" x14ac:dyDescent="0.3">
      <c r="B21" s="8"/>
      <c r="C21" s="5" t="s">
        <v>86</v>
      </c>
      <c r="D21" s="8">
        <v>1</v>
      </c>
      <c r="E21" s="8">
        <v>1</v>
      </c>
      <c r="F21" s="37">
        <v>6.87</v>
      </c>
      <c r="G21" s="37">
        <v>4.8</v>
      </c>
      <c r="H21" s="37"/>
      <c r="I21" s="38">
        <f t="shared" si="0"/>
        <v>32.975999999999999</v>
      </c>
    </row>
    <row r="22" spans="2:17" ht="19.95" customHeight="1" x14ac:dyDescent="0.3">
      <c r="B22" s="8"/>
      <c r="C22" s="5" t="s">
        <v>87</v>
      </c>
      <c r="D22" s="8">
        <v>1</v>
      </c>
      <c r="E22" s="8">
        <v>1</v>
      </c>
      <c r="F22" s="37">
        <v>14.48</v>
      </c>
      <c r="G22" s="37">
        <v>1.7</v>
      </c>
      <c r="H22" s="37"/>
      <c r="I22" s="38">
        <f t="shared" si="0"/>
        <v>24.616</v>
      </c>
    </row>
    <row r="23" spans="2:17" ht="19.95" customHeight="1" x14ac:dyDescent="0.3">
      <c r="B23" s="8"/>
      <c r="C23" s="5" t="s">
        <v>88</v>
      </c>
      <c r="D23" s="8">
        <v>1</v>
      </c>
      <c r="E23" s="8">
        <v>1</v>
      </c>
      <c r="F23" s="37">
        <v>7</v>
      </c>
      <c r="G23" s="37">
        <v>4.45</v>
      </c>
      <c r="H23" s="37"/>
      <c r="I23" s="38">
        <f t="shared" si="0"/>
        <v>31.150000000000002</v>
      </c>
    </row>
    <row r="24" spans="2:17" ht="19.95" customHeight="1" x14ac:dyDescent="0.3">
      <c r="B24" s="8"/>
      <c r="C24" s="5" t="s">
        <v>89</v>
      </c>
      <c r="D24" s="8">
        <v>1</v>
      </c>
      <c r="E24" s="8">
        <v>1</v>
      </c>
      <c r="F24" s="37">
        <v>7</v>
      </c>
      <c r="G24" s="37">
        <v>4.45</v>
      </c>
      <c r="H24" s="37"/>
      <c r="I24" s="38">
        <f t="shared" si="0"/>
        <v>31.150000000000002</v>
      </c>
    </row>
    <row r="25" spans="2:17" ht="20.100000000000001" customHeight="1" x14ac:dyDescent="0.3">
      <c r="B25" s="8"/>
      <c r="C25" s="5" t="s">
        <v>121</v>
      </c>
      <c r="D25" s="8">
        <v>1</v>
      </c>
      <c r="E25" s="8">
        <v>2</v>
      </c>
      <c r="F25" s="37">
        <v>10.4</v>
      </c>
      <c r="G25" s="37"/>
      <c r="H25" s="37">
        <v>0.16</v>
      </c>
      <c r="I25" s="38">
        <f>D25*E25*F25*H25</f>
        <v>3.3280000000000003</v>
      </c>
    </row>
    <row r="26" spans="2:17" ht="19.95" customHeight="1" x14ac:dyDescent="0.3">
      <c r="B26" s="8"/>
      <c r="C26" s="5" t="s">
        <v>286</v>
      </c>
      <c r="D26" s="8">
        <v>1</v>
      </c>
      <c r="E26" s="8">
        <v>2</v>
      </c>
      <c r="F26" s="37">
        <v>6.5</v>
      </c>
      <c r="G26" s="37"/>
      <c r="H26" s="37">
        <v>0.16</v>
      </c>
      <c r="I26" s="38">
        <f t="shared" ref="I26:I30" si="1">D26*E26*F26*H26</f>
        <v>2.08</v>
      </c>
    </row>
    <row r="27" spans="2:17" ht="19.95" customHeight="1" x14ac:dyDescent="0.3">
      <c r="B27" s="8"/>
      <c r="C27" s="5" t="s">
        <v>97</v>
      </c>
      <c r="D27" s="8">
        <v>1</v>
      </c>
      <c r="E27" s="8">
        <v>2</v>
      </c>
      <c r="F27" s="37">
        <v>1.6</v>
      </c>
      <c r="G27" s="37"/>
      <c r="H27" s="37">
        <v>0.16</v>
      </c>
      <c r="I27" s="38">
        <f t="shared" si="1"/>
        <v>0.51200000000000001</v>
      </c>
    </row>
    <row r="28" spans="2:17" ht="19.95" customHeight="1" x14ac:dyDescent="0.3">
      <c r="B28" s="8"/>
      <c r="C28" s="5" t="s">
        <v>97</v>
      </c>
      <c r="D28" s="8">
        <v>1</v>
      </c>
      <c r="E28" s="8">
        <v>2</v>
      </c>
      <c r="F28" s="37">
        <v>0.46</v>
      </c>
      <c r="G28" s="37"/>
      <c r="H28" s="37">
        <v>0.16</v>
      </c>
      <c r="I28" s="38">
        <f t="shared" si="1"/>
        <v>0.1472</v>
      </c>
    </row>
    <row r="29" spans="2:17" ht="19.95" customHeight="1" x14ac:dyDescent="0.3">
      <c r="B29" s="8"/>
      <c r="C29" s="5" t="s">
        <v>92</v>
      </c>
      <c r="D29" s="8">
        <v>-1</v>
      </c>
      <c r="E29" s="8">
        <v>2</v>
      </c>
      <c r="F29" s="37">
        <v>1.8</v>
      </c>
      <c r="G29" s="37"/>
      <c r="H29" s="37">
        <v>0.16</v>
      </c>
      <c r="I29" s="38">
        <f t="shared" si="1"/>
        <v>-0.57600000000000007</v>
      </c>
    </row>
    <row r="30" spans="2:17" ht="19.95" customHeight="1" x14ac:dyDescent="0.3">
      <c r="B30" s="8"/>
      <c r="C30" s="5" t="s">
        <v>92</v>
      </c>
      <c r="D30" s="8">
        <v>-1</v>
      </c>
      <c r="E30" s="8">
        <v>2</v>
      </c>
      <c r="F30" s="37">
        <v>1.8</v>
      </c>
      <c r="G30" s="37"/>
      <c r="H30" s="37">
        <v>0.16</v>
      </c>
      <c r="I30" s="38">
        <f t="shared" si="1"/>
        <v>-0.57600000000000007</v>
      </c>
    </row>
    <row r="31" spans="2:17" ht="19.95" customHeight="1" x14ac:dyDescent="0.3">
      <c r="B31" s="8"/>
      <c r="C31" s="5" t="s">
        <v>124</v>
      </c>
      <c r="D31" s="8">
        <v>1</v>
      </c>
      <c r="E31" s="8">
        <v>1</v>
      </c>
      <c r="F31" s="37">
        <v>8</v>
      </c>
      <c r="G31" s="37">
        <v>4.8</v>
      </c>
      <c r="H31" s="37"/>
      <c r="I31" s="38">
        <f>G31*F31*E31*D31</f>
        <v>38.4</v>
      </c>
    </row>
    <row r="32" spans="2:17" ht="19.95" customHeight="1" x14ac:dyDescent="0.3">
      <c r="B32" s="8"/>
      <c r="D32" s="8"/>
      <c r="E32" s="8"/>
      <c r="F32" s="37"/>
      <c r="G32" s="152" t="s">
        <v>99</v>
      </c>
      <c r="H32" s="152"/>
      <c r="I32" s="39">
        <f>SUM(I8:I31)</f>
        <v>487.68169999999986</v>
      </c>
      <c r="J32" s="2" t="s">
        <v>101</v>
      </c>
      <c r="L32" s="185" t="s">
        <v>459</v>
      </c>
      <c r="M32" s="185"/>
      <c r="N32" s="185"/>
      <c r="O32" s="185"/>
      <c r="P32" s="185"/>
      <c r="Q32" s="185"/>
    </row>
    <row r="33" spans="1:9" ht="67.5" customHeight="1" x14ac:dyDescent="0.3">
      <c r="A33" s="8">
        <v>2</v>
      </c>
      <c r="B33" s="8" t="s">
        <v>103</v>
      </c>
      <c r="C33" s="154" t="s">
        <v>136</v>
      </c>
      <c r="D33" s="154"/>
      <c r="E33" s="154"/>
      <c r="F33" s="154"/>
      <c r="G33" s="154"/>
      <c r="H33" s="154"/>
    </row>
    <row r="34" spans="1:9" ht="19.95" customHeight="1" x14ac:dyDescent="0.3">
      <c r="B34" s="8"/>
      <c r="C34" s="35" t="s">
        <v>73</v>
      </c>
      <c r="D34" s="8">
        <v>1</v>
      </c>
      <c r="E34" s="8">
        <v>2</v>
      </c>
      <c r="F34" s="37">
        <v>4.3600000000000003</v>
      </c>
      <c r="G34" s="37">
        <v>1.5</v>
      </c>
      <c r="H34" s="37"/>
      <c r="I34" s="38">
        <f>D34*E34*F34*G34</f>
        <v>13.080000000000002</v>
      </c>
    </row>
    <row r="35" spans="1:9" ht="19.95" customHeight="1" x14ac:dyDescent="0.3">
      <c r="B35" s="8"/>
      <c r="C35" s="35" t="s">
        <v>102</v>
      </c>
      <c r="D35" s="8">
        <v>1</v>
      </c>
      <c r="E35" s="8">
        <v>2</v>
      </c>
      <c r="F35" s="37">
        <v>0.5</v>
      </c>
      <c r="G35" s="37">
        <v>1.97</v>
      </c>
      <c r="H35" s="37"/>
      <c r="I35" s="38">
        <f t="shared" ref="I35:I43" si="2">D35*E35*F35*G35</f>
        <v>1.97</v>
      </c>
    </row>
    <row r="36" spans="1:9" ht="19.95" customHeight="1" x14ac:dyDescent="0.3">
      <c r="B36" s="8"/>
      <c r="C36" s="35" t="s">
        <v>102</v>
      </c>
      <c r="D36" s="8">
        <v>1</v>
      </c>
      <c r="E36" s="8">
        <v>1</v>
      </c>
      <c r="F36" s="37">
        <v>4.7</v>
      </c>
      <c r="G36" s="37">
        <v>1.5</v>
      </c>
      <c r="H36" s="37"/>
      <c r="I36" s="38">
        <f t="shared" si="2"/>
        <v>7.0500000000000007</v>
      </c>
    </row>
    <row r="37" spans="1:9" ht="19.95" customHeight="1" x14ac:dyDescent="0.3">
      <c r="B37" s="8"/>
      <c r="C37" s="35" t="s">
        <v>102</v>
      </c>
      <c r="D37" s="8">
        <v>1</v>
      </c>
      <c r="E37" s="8">
        <v>1</v>
      </c>
      <c r="F37" s="37">
        <v>3.2</v>
      </c>
      <c r="G37" s="37">
        <v>1.5</v>
      </c>
      <c r="H37" s="37"/>
      <c r="I37" s="38">
        <f t="shared" si="2"/>
        <v>4.8000000000000007</v>
      </c>
    </row>
    <row r="38" spans="1:9" ht="19.95" customHeight="1" x14ac:dyDescent="0.3">
      <c r="B38" s="8"/>
      <c r="C38" s="35" t="s">
        <v>102</v>
      </c>
      <c r="D38" s="8">
        <v>1</v>
      </c>
      <c r="E38" s="8">
        <v>1</v>
      </c>
      <c r="F38" s="37">
        <v>4.7</v>
      </c>
      <c r="G38" s="37">
        <v>1.97</v>
      </c>
      <c r="H38" s="37"/>
      <c r="I38" s="38">
        <f t="shared" si="2"/>
        <v>9.2590000000000003</v>
      </c>
    </row>
    <row r="39" spans="1:9" ht="19.95" customHeight="1" x14ac:dyDescent="0.3">
      <c r="B39" s="8"/>
      <c r="C39" s="35" t="s">
        <v>102</v>
      </c>
      <c r="D39" s="8">
        <v>1</v>
      </c>
      <c r="E39" s="8">
        <v>1</v>
      </c>
      <c r="F39" s="37">
        <v>8</v>
      </c>
      <c r="G39" s="37">
        <v>1.5</v>
      </c>
      <c r="H39" s="37"/>
      <c r="I39" s="38">
        <f t="shared" si="2"/>
        <v>12</v>
      </c>
    </row>
    <row r="40" spans="1:9" ht="19.95" customHeight="1" x14ac:dyDescent="0.3">
      <c r="B40" s="8"/>
      <c r="C40" s="35" t="s">
        <v>90</v>
      </c>
      <c r="D40" s="8">
        <v>1</v>
      </c>
      <c r="E40" s="8">
        <v>1</v>
      </c>
      <c r="F40" s="37">
        <v>4.7</v>
      </c>
      <c r="G40" s="37">
        <v>0.3</v>
      </c>
      <c r="H40" s="37"/>
      <c r="I40" s="38">
        <f t="shared" si="2"/>
        <v>1.41</v>
      </c>
    </row>
    <row r="41" spans="1:9" ht="19.95" customHeight="1" x14ac:dyDescent="0.3">
      <c r="B41" s="8"/>
      <c r="C41" s="35" t="s">
        <v>102</v>
      </c>
      <c r="D41" s="8">
        <v>1</v>
      </c>
      <c r="E41" s="8">
        <v>1</v>
      </c>
      <c r="F41" s="37">
        <v>4.5999999999999996</v>
      </c>
      <c r="G41" s="37">
        <v>0.3</v>
      </c>
      <c r="H41" s="37"/>
      <c r="I41" s="38">
        <f t="shared" si="2"/>
        <v>1.38</v>
      </c>
    </row>
    <row r="42" spans="1:9" ht="19.95" customHeight="1" x14ac:dyDescent="0.3">
      <c r="B42" s="8"/>
      <c r="C42" s="35" t="s">
        <v>102</v>
      </c>
      <c r="D42" s="8">
        <v>1</v>
      </c>
      <c r="E42" s="8">
        <v>1</v>
      </c>
      <c r="F42" s="37">
        <v>8</v>
      </c>
      <c r="G42" s="37">
        <v>0.3</v>
      </c>
      <c r="H42" s="37"/>
      <c r="I42" s="38">
        <f t="shared" si="2"/>
        <v>2.4</v>
      </c>
    </row>
    <row r="43" spans="1:9" ht="19.95" customHeight="1" x14ac:dyDescent="0.3">
      <c r="B43" s="8"/>
      <c r="C43" s="5" t="s">
        <v>74</v>
      </c>
      <c r="D43" s="8">
        <v>1</v>
      </c>
      <c r="E43" s="8">
        <v>1</v>
      </c>
      <c r="F43" s="37">
        <v>3.18</v>
      </c>
      <c r="G43" s="37">
        <v>4.5999999999999996</v>
      </c>
      <c r="H43" s="37"/>
      <c r="I43" s="38">
        <f t="shared" si="2"/>
        <v>14.628</v>
      </c>
    </row>
    <row r="44" spans="1:9" ht="19.95" customHeight="1" x14ac:dyDescent="0.3">
      <c r="B44" s="8"/>
      <c r="C44" s="5" t="s">
        <v>102</v>
      </c>
      <c r="D44" s="8">
        <v>1</v>
      </c>
      <c r="E44" s="8">
        <v>1</v>
      </c>
      <c r="F44" s="37">
        <v>4.5999999999999996</v>
      </c>
      <c r="G44" s="37"/>
      <c r="H44" s="37">
        <v>0.82</v>
      </c>
      <c r="I44" s="38">
        <f>D44*E44*F44*H44</f>
        <v>3.7719999999999994</v>
      </c>
    </row>
    <row r="45" spans="1:9" ht="19.95" customHeight="1" x14ac:dyDescent="0.3">
      <c r="B45" s="8"/>
      <c r="C45" s="5" t="s">
        <v>130</v>
      </c>
      <c r="D45" s="8">
        <v>1</v>
      </c>
      <c r="E45" s="8">
        <v>1</v>
      </c>
      <c r="F45" s="37">
        <v>3.9</v>
      </c>
      <c r="G45" s="37">
        <v>0.3</v>
      </c>
      <c r="H45" s="37"/>
      <c r="I45" s="38">
        <f>D45*E45*F45*G45</f>
        <v>1.17</v>
      </c>
    </row>
    <row r="46" spans="1:9" ht="19.95" customHeight="1" x14ac:dyDescent="0.3">
      <c r="B46" s="8"/>
      <c r="C46" s="5" t="s">
        <v>291</v>
      </c>
      <c r="D46" s="8">
        <v>1</v>
      </c>
      <c r="E46" s="8">
        <v>1</v>
      </c>
      <c r="F46" s="37">
        <v>0.35</v>
      </c>
      <c r="G46" s="37"/>
      <c r="H46" s="37">
        <v>1.1399999999999999</v>
      </c>
      <c r="I46" s="38">
        <f>D46*E46*F46*H46</f>
        <v>0.39899999999999997</v>
      </c>
    </row>
    <row r="47" spans="1:9" ht="19.95" customHeight="1" x14ac:dyDescent="0.3">
      <c r="B47" s="8"/>
      <c r="C47" s="5" t="s">
        <v>102</v>
      </c>
      <c r="D47" s="8">
        <v>1</v>
      </c>
      <c r="E47" s="8">
        <v>1</v>
      </c>
      <c r="F47" s="37">
        <v>3.18</v>
      </c>
      <c r="G47" s="37"/>
      <c r="H47" s="37">
        <v>1.95</v>
      </c>
      <c r="I47" s="38">
        <f t="shared" ref="I47:I111" si="3">D47*E47*F47*H47</f>
        <v>6.2010000000000005</v>
      </c>
    </row>
    <row r="48" spans="1:9" ht="19.95" customHeight="1" x14ac:dyDescent="0.3">
      <c r="B48" s="8"/>
      <c r="C48" s="5" t="s">
        <v>91</v>
      </c>
      <c r="D48" s="8">
        <v>-1</v>
      </c>
      <c r="E48" s="8">
        <v>1</v>
      </c>
      <c r="F48" s="37">
        <v>1.8</v>
      </c>
      <c r="G48" s="37"/>
      <c r="H48" s="37">
        <v>1.3</v>
      </c>
      <c r="I48" s="38">
        <f t="shared" si="3"/>
        <v>-2.3400000000000003</v>
      </c>
    </row>
    <row r="49" spans="2:9" ht="19.95" customHeight="1" x14ac:dyDescent="0.3">
      <c r="B49" s="8"/>
      <c r="C49" s="5" t="s">
        <v>294</v>
      </c>
      <c r="D49" s="8">
        <v>1</v>
      </c>
      <c r="E49" s="8">
        <v>1</v>
      </c>
      <c r="F49" s="37">
        <v>4.58</v>
      </c>
      <c r="G49" s="37"/>
      <c r="H49" s="37">
        <v>1.95</v>
      </c>
      <c r="I49" s="38">
        <f t="shared" si="3"/>
        <v>8.9309999999999992</v>
      </c>
    </row>
    <row r="50" spans="2:9" ht="19.95" customHeight="1" x14ac:dyDescent="0.3">
      <c r="B50" s="8"/>
      <c r="C50" s="5" t="s">
        <v>92</v>
      </c>
      <c r="D50" s="8">
        <v>-1</v>
      </c>
      <c r="E50" s="8">
        <v>1</v>
      </c>
      <c r="F50" s="37">
        <v>1.2</v>
      </c>
      <c r="G50" s="37"/>
      <c r="H50" s="37">
        <v>1.95</v>
      </c>
      <c r="I50" s="38">
        <f t="shared" si="3"/>
        <v>-2.34</v>
      </c>
    </row>
    <row r="51" spans="2:9" ht="19.95" customHeight="1" x14ac:dyDescent="0.3">
      <c r="B51" s="8"/>
      <c r="C51" s="5" t="s">
        <v>311</v>
      </c>
      <c r="D51" s="8">
        <v>1</v>
      </c>
      <c r="E51" s="8">
        <v>2</v>
      </c>
      <c r="F51" s="37">
        <v>4.5999999999999996</v>
      </c>
      <c r="G51" s="37"/>
      <c r="H51" s="37">
        <v>1.95</v>
      </c>
      <c r="I51" s="38">
        <f t="shared" si="3"/>
        <v>17.939999999999998</v>
      </c>
    </row>
    <row r="52" spans="2:9" ht="19.95" customHeight="1" x14ac:dyDescent="0.3">
      <c r="B52" s="8"/>
      <c r="C52" s="5" t="s">
        <v>92</v>
      </c>
      <c r="D52" s="8">
        <v>-1</v>
      </c>
      <c r="E52" s="8">
        <v>1</v>
      </c>
      <c r="F52" s="37">
        <v>1.2</v>
      </c>
      <c r="G52" s="37"/>
      <c r="H52" s="37">
        <v>1.95</v>
      </c>
      <c r="I52" s="38">
        <f t="shared" si="3"/>
        <v>-2.34</v>
      </c>
    </row>
    <row r="53" spans="2:9" ht="19.95" customHeight="1" x14ac:dyDescent="0.3">
      <c r="B53" s="8"/>
      <c r="C53" s="5" t="s">
        <v>312</v>
      </c>
      <c r="D53" s="8">
        <v>1</v>
      </c>
      <c r="E53" s="8">
        <v>2</v>
      </c>
      <c r="F53" s="37">
        <v>3.25</v>
      </c>
      <c r="G53" s="37"/>
      <c r="H53" s="37">
        <v>1.95</v>
      </c>
      <c r="I53" s="38">
        <f t="shared" si="3"/>
        <v>12.674999999999999</v>
      </c>
    </row>
    <row r="54" spans="2:9" ht="19.95" customHeight="1" x14ac:dyDescent="0.3">
      <c r="B54" s="8"/>
      <c r="C54" s="5" t="s">
        <v>91</v>
      </c>
      <c r="D54" s="8">
        <v>-1</v>
      </c>
      <c r="E54" s="8">
        <v>1</v>
      </c>
      <c r="F54" s="37">
        <v>1.8</v>
      </c>
      <c r="G54" s="37"/>
      <c r="H54" s="37">
        <v>1.3</v>
      </c>
      <c r="I54" s="38">
        <f t="shared" si="3"/>
        <v>-2.3400000000000003</v>
      </c>
    </row>
    <row r="55" spans="2:9" ht="19.95" customHeight="1" x14ac:dyDescent="0.3">
      <c r="B55" s="8"/>
      <c r="C55" s="5" t="s">
        <v>76</v>
      </c>
      <c r="D55" s="8">
        <v>1</v>
      </c>
      <c r="E55" s="8">
        <v>1</v>
      </c>
      <c r="F55" s="37">
        <v>4</v>
      </c>
      <c r="G55" s="37"/>
      <c r="H55" s="37">
        <v>1.95</v>
      </c>
      <c r="I55" s="38">
        <f t="shared" si="3"/>
        <v>7.8</v>
      </c>
    </row>
    <row r="56" spans="2:9" ht="19.95" customHeight="1" x14ac:dyDescent="0.3">
      <c r="B56" s="8"/>
      <c r="C56" s="5" t="s">
        <v>313</v>
      </c>
      <c r="D56" s="8">
        <v>1</v>
      </c>
      <c r="E56" s="8">
        <v>2</v>
      </c>
      <c r="F56" s="37">
        <v>2.14</v>
      </c>
      <c r="G56" s="37"/>
      <c r="H56" s="37">
        <v>1.95</v>
      </c>
      <c r="I56" s="38">
        <f t="shared" si="3"/>
        <v>8.3460000000000001</v>
      </c>
    </row>
    <row r="57" spans="2:9" ht="19.95" customHeight="1" x14ac:dyDescent="0.3">
      <c r="B57" s="8"/>
      <c r="C57" s="5" t="s">
        <v>314</v>
      </c>
      <c r="D57" s="8">
        <v>1</v>
      </c>
      <c r="E57" s="8">
        <v>1</v>
      </c>
      <c r="F57" s="37">
        <v>1.8</v>
      </c>
      <c r="G57" s="37"/>
      <c r="H57" s="37">
        <v>1.95</v>
      </c>
      <c r="I57" s="38">
        <f t="shared" si="3"/>
        <v>3.51</v>
      </c>
    </row>
    <row r="58" spans="2:9" ht="19.95" customHeight="1" x14ac:dyDescent="0.3">
      <c r="B58" s="8"/>
      <c r="C58" s="5" t="s">
        <v>91</v>
      </c>
      <c r="D58" s="8">
        <v>-1</v>
      </c>
      <c r="E58" s="8">
        <v>1</v>
      </c>
      <c r="F58" s="37">
        <v>1.2</v>
      </c>
      <c r="G58" s="37"/>
      <c r="H58" s="37">
        <v>1.2</v>
      </c>
      <c r="I58" s="38">
        <f t="shared" si="3"/>
        <v>-1.44</v>
      </c>
    </row>
    <row r="59" spans="2:9" ht="19.95" customHeight="1" x14ac:dyDescent="0.3">
      <c r="B59" s="8"/>
      <c r="C59" s="5" t="s">
        <v>315</v>
      </c>
      <c r="D59" s="8">
        <v>1</v>
      </c>
      <c r="E59" s="8">
        <v>2</v>
      </c>
      <c r="F59" s="37">
        <v>1.44</v>
      </c>
      <c r="G59" s="37"/>
      <c r="H59" s="37">
        <v>1.47</v>
      </c>
      <c r="I59" s="38">
        <f t="shared" si="3"/>
        <v>4.2336</v>
      </c>
    </row>
    <row r="60" spans="2:9" ht="19.95" customHeight="1" x14ac:dyDescent="0.3">
      <c r="B60" s="8"/>
      <c r="C60" s="5" t="s">
        <v>314</v>
      </c>
      <c r="D60" s="8">
        <v>1</v>
      </c>
      <c r="E60" s="8">
        <v>2</v>
      </c>
      <c r="F60" s="37">
        <v>1.2</v>
      </c>
      <c r="G60" s="37"/>
      <c r="H60" s="37">
        <v>1.47</v>
      </c>
      <c r="I60" s="38">
        <f t="shared" si="3"/>
        <v>3.528</v>
      </c>
    </row>
    <row r="61" spans="2:9" ht="19.95" customHeight="1" x14ac:dyDescent="0.3">
      <c r="B61" s="8"/>
      <c r="C61" s="5" t="s">
        <v>92</v>
      </c>
      <c r="D61" s="8">
        <v>-1</v>
      </c>
      <c r="E61" s="8">
        <v>1</v>
      </c>
      <c r="F61" s="37">
        <v>0.8</v>
      </c>
      <c r="G61" s="37"/>
      <c r="H61" s="37">
        <v>1.47</v>
      </c>
      <c r="I61" s="38">
        <f t="shared" si="3"/>
        <v>-1.1759999999999999</v>
      </c>
    </row>
    <row r="62" spans="2:9" ht="19.95" customHeight="1" x14ac:dyDescent="0.3">
      <c r="B62" s="8"/>
      <c r="C62" s="5" t="s">
        <v>287</v>
      </c>
      <c r="D62" s="8">
        <v>1</v>
      </c>
      <c r="E62" s="8">
        <v>2</v>
      </c>
      <c r="F62" s="37">
        <v>1.17</v>
      </c>
      <c r="G62" s="37"/>
      <c r="H62" s="37">
        <v>1.95</v>
      </c>
      <c r="I62" s="38">
        <f t="shared" si="3"/>
        <v>4.5629999999999997</v>
      </c>
    </row>
    <row r="63" spans="2:9" ht="19.95" customHeight="1" x14ac:dyDescent="0.3">
      <c r="B63" s="8"/>
      <c r="C63" s="5" t="s">
        <v>92</v>
      </c>
      <c r="D63" s="8">
        <v>-1</v>
      </c>
      <c r="E63" s="8">
        <v>1</v>
      </c>
      <c r="F63" s="37">
        <v>0.8</v>
      </c>
      <c r="G63" s="37"/>
      <c r="H63" s="37">
        <v>1.95</v>
      </c>
      <c r="I63" s="38">
        <f t="shared" si="3"/>
        <v>-1.56</v>
      </c>
    </row>
    <row r="64" spans="2:9" ht="19.95" customHeight="1" x14ac:dyDescent="0.3">
      <c r="B64" s="8"/>
      <c r="C64" s="5" t="s">
        <v>287</v>
      </c>
      <c r="D64" s="8">
        <v>1</v>
      </c>
      <c r="E64" s="8">
        <v>2</v>
      </c>
      <c r="F64" s="37">
        <v>1.82</v>
      </c>
      <c r="G64" s="37"/>
      <c r="H64" s="37">
        <v>1.95</v>
      </c>
      <c r="I64" s="38">
        <f t="shared" si="3"/>
        <v>7.0979999999999999</v>
      </c>
    </row>
    <row r="65" spans="2:9" ht="19.95" customHeight="1" x14ac:dyDescent="0.3">
      <c r="B65" s="8"/>
      <c r="C65" s="5" t="s">
        <v>92</v>
      </c>
      <c r="D65" s="8">
        <v>-1</v>
      </c>
      <c r="E65" s="8">
        <v>1</v>
      </c>
      <c r="F65" s="37">
        <v>1</v>
      </c>
      <c r="G65" s="37"/>
      <c r="H65" s="37">
        <v>1.95</v>
      </c>
      <c r="I65" s="38">
        <f t="shared" si="3"/>
        <v>-1.95</v>
      </c>
    </row>
    <row r="66" spans="2:9" ht="19.95" customHeight="1" x14ac:dyDescent="0.3">
      <c r="B66" s="8"/>
      <c r="C66" s="5" t="s">
        <v>287</v>
      </c>
      <c r="D66" s="8">
        <v>1</v>
      </c>
      <c r="E66" s="8">
        <v>1</v>
      </c>
      <c r="F66" s="37">
        <v>1.18</v>
      </c>
      <c r="G66" s="37"/>
      <c r="H66" s="37">
        <v>1.95</v>
      </c>
      <c r="I66" s="38">
        <f t="shared" si="3"/>
        <v>2.3009999999999997</v>
      </c>
    </row>
    <row r="67" spans="2:9" ht="19.95" customHeight="1" x14ac:dyDescent="0.3">
      <c r="B67" s="8"/>
      <c r="C67" s="5" t="s">
        <v>287</v>
      </c>
      <c r="D67" s="8">
        <v>1</v>
      </c>
      <c r="E67" s="8">
        <v>2</v>
      </c>
      <c r="F67" s="37">
        <v>0.3</v>
      </c>
      <c r="G67" s="37"/>
      <c r="H67" s="37">
        <v>1.95</v>
      </c>
      <c r="I67" s="38">
        <f t="shared" si="3"/>
        <v>1.17</v>
      </c>
    </row>
    <row r="68" spans="2:9" ht="19.95" customHeight="1" x14ac:dyDescent="0.3">
      <c r="B68" s="8"/>
      <c r="C68" s="5" t="s">
        <v>316</v>
      </c>
      <c r="D68" s="8">
        <v>1</v>
      </c>
      <c r="E68" s="8">
        <v>2</v>
      </c>
      <c r="F68" s="37">
        <v>3.4</v>
      </c>
      <c r="G68" s="37"/>
      <c r="H68" s="37">
        <v>1.95</v>
      </c>
      <c r="I68" s="38">
        <f t="shared" si="3"/>
        <v>13.26</v>
      </c>
    </row>
    <row r="69" spans="2:9" ht="19.95" customHeight="1" x14ac:dyDescent="0.3">
      <c r="B69" s="8"/>
      <c r="C69" s="5" t="s">
        <v>91</v>
      </c>
      <c r="D69" s="8">
        <v>-1</v>
      </c>
      <c r="E69" s="8">
        <v>1</v>
      </c>
      <c r="F69" s="37">
        <v>1.8</v>
      </c>
      <c r="G69" s="37"/>
      <c r="H69" s="37">
        <v>1.2</v>
      </c>
      <c r="I69" s="38">
        <f t="shared" si="3"/>
        <v>-2.16</v>
      </c>
    </row>
    <row r="70" spans="2:9" ht="19.95" customHeight="1" x14ac:dyDescent="0.3">
      <c r="B70" s="8"/>
      <c r="C70" s="5" t="s">
        <v>314</v>
      </c>
      <c r="D70" s="8">
        <v>1</v>
      </c>
      <c r="E70" s="8">
        <v>2</v>
      </c>
      <c r="F70" s="37">
        <v>3</v>
      </c>
      <c r="G70" s="37"/>
      <c r="H70" s="37">
        <v>1.95</v>
      </c>
      <c r="I70" s="38">
        <f t="shared" si="3"/>
        <v>11.7</v>
      </c>
    </row>
    <row r="71" spans="2:9" ht="19.95" customHeight="1" x14ac:dyDescent="0.3">
      <c r="B71" s="8"/>
      <c r="C71" s="5" t="s">
        <v>91</v>
      </c>
      <c r="D71" s="8">
        <v>-1</v>
      </c>
      <c r="E71" s="8">
        <v>1</v>
      </c>
      <c r="F71" s="37">
        <v>1.8</v>
      </c>
      <c r="G71" s="37"/>
      <c r="H71" s="37">
        <v>1.2</v>
      </c>
      <c r="I71" s="38">
        <f t="shared" si="3"/>
        <v>-2.16</v>
      </c>
    </row>
    <row r="72" spans="2:9" ht="19.95" customHeight="1" x14ac:dyDescent="0.3">
      <c r="B72" s="8"/>
      <c r="C72" s="5" t="s">
        <v>92</v>
      </c>
      <c r="D72" s="8">
        <v>-1</v>
      </c>
      <c r="E72" s="8">
        <v>1</v>
      </c>
      <c r="F72" s="37">
        <v>1</v>
      </c>
      <c r="G72" s="37"/>
      <c r="H72" s="37">
        <v>1.95</v>
      </c>
      <c r="I72" s="38">
        <f t="shared" si="3"/>
        <v>-1.95</v>
      </c>
    </row>
    <row r="73" spans="2:9" ht="19.95" customHeight="1" x14ac:dyDescent="0.3">
      <c r="B73" s="8"/>
      <c r="C73" s="5" t="s">
        <v>317</v>
      </c>
      <c r="D73" s="8">
        <v>1</v>
      </c>
      <c r="E73" s="8">
        <v>2</v>
      </c>
      <c r="F73" s="37">
        <v>5</v>
      </c>
      <c r="G73" s="37"/>
      <c r="H73" s="37">
        <v>1.95</v>
      </c>
      <c r="I73" s="38">
        <f t="shared" si="3"/>
        <v>19.5</v>
      </c>
    </row>
    <row r="74" spans="2:9" ht="19.95" customHeight="1" x14ac:dyDescent="0.3">
      <c r="B74" s="8"/>
      <c r="C74" s="5" t="s">
        <v>92</v>
      </c>
      <c r="D74" s="8">
        <v>-1</v>
      </c>
      <c r="E74" s="8">
        <v>1</v>
      </c>
      <c r="F74" s="37">
        <v>1.2</v>
      </c>
      <c r="G74" s="37"/>
      <c r="H74" s="37">
        <v>1.95</v>
      </c>
      <c r="I74" s="38">
        <f t="shared" si="3"/>
        <v>-2.34</v>
      </c>
    </row>
    <row r="75" spans="2:9" ht="19.95" customHeight="1" x14ac:dyDescent="0.3">
      <c r="B75" s="8"/>
      <c r="C75" s="5" t="s">
        <v>294</v>
      </c>
      <c r="D75" s="8">
        <v>1</v>
      </c>
      <c r="E75" s="8">
        <v>1</v>
      </c>
      <c r="F75" s="37">
        <v>7.95</v>
      </c>
      <c r="G75" s="37"/>
      <c r="H75" s="37">
        <v>1.95</v>
      </c>
      <c r="I75" s="38">
        <f t="shared" si="3"/>
        <v>15.5025</v>
      </c>
    </row>
    <row r="76" spans="2:9" ht="19.95" customHeight="1" x14ac:dyDescent="0.3">
      <c r="B76" s="8"/>
      <c r="C76" s="5" t="s">
        <v>91</v>
      </c>
      <c r="D76" s="8">
        <v>-1</v>
      </c>
      <c r="E76" s="8">
        <v>2</v>
      </c>
      <c r="F76" s="37">
        <v>1.8</v>
      </c>
      <c r="G76" s="37"/>
      <c r="H76" s="37">
        <v>1.2</v>
      </c>
      <c r="I76" s="38">
        <f t="shared" si="3"/>
        <v>-4.32</v>
      </c>
    </row>
    <row r="77" spans="2:9" ht="19.95" customHeight="1" x14ac:dyDescent="0.3">
      <c r="B77" s="8"/>
      <c r="C77" s="5" t="s">
        <v>291</v>
      </c>
      <c r="D77" s="8">
        <v>1</v>
      </c>
      <c r="E77" s="8">
        <v>2</v>
      </c>
      <c r="F77" s="37">
        <v>0.3</v>
      </c>
      <c r="G77" s="37"/>
      <c r="H77" s="37">
        <v>1.95</v>
      </c>
      <c r="I77" s="38">
        <f t="shared" si="3"/>
        <v>1.17</v>
      </c>
    </row>
    <row r="78" spans="2:9" ht="19.95" customHeight="1" x14ac:dyDescent="0.3">
      <c r="B78" s="8"/>
      <c r="C78" s="5" t="s">
        <v>82</v>
      </c>
      <c r="D78" s="8">
        <v>1</v>
      </c>
      <c r="E78" s="8">
        <v>1</v>
      </c>
      <c r="F78" s="37">
        <v>7.9</v>
      </c>
      <c r="G78" s="37"/>
      <c r="H78" s="37">
        <v>1.8</v>
      </c>
      <c r="I78" s="38">
        <f t="shared" si="3"/>
        <v>14.22</v>
      </c>
    </row>
    <row r="79" spans="2:9" ht="19.95" customHeight="1" x14ac:dyDescent="0.3">
      <c r="B79" s="8"/>
      <c r="C79" s="5" t="s">
        <v>318</v>
      </c>
      <c r="D79" s="8">
        <v>1</v>
      </c>
      <c r="E79" s="8">
        <v>1</v>
      </c>
      <c r="F79" s="37">
        <v>7.9</v>
      </c>
      <c r="G79" s="37"/>
      <c r="H79" s="37">
        <v>0.9</v>
      </c>
      <c r="I79" s="38">
        <f t="shared" si="3"/>
        <v>7.11</v>
      </c>
    </row>
    <row r="80" spans="2:9" ht="19.95" customHeight="1" x14ac:dyDescent="0.3">
      <c r="B80" s="8"/>
      <c r="C80" s="5" t="s">
        <v>102</v>
      </c>
      <c r="D80" s="8">
        <v>1</v>
      </c>
      <c r="E80" s="8">
        <v>1</v>
      </c>
      <c r="F80" s="37">
        <v>0.4</v>
      </c>
      <c r="G80" s="37"/>
      <c r="H80" s="37">
        <v>1.95</v>
      </c>
      <c r="I80" s="38">
        <f t="shared" si="3"/>
        <v>0.78</v>
      </c>
    </row>
    <row r="81" spans="2:9" ht="19.95" customHeight="1" x14ac:dyDescent="0.3">
      <c r="B81" s="8"/>
      <c r="C81" s="5" t="s">
        <v>102</v>
      </c>
      <c r="D81" s="8">
        <v>1</v>
      </c>
      <c r="E81" s="8">
        <v>1</v>
      </c>
      <c r="F81" s="37">
        <v>0.1</v>
      </c>
      <c r="G81" s="37"/>
      <c r="H81" s="37">
        <v>1.95</v>
      </c>
      <c r="I81" s="38">
        <f t="shared" si="3"/>
        <v>0.19500000000000001</v>
      </c>
    </row>
    <row r="82" spans="2:9" ht="20.100000000000001" customHeight="1" x14ac:dyDescent="0.3">
      <c r="B82" s="8"/>
      <c r="C82" s="5" t="s">
        <v>83</v>
      </c>
      <c r="D82" s="8">
        <v>1</v>
      </c>
      <c r="E82" s="8">
        <v>1</v>
      </c>
      <c r="F82" s="37">
        <v>21.3</v>
      </c>
      <c r="G82" s="37"/>
      <c r="H82" s="37">
        <v>1.95</v>
      </c>
      <c r="I82" s="38">
        <f t="shared" si="3"/>
        <v>41.535000000000004</v>
      </c>
    </row>
    <row r="83" spans="2:9" ht="19.95" customHeight="1" x14ac:dyDescent="0.3">
      <c r="B83" s="8"/>
      <c r="C83" s="5" t="s">
        <v>92</v>
      </c>
      <c r="D83" s="8">
        <v>-1</v>
      </c>
      <c r="E83" s="8">
        <v>1</v>
      </c>
      <c r="F83" s="37">
        <v>1</v>
      </c>
      <c r="G83" s="37"/>
      <c r="H83" s="37">
        <v>1.95</v>
      </c>
      <c r="I83" s="38">
        <f t="shared" si="3"/>
        <v>-1.95</v>
      </c>
    </row>
    <row r="84" spans="2:9" ht="19.95" customHeight="1" x14ac:dyDescent="0.3">
      <c r="B84" s="8"/>
      <c r="C84" s="5" t="s">
        <v>91</v>
      </c>
      <c r="D84" s="8">
        <v>-1</v>
      </c>
      <c r="E84" s="8">
        <v>5</v>
      </c>
      <c r="F84" s="37">
        <v>1.8</v>
      </c>
      <c r="G84" s="37"/>
      <c r="H84" s="37">
        <v>1.2</v>
      </c>
      <c r="I84" s="38">
        <f t="shared" si="3"/>
        <v>-10.799999999999999</v>
      </c>
    </row>
    <row r="85" spans="2:9" ht="19.95" customHeight="1" x14ac:dyDescent="0.3">
      <c r="B85" s="8"/>
      <c r="C85" s="5" t="s">
        <v>92</v>
      </c>
      <c r="D85" s="8">
        <v>-1</v>
      </c>
      <c r="E85" s="8">
        <v>1</v>
      </c>
      <c r="F85" s="37">
        <v>1.74</v>
      </c>
      <c r="G85" s="37"/>
      <c r="H85" s="37">
        <v>1.95</v>
      </c>
      <c r="I85" s="38">
        <f t="shared" si="3"/>
        <v>-3.3929999999999998</v>
      </c>
    </row>
    <row r="86" spans="2:9" ht="19.95" customHeight="1" x14ac:dyDescent="0.3">
      <c r="B86" s="8"/>
      <c r="C86" s="5" t="s">
        <v>287</v>
      </c>
      <c r="D86" s="8">
        <v>1</v>
      </c>
      <c r="E86" s="8">
        <v>1</v>
      </c>
      <c r="F86" s="37">
        <v>10.16</v>
      </c>
      <c r="G86" s="37"/>
      <c r="H86" s="37">
        <v>0.9</v>
      </c>
      <c r="I86" s="38">
        <f t="shared" si="3"/>
        <v>9.1440000000000001</v>
      </c>
    </row>
    <row r="87" spans="2:9" ht="19.95" customHeight="1" x14ac:dyDescent="0.3">
      <c r="B87" s="8"/>
      <c r="C87" s="5" t="s">
        <v>287</v>
      </c>
      <c r="D87" s="8">
        <v>1</v>
      </c>
      <c r="E87" s="8">
        <v>1</v>
      </c>
      <c r="F87" s="37">
        <v>5.7</v>
      </c>
      <c r="G87" s="37"/>
      <c r="H87" s="37">
        <v>1.95</v>
      </c>
      <c r="I87" s="38">
        <f t="shared" si="3"/>
        <v>11.115</v>
      </c>
    </row>
    <row r="88" spans="2:9" ht="19.95" customHeight="1" x14ac:dyDescent="0.3">
      <c r="B88" s="8"/>
      <c r="C88" s="5" t="s">
        <v>84</v>
      </c>
      <c r="D88" s="8">
        <v>1</v>
      </c>
      <c r="E88" s="8">
        <v>2</v>
      </c>
      <c r="F88" s="37">
        <v>4.7699999999999996</v>
      </c>
      <c r="G88" s="37"/>
      <c r="H88" s="37">
        <v>1.95</v>
      </c>
      <c r="I88" s="38">
        <f t="shared" si="3"/>
        <v>18.602999999999998</v>
      </c>
    </row>
    <row r="89" spans="2:9" ht="19.95" customHeight="1" x14ac:dyDescent="0.3">
      <c r="B89" s="8"/>
      <c r="C89" s="5" t="s">
        <v>92</v>
      </c>
      <c r="D89" s="8">
        <v>-1</v>
      </c>
      <c r="E89" s="8">
        <v>1</v>
      </c>
      <c r="F89" s="37">
        <v>1</v>
      </c>
      <c r="G89" s="37"/>
      <c r="H89" s="37">
        <v>1.95</v>
      </c>
      <c r="I89" s="38">
        <f t="shared" si="3"/>
        <v>-1.95</v>
      </c>
    </row>
    <row r="90" spans="2:9" ht="19.95" customHeight="1" x14ac:dyDescent="0.3">
      <c r="B90" s="8"/>
      <c r="C90" s="5" t="s">
        <v>91</v>
      </c>
      <c r="D90" s="8">
        <v>-1</v>
      </c>
      <c r="E90" s="8">
        <v>2</v>
      </c>
      <c r="F90" s="37">
        <v>1.8</v>
      </c>
      <c r="G90" s="37"/>
      <c r="H90" s="37">
        <v>1.2</v>
      </c>
      <c r="I90" s="38">
        <f t="shared" si="3"/>
        <v>-4.32</v>
      </c>
    </row>
    <row r="91" spans="2:9" ht="19.95" customHeight="1" x14ac:dyDescent="0.3">
      <c r="B91" s="8"/>
      <c r="C91" s="5" t="s">
        <v>287</v>
      </c>
      <c r="D91" s="8">
        <v>1</v>
      </c>
      <c r="E91" s="8">
        <v>2</v>
      </c>
      <c r="F91" s="37">
        <v>4.5</v>
      </c>
      <c r="G91" s="37"/>
      <c r="H91" s="37">
        <v>1.95</v>
      </c>
      <c r="I91" s="38">
        <f t="shared" si="3"/>
        <v>17.55</v>
      </c>
    </row>
    <row r="92" spans="2:9" ht="19.95" customHeight="1" x14ac:dyDescent="0.3">
      <c r="B92" s="8"/>
      <c r="C92" s="5" t="s">
        <v>290</v>
      </c>
      <c r="D92" s="8">
        <v>1</v>
      </c>
      <c r="E92" s="8">
        <v>2</v>
      </c>
      <c r="F92" s="37">
        <v>16.55</v>
      </c>
      <c r="G92" s="37"/>
      <c r="H92" s="37">
        <v>1.95</v>
      </c>
      <c r="I92" s="38">
        <f t="shared" si="3"/>
        <v>64.545000000000002</v>
      </c>
    </row>
    <row r="93" spans="2:9" ht="19.95" customHeight="1" x14ac:dyDescent="0.3">
      <c r="B93" s="8"/>
      <c r="C93" s="5" t="s">
        <v>91</v>
      </c>
      <c r="D93" s="8">
        <v>-1</v>
      </c>
      <c r="E93" s="8">
        <v>8</v>
      </c>
      <c r="F93" s="37">
        <v>1.8</v>
      </c>
      <c r="G93" s="37"/>
      <c r="H93" s="37">
        <v>1.2</v>
      </c>
      <c r="I93" s="38">
        <f t="shared" si="3"/>
        <v>-17.28</v>
      </c>
    </row>
    <row r="94" spans="2:9" ht="19.95" customHeight="1" x14ac:dyDescent="0.3">
      <c r="B94" s="8"/>
      <c r="C94" s="5" t="s">
        <v>288</v>
      </c>
      <c r="D94" s="8">
        <v>1</v>
      </c>
      <c r="E94" s="8">
        <v>6</v>
      </c>
      <c r="F94" s="37">
        <v>4.78</v>
      </c>
      <c r="G94" s="37"/>
      <c r="H94" s="37">
        <v>1.95</v>
      </c>
      <c r="I94" s="38">
        <f t="shared" si="3"/>
        <v>55.925999999999995</v>
      </c>
    </row>
    <row r="95" spans="2:9" ht="19.95" customHeight="1" x14ac:dyDescent="0.3">
      <c r="B95" s="8"/>
      <c r="C95" s="5" t="s">
        <v>289</v>
      </c>
      <c r="D95" s="8">
        <v>1</v>
      </c>
      <c r="E95" s="8">
        <v>8</v>
      </c>
      <c r="F95" s="37">
        <v>0.46</v>
      </c>
      <c r="G95" s="37"/>
      <c r="H95" s="37">
        <v>1.95</v>
      </c>
      <c r="I95" s="38">
        <f t="shared" si="3"/>
        <v>7.1760000000000002</v>
      </c>
    </row>
    <row r="96" spans="2:9" ht="19.95" customHeight="1" x14ac:dyDescent="0.3">
      <c r="B96" s="8"/>
      <c r="C96" s="5" t="s">
        <v>86</v>
      </c>
      <c r="D96" s="8">
        <v>1</v>
      </c>
      <c r="E96" s="8">
        <v>2</v>
      </c>
      <c r="F96" s="37">
        <v>6.87</v>
      </c>
      <c r="G96" s="37"/>
      <c r="H96" s="37">
        <v>1.95</v>
      </c>
      <c r="I96" s="38">
        <f t="shared" si="3"/>
        <v>26.792999999999999</v>
      </c>
    </row>
    <row r="97" spans="2:9" ht="19.95" customHeight="1" x14ac:dyDescent="0.3">
      <c r="B97" s="8"/>
      <c r="C97" s="5" t="s">
        <v>92</v>
      </c>
      <c r="D97" s="8">
        <v>-1</v>
      </c>
      <c r="E97" s="8">
        <v>2</v>
      </c>
      <c r="F97" s="37">
        <v>1</v>
      </c>
      <c r="G97" s="37"/>
      <c r="H97" s="37">
        <v>1.95</v>
      </c>
      <c r="I97" s="38">
        <f t="shared" si="3"/>
        <v>-3.9</v>
      </c>
    </row>
    <row r="98" spans="2:9" ht="19.95" customHeight="1" x14ac:dyDescent="0.3">
      <c r="B98" s="8"/>
      <c r="C98" s="5" t="s">
        <v>91</v>
      </c>
      <c r="D98" s="8">
        <v>-1</v>
      </c>
      <c r="E98" s="8">
        <v>2</v>
      </c>
      <c r="F98" s="37">
        <v>1.8</v>
      </c>
      <c r="G98" s="37"/>
      <c r="H98" s="37">
        <v>1.2</v>
      </c>
      <c r="I98" s="38">
        <f t="shared" si="3"/>
        <v>-4.32</v>
      </c>
    </row>
    <row r="99" spans="2:9" ht="19.95" customHeight="1" x14ac:dyDescent="0.3">
      <c r="B99" s="8"/>
      <c r="C99" s="5" t="s">
        <v>291</v>
      </c>
      <c r="D99" s="8">
        <v>1</v>
      </c>
      <c r="E99" s="8">
        <v>2</v>
      </c>
      <c r="F99" s="37">
        <v>0.42</v>
      </c>
      <c r="G99" s="37"/>
      <c r="H99" s="37">
        <v>1.95</v>
      </c>
      <c r="I99" s="38">
        <f t="shared" si="3"/>
        <v>1.6379999999999999</v>
      </c>
    </row>
    <row r="100" spans="2:9" ht="19.95" customHeight="1" x14ac:dyDescent="0.3">
      <c r="B100" s="8"/>
      <c r="C100" s="5" t="s">
        <v>314</v>
      </c>
      <c r="D100" s="8">
        <v>1</v>
      </c>
      <c r="E100" s="8">
        <v>2</v>
      </c>
      <c r="F100" s="37">
        <v>4.47</v>
      </c>
      <c r="G100" s="37"/>
      <c r="H100" s="37">
        <v>1.95</v>
      </c>
      <c r="I100" s="38">
        <f t="shared" si="3"/>
        <v>17.433</v>
      </c>
    </row>
    <row r="101" spans="2:9" ht="19.95" customHeight="1" x14ac:dyDescent="0.3">
      <c r="B101" s="8"/>
      <c r="C101" s="5" t="s">
        <v>91</v>
      </c>
      <c r="D101" s="8">
        <v>-1</v>
      </c>
      <c r="E101" s="8">
        <v>1</v>
      </c>
      <c r="F101" s="37">
        <v>1.8</v>
      </c>
      <c r="G101" s="37"/>
      <c r="H101" s="37">
        <v>1.2</v>
      </c>
      <c r="I101" s="38">
        <f t="shared" si="3"/>
        <v>-2.16</v>
      </c>
    </row>
    <row r="102" spans="2:9" ht="19.95" customHeight="1" x14ac:dyDescent="0.3">
      <c r="B102" s="8"/>
      <c r="C102" s="5" t="s">
        <v>87</v>
      </c>
      <c r="D102" s="8">
        <v>1</v>
      </c>
      <c r="E102" s="8">
        <v>1</v>
      </c>
      <c r="F102" s="37">
        <v>9.16</v>
      </c>
      <c r="G102" s="37"/>
      <c r="H102" s="37">
        <v>1.95</v>
      </c>
      <c r="I102" s="38">
        <f t="shared" si="3"/>
        <v>17.861999999999998</v>
      </c>
    </row>
    <row r="103" spans="2:9" ht="19.95" customHeight="1" x14ac:dyDescent="0.3">
      <c r="B103" s="8"/>
      <c r="C103" s="5" t="s">
        <v>92</v>
      </c>
      <c r="D103" s="8">
        <v>-1</v>
      </c>
      <c r="E103" s="8">
        <v>2</v>
      </c>
      <c r="F103" s="37">
        <v>1</v>
      </c>
      <c r="G103" s="37"/>
      <c r="H103" s="37">
        <v>1.95</v>
      </c>
      <c r="I103" s="38">
        <f t="shared" si="3"/>
        <v>-3.9</v>
      </c>
    </row>
    <row r="104" spans="2:9" ht="19.95" customHeight="1" x14ac:dyDescent="0.3">
      <c r="B104" s="8"/>
      <c r="C104" s="5" t="s">
        <v>287</v>
      </c>
      <c r="D104" s="8">
        <v>1</v>
      </c>
      <c r="E104" s="8">
        <v>1</v>
      </c>
      <c r="F104" s="37">
        <v>7.6</v>
      </c>
      <c r="G104" s="37"/>
      <c r="H104" s="37">
        <v>0.9</v>
      </c>
      <c r="I104" s="38">
        <f t="shared" si="3"/>
        <v>6.84</v>
      </c>
    </row>
    <row r="105" spans="2:9" ht="19.95" customHeight="1" x14ac:dyDescent="0.3">
      <c r="B105" s="8"/>
      <c r="C105" s="5" t="s">
        <v>88</v>
      </c>
      <c r="D105" s="8">
        <v>1</v>
      </c>
      <c r="E105" s="8">
        <v>2</v>
      </c>
      <c r="F105" s="37">
        <v>7</v>
      </c>
      <c r="G105" s="37"/>
      <c r="H105" s="37">
        <v>1.95</v>
      </c>
      <c r="I105" s="38">
        <f t="shared" si="3"/>
        <v>27.3</v>
      </c>
    </row>
    <row r="106" spans="2:9" ht="19.95" customHeight="1" x14ac:dyDescent="0.3">
      <c r="B106" s="8"/>
      <c r="C106" s="5" t="s">
        <v>92</v>
      </c>
      <c r="D106" s="8">
        <v>-1</v>
      </c>
      <c r="E106" s="8">
        <v>2</v>
      </c>
      <c r="F106" s="37">
        <v>1</v>
      </c>
      <c r="G106" s="37"/>
      <c r="H106" s="37">
        <v>1.95</v>
      </c>
      <c r="I106" s="38">
        <f t="shared" si="3"/>
        <v>-3.9</v>
      </c>
    </row>
    <row r="107" spans="2:9" ht="19.95" customHeight="1" x14ac:dyDescent="0.3">
      <c r="B107" s="8"/>
      <c r="C107" s="5" t="s">
        <v>91</v>
      </c>
      <c r="D107" s="8">
        <v>-1</v>
      </c>
      <c r="E107" s="8">
        <v>2</v>
      </c>
      <c r="F107" s="37">
        <v>1.8</v>
      </c>
      <c r="G107" s="37"/>
      <c r="H107" s="37">
        <v>1.2</v>
      </c>
      <c r="I107" s="38">
        <f t="shared" si="3"/>
        <v>-4.32</v>
      </c>
    </row>
    <row r="108" spans="2:9" ht="19.95" customHeight="1" x14ac:dyDescent="0.3">
      <c r="B108" s="8"/>
      <c r="C108" s="5" t="s">
        <v>286</v>
      </c>
      <c r="D108" s="8">
        <v>1</v>
      </c>
      <c r="E108" s="8">
        <v>4</v>
      </c>
      <c r="F108" s="37">
        <v>4.45</v>
      </c>
      <c r="G108" s="37"/>
      <c r="H108" s="37">
        <v>1.95</v>
      </c>
      <c r="I108" s="38">
        <f t="shared" si="3"/>
        <v>34.71</v>
      </c>
    </row>
    <row r="109" spans="2:9" ht="19.95" customHeight="1" x14ac:dyDescent="0.3">
      <c r="B109" s="8"/>
      <c r="C109" s="5" t="s">
        <v>93</v>
      </c>
      <c r="D109" s="8">
        <v>1</v>
      </c>
      <c r="E109" s="8">
        <v>4</v>
      </c>
      <c r="F109" s="37">
        <v>1.8</v>
      </c>
      <c r="G109" s="37"/>
      <c r="H109" s="37">
        <v>1.95</v>
      </c>
      <c r="I109" s="38">
        <f t="shared" si="3"/>
        <v>14.04</v>
      </c>
    </row>
    <row r="110" spans="2:9" ht="19.95" customHeight="1" x14ac:dyDescent="0.3">
      <c r="B110" s="8"/>
      <c r="C110" s="5" t="s">
        <v>292</v>
      </c>
      <c r="D110" s="8">
        <v>1</v>
      </c>
      <c r="E110" s="8">
        <v>1</v>
      </c>
      <c r="F110" s="37">
        <v>7</v>
      </c>
      <c r="G110" s="37"/>
      <c r="H110" s="37">
        <v>1.95</v>
      </c>
      <c r="I110" s="38">
        <f t="shared" si="3"/>
        <v>13.65</v>
      </c>
    </row>
    <row r="111" spans="2:9" ht="19.95" customHeight="1" x14ac:dyDescent="0.3">
      <c r="B111" s="8"/>
      <c r="C111" s="5" t="s">
        <v>294</v>
      </c>
      <c r="D111" s="8">
        <v>1</v>
      </c>
      <c r="E111" s="8">
        <v>1</v>
      </c>
      <c r="F111" s="37">
        <v>3.67</v>
      </c>
      <c r="G111" s="37"/>
      <c r="H111" s="37">
        <v>1.95</v>
      </c>
      <c r="I111" s="38">
        <f t="shared" si="3"/>
        <v>7.1564999999999994</v>
      </c>
    </row>
    <row r="112" spans="2:9" ht="19.95" customHeight="1" x14ac:dyDescent="0.3">
      <c r="B112" s="8"/>
      <c r="C112" s="5" t="s">
        <v>91</v>
      </c>
      <c r="D112" s="8">
        <v>-1</v>
      </c>
      <c r="E112" s="8">
        <v>2</v>
      </c>
      <c r="F112" s="37">
        <v>1.8</v>
      </c>
      <c r="G112" s="37"/>
      <c r="H112" s="37">
        <v>1.2</v>
      </c>
      <c r="I112" s="38">
        <f t="shared" ref="I112:I124" si="4">D112*E112*F112*H112</f>
        <v>-4.32</v>
      </c>
    </row>
    <row r="113" spans="1:17" ht="19.95" customHeight="1" x14ac:dyDescent="0.3">
      <c r="B113" s="8"/>
      <c r="C113" s="5" t="s">
        <v>293</v>
      </c>
      <c r="D113" s="8">
        <v>1</v>
      </c>
      <c r="E113" s="8">
        <v>2</v>
      </c>
      <c r="F113" s="37">
        <v>4.45</v>
      </c>
      <c r="G113" s="37"/>
      <c r="H113" s="37">
        <v>1.95</v>
      </c>
      <c r="I113" s="38">
        <f t="shared" si="4"/>
        <v>17.355</v>
      </c>
    </row>
    <row r="114" spans="1:17" ht="19.95" customHeight="1" x14ac:dyDescent="0.3">
      <c r="B114" s="8"/>
      <c r="C114" s="5" t="s">
        <v>91</v>
      </c>
      <c r="D114" s="8">
        <v>-1</v>
      </c>
      <c r="E114" s="8">
        <v>1</v>
      </c>
      <c r="F114" s="37">
        <v>1.8</v>
      </c>
      <c r="G114" s="37"/>
      <c r="H114" s="37">
        <v>1.2</v>
      </c>
      <c r="I114" s="38">
        <f t="shared" si="4"/>
        <v>-2.16</v>
      </c>
    </row>
    <row r="115" spans="1:17" ht="19.95" customHeight="1" x14ac:dyDescent="0.3">
      <c r="B115" s="8"/>
      <c r="C115" s="5" t="s">
        <v>291</v>
      </c>
      <c r="D115" s="8">
        <v>1</v>
      </c>
      <c r="E115" s="8">
        <v>2</v>
      </c>
      <c r="F115" s="37">
        <v>0.5</v>
      </c>
      <c r="G115" s="37"/>
      <c r="H115" s="37">
        <v>1.95</v>
      </c>
      <c r="I115" s="38">
        <f t="shared" si="4"/>
        <v>1.95</v>
      </c>
    </row>
    <row r="116" spans="1:17" ht="19.95" customHeight="1" x14ac:dyDescent="0.3">
      <c r="B116" s="8"/>
      <c r="C116" s="5" t="s">
        <v>128</v>
      </c>
      <c r="D116" s="8">
        <v>1</v>
      </c>
      <c r="E116" s="8">
        <v>2</v>
      </c>
      <c r="F116" s="37">
        <v>4.3600000000000003</v>
      </c>
      <c r="G116" s="37"/>
      <c r="H116" s="37">
        <v>1.5</v>
      </c>
      <c r="I116" s="38">
        <f t="shared" si="4"/>
        <v>13.080000000000002</v>
      </c>
    </row>
    <row r="117" spans="1:17" ht="19.95" customHeight="1" x14ac:dyDescent="0.3">
      <c r="B117" s="8"/>
      <c r="C117" s="5" t="s">
        <v>291</v>
      </c>
      <c r="D117" s="8">
        <v>1</v>
      </c>
      <c r="E117" s="8">
        <v>2</v>
      </c>
      <c r="F117" s="37">
        <v>0.5</v>
      </c>
      <c r="G117" s="37"/>
      <c r="H117" s="37">
        <v>1.97</v>
      </c>
      <c r="I117" s="38">
        <f t="shared" si="4"/>
        <v>1.97</v>
      </c>
    </row>
    <row r="118" spans="1:17" ht="19.95" customHeight="1" x14ac:dyDescent="0.3">
      <c r="B118" s="8"/>
      <c r="C118" s="5" t="s">
        <v>129</v>
      </c>
      <c r="D118" s="8">
        <v>1</v>
      </c>
      <c r="E118" s="8">
        <v>1</v>
      </c>
      <c r="F118" s="37">
        <v>4.7</v>
      </c>
      <c r="G118" s="37"/>
      <c r="H118" s="37">
        <v>1.5</v>
      </c>
      <c r="I118" s="38">
        <f t="shared" si="4"/>
        <v>7.0500000000000007</v>
      </c>
    </row>
    <row r="119" spans="1:17" ht="19.95" customHeight="1" x14ac:dyDescent="0.3">
      <c r="B119" s="8"/>
      <c r="C119" s="5" t="s">
        <v>314</v>
      </c>
      <c r="D119" s="8">
        <v>1</v>
      </c>
      <c r="E119" s="8">
        <v>1</v>
      </c>
      <c r="F119" s="37">
        <v>3.2</v>
      </c>
      <c r="G119" s="37"/>
      <c r="H119" s="37">
        <v>1.5</v>
      </c>
      <c r="I119" s="38">
        <f t="shared" si="4"/>
        <v>4.8000000000000007</v>
      </c>
    </row>
    <row r="120" spans="1:17" ht="19.95" customHeight="1" x14ac:dyDescent="0.3">
      <c r="B120" s="8"/>
      <c r="C120" s="5" t="s">
        <v>314</v>
      </c>
      <c r="D120" s="8">
        <v>1</v>
      </c>
      <c r="E120" s="8">
        <v>1</v>
      </c>
      <c r="F120" s="37">
        <v>4.7</v>
      </c>
      <c r="G120" s="37"/>
      <c r="H120" s="37">
        <v>1.97</v>
      </c>
      <c r="I120" s="38">
        <f t="shared" si="4"/>
        <v>9.2590000000000003</v>
      </c>
    </row>
    <row r="121" spans="1:17" ht="19.95" customHeight="1" x14ac:dyDescent="0.3">
      <c r="B121" s="8"/>
      <c r="C121" s="5" t="s">
        <v>94</v>
      </c>
      <c r="D121" s="8">
        <v>1</v>
      </c>
      <c r="E121" s="8">
        <v>1</v>
      </c>
      <c r="F121" s="37">
        <v>8</v>
      </c>
      <c r="G121" s="37"/>
      <c r="H121" s="37">
        <v>1.5</v>
      </c>
      <c r="I121" s="38">
        <f t="shared" si="4"/>
        <v>12</v>
      </c>
    </row>
    <row r="122" spans="1:17" ht="19.95" customHeight="1" x14ac:dyDescent="0.3">
      <c r="B122" s="8"/>
      <c r="C122" s="5" t="s">
        <v>130</v>
      </c>
      <c r="D122" s="8">
        <v>1</v>
      </c>
      <c r="E122" s="8">
        <v>1</v>
      </c>
      <c r="F122" s="37">
        <v>4.7</v>
      </c>
      <c r="G122" s="37"/>
      <c r="H122" s="37">
        <v>0.3</v>
      </c>
      <c r="I122" s="38">
        <f t="shared" si="4"/>
        <v>1.41</v>
      </c>
    </row>
    <row r="123" spans="1:17" ht="19.95" customHeight="1" x14ac:dyDescent="0.3">
      <c r="B123" s="8"/>
      <c r="C123" s="5" t="s">
        <v>102</v>
      </c>
      <c r="D123" s="8">
        <v>1</v>
      </c>
      <c r="E123" s="8">
        <v>1</v>
      </c>
      <c r="F123" s="37">
        <v>4.3600000000000003</v>
      </c>
      <c r="G123" s="37"/>
      <c r="H123" s="37">
        <v>0.3</v>
      </c>
      <c r="I123" s="38">
        <f t="shared" si="4"/>
        <v>1.3080000000000001</v>
      </c>
    </row>
    <row r="124" spans="1:17" ht="19.95" customHeight="1" x14ac:dyDescent="0.3">
      <c r="B124" s="8"/>
      <c r="C124" s="5" t="s">
        <v>102</v>
      </c>
      <c r="D124" s="8">
        <v>1</v>
      </c>
      <c r="E124" s="8">
        <v>1</v>
      </c>
      <c r="F124" s="37">
        <v>8</v>
      </c>
      <c r="G124" s="37"/>
      <c r="H124" s="37">
        <v>0.3</v>
      </c>
      <c r="I124" s="38">
        <f t="shared" si="4"/>
        <v>2.4</v>
      </c>
    </row>
    <row r="125" spans="1:17" ht="19.95" customHeight="1" x14ac:dyDescent="0.3">
      <c r="B125" s="8"/>
      <c r="D125" s="8"/>
      <c r="E125" s="8"/>
      <c r="F125" s="37"/>
      <c r="G125" s="152" t="s">
        <v>99</v>
      </c>
      <c r="H125" s="152"/>
      <c r="I125" s="88">
        <f>SUM(I34:I124)</f>
        <v>613.5616</v>
      </c>
      <c r="J125" s="10" t="s">
        <v>101</v>
      </c>
      <c r="L125" s="185" t="s">
        <v>459</v>
      </c>
      <c r="M125" s="185"/>
      <c r="N125" s="185"/>
      <c r="O125" s="185"/>
      <c r="P125" s="185"/>
      <c r="Q125" s="185"/>
    </row>
    <row r="126" spans="1:17" ht="63" customHeight="1" x14ac:dyDescent="0.3">
      <c r="A126" s="8">
        <v>3</v>
      </c>
      <c r="B126" s="8" t="s">
        <v>103</v>
      </c>
      <c r="C126" s="187" t="s">
        <v>133</v>
      </c>
      <c r="D126" s="187"/>
      <c r="E126" s="187"/>
      <c r="F126" s="187"/>
      <c r="G126" s="187"/>
      <c r="H126" s="187"/>
    </row>
    <row r="127" spans="1:17" ht="19.95" customHeight="1" x14ac:dyDescent="0.3">
      <c r="B127" s="8"/>
      <c r="C127" s="5" t="s">
        <v>81</v>
      </c>
      <c r="D127" s="8">
        <v>1</v>
      </c>
      <c r="E127" s="8">
        <v>1</v>
      </c>
      <c r="F127" s="37">
        <v>17</v>
      </c>
      <c r="G127" s="37">
        <v>0.6</v>
      </c>
      <c r="H127" s="37"/>
      <c r="I127" s="38">
        <f t="shared" ref="I127:I134" si="5">D127*E127*F127*G127</f>
        <v>10.199999999999999</v>
      </c>
    </row>
    <row r="128" spans="1:17" ht="19.95" customHeight="1" x14ac:dyDescent="0.3">
      <c r="B128" s="8"/>
      <c r="C128" s="5" t="s">
        <v>82</v>
      </c>
      <c r="D128" s="8">
        <v>1</v>
      </c>
      <c r="E128" s="8">
        <v>1</v>
      </c>
      <c r="F128" s="37">
        <v>7.9</v>
      </c>
      <c r="G128" s="37">
        <v>0.3</v>
      </c>
      <c r="H128" s="37"/>
      <c r="I128" s="38">
        <f t="shared" si="5"/>
        <v>2.37</v>
      </c>
    </row>
    <row r="129" spans="1:17" ht="19.95" customHeight="1" x14ac:dyDescent="0.3">
      <c r="B129" s="8"/>
      <c r="C129" s="5" t="s">
        <v>83</v>
      </c>
      <c r="D129" s="8">
        <v>1</v>
      </c>
      <c r="E129" s="8">
        <v>1</v>
      </c>
      <c r="F129" s="37">
        <v>10.16</v>
      </c>
      <c r="G129" s="37">
        <v>0.3</v>
      </c>
      <c r="H129" s="37"/>
      <c r="I129" s="38">
        <f t="shared" si="5"/>
        <v>3.048</v>
      </c>
    </row>
    <row r="130" spans="1:17" ht="19.95" customHeight="1" x14ac:dyDescent="0.3">
      <c r="B130" s="8"/>
      <c r="C130" s="5" t="s">
        <v>87</v>
      </c>
      <c r="D130" s="8">
        <v>1</v>
      </c>
      <c r="E130" s="8">
        <v>1</v>
      </c>
      <c r="F130" s="37">
        <v>7.6</v>
      </c>
      <c r="G130" s="37">
        <v>0.3</v>
      </c>
      <c r="H130" s="37"/>
      <c r="I130" s="38">
        <f t="shared" si="5"/>
        <v>2.2799999999999998</v>
      </c>
    </row>
    <row r="131" spans="1:17" ht="19.95" customHeight="1" x14ac:dyDescent="0.3">
      <c r="B131" s="8"/>
      <c r="C131" s="5" t="s">
        <v>131</v>
      </c>
      <c r="D131" s="8">
        <v>1</v>
      </c>
      <c r="E131" s="8">
        <v>1</v>
      </c>
      <c r="F131" s="37">
        <v>3.5</v>
      </c>
      <c r="G131" s="37">
        <v>0.5</v>
      </c>
      <c r="H131" s="37"/>
      <c r="I131" s="38">
        <f t="shared" si="5"/>
        <v>1.75</v>
      </c>
    </row>
    <row r="132" spans="1:17" ht="19.95" customHeight="1" x14ac:dyDescent="0.3">
      <c r="B132" s="8"/>
      <c r="C132" s="5" t="s">
        <v>102</v>
      </c>
      <c r="D132" s="8">
        <v>1</v>
      </c>
      <c r="E132" s="8">
        <v>1</v>
      </c>
      <c r="F132" s="37">
        <v>4.3</v>
      </c>
      <c r="G132" s="37">
        <v>0.5</v>
      </c>
      <c r="H132" s="37"/>
      <c r="I132" s="38">
        <f t="shared" si="5"/>
        <v>2.15</v>
      </c>
    </row>
    <row r="133" spans="1:17" ht="19.95" customHeight="1" x14ac:dyDescent="0.3">
      <c r="B133" s="8"/>
      <c r="C133" s="5" t="s">
        <v>102</v>
      </c>
      <c r="D133" s="8">
        <v>1</v>
      </c>
      <c r="E133" s="8">
        <v>1</v>
      </c>
      <c r="F133" s="37">
        <v>7.57</v>
      </c>
      <c r="G133" s="37">
        <v>0.5</v>
      </c>
      <c r="H133" s="37"/>
      <c r="I133" s="38">
        <f t="shared" si="5"/>
        <v>3.7850000000000001</v>
      </c>
    </row>
    <row r="134" spans="1:17" ht="19.95" customHeight="1" x14ac:dyDescent="0.3">
      <c r="B134" s="8"/>
      <c r="C134" s="5" t="s">
        <v>102</v>
      </c>
      <c r="D134" s="8">
        <v>1</v>
      </c>
      <c r="E134" s="8">
        <v>1</v>
      </c>
      <c r="F134" s="37">
        <v>4.22</v>
      </c>
      <c r="G134" s="37">
        <v>0.5</v>
      </c>
      <c r="H134" s="37"/>
      <c r="I134" s="38">
        <f t="shared" si="5"/>
        <v>2.11</v>
      </c>
    </row>
    <row r="135" spans="1:17" ht="19.95" customHeight="1" x14ac:dyDescent="0.3">
      <c r="B135" s="8"/>
      <c r="D135" s="8"/>
      <c r="E135" s="8"/>
      <c r="F135" s="37"/>
      <c r="G135" s="152" t="s">
        <v>99</v>
      </c>
      <c r="H135" s="152"/>
      <c r="I135" s="88">
        <f>SUM(I127:I134)</f>
        <v>27.692999999999998</v>
      </c>
      <c r="J135" s="2" t="s">
        <v>104</v>
      </c>
      <c r="L135" s="185" t="s">
        <v>459</v>
      </c>
      <c r="M135" s="185"/>
      <c r="N135" s="185"/>
      <c r="O135" s="185"/>
      <c r="P135" s="185"/>
      <c r="Q135" s="185"/>
    </row>
    <row r="136" spans="1:17" ht="63" customHeight="1" x14ac:dyDescent="0.3">
      <c r="A136" s="8">
        <v>4</v>
      </c>
      <c r="B136" s="8">
        <v>444</v>
      </c>
      <c r="C136" s="154" t="s">
        <v>280</v>
      </c>
      <c r="D136" s="154"/>
      <c r="E136" s="154"/>
      <c r="F136" s="154"/>
      <c r="G136" s="154"/>
      <c r="H136" s="154"/>
    </row>
    <row r="137" spans="1:17" ht="19.95" customHeight="1" x14ac:dyDescent="0.3">
      <c r="B137" s="8"/>
      <c r="C137" s="35" t="s">
        <v>319</v>
      </c>
      <c r="D137" s="8">
        <v>1</v>
      </c>
      <c r="E137" s="8">
        <v>1</v>
      </c>
      <c r="F137" s="37">
        <v>1.6</v>
      </c>
      <c r="G137" s="37">
        <v>0.23</v>
      </c>
      <c r="H137" s="37">
        <v>1.5</v>
      </c>
      <c r="I137" s="38">
        <f>D137*E137*F137*G137*H137</f>
        <v>0.55200000000000005</v>
      </c>
    </row>
    <row r="138" spans="1:17" ht="19.95" customHeight="1" x14ac:dyDescent="0.3">
      <c r="B138" s="8"/>
      <c r="C138" s="35" t="s">
        <v>298</v>
      </c>
      <c r="D138" s="8">
        <v>1</v>
      </c>
      <c r="E138" s="8">
        <v>17</v>
      </c>
      <c r="F138" s="37">
        <v>0.5</v>
      </c>
      <c r="G138" s="37">
        <v>0.15</v>
      </c>
      <c r="H138" s="37">
        <v>0.45</v>
      </c>
      <c r="I138" s="38">
        <f t="shared" ref="I138:I185" si="6">D138*E138*F138*G138*H138</f>
        <v>0.57374999999999998</v>
      </c>
    </row>
    <row r="139" spans="1:17" ht="19.95" customHeight="1" x14ac:dyDescent="0.3">
      <c r="B139" s="8"/>
      <c r="C139" s="35" t="s">
        <v>298</v>
      </c>
      <c r="D139" s="8">
        <v>1</v>
      </c>
      <c r="E139" s="8">
        <v>3</v>
      </c>
      <c r="F139" s="37">
        <v>0.45</v>
      </c>
      <c r="G139" s="37">
        <v>0.45</v>
      </c>
      <c r="H139" s="37">
        <v>0.45</v>
      </c>
      <c r="I139" s="38">
        <f t="shared" si="6"/>
        <v>0.27337500000000003</v>
      </c>
    </row>
    <row r="140" spans="1:17" ht="19.95" customHeight="1" x14ac:dyDescent="0.3">
      <c r="B140" s="8"/>
      <c r="C140" s="5" t="s">
        <v>295</v>
      </c>
      <c r="D140" s="8">
        <v>1</v>
      </c>
      <c r="E140" s="8">
        <v>1</v>
      </c>
      <c r="F140" s="37">
        <v>1</v>
      </c>
      <c r="G140" s="37">
        <v>0.15</v>
      </c>
      <c r="H140" s="37">
        <v>2.2999999999999998</v>
      </c>
      <c r="I140" s="38">
        <f t="shared" si="6"/>
        <v>0.34499999999999997</v>
      </c>
    </row>
    <row r="141" spans="1:17" ht="19.95" customHeight="1" x14ac:dyDescent="0.3">
      <c r="B141" s="8"/>
      <c r="C141" s="5" t="s">
        <v>76</v>
      </c>
      <c r="D141" s="8">
        <v>1</v>
      </c>
      <c r="E141" s="8">
        <v>1</v>
      </c>
      <c r="F141" s="37">
        <v>1.8</v>
      </c>
      <c r="G141" s="37">
        <v>0.23</v>
      </c>
      <c r="H141" s="37">
        <v>2.5</v>
      </c>
      <c r="I141" s="38">
        <f t="shared" si="6"/>
        <v>1.0350000000000001</v>
      </c>
    </row>
    <row r="142" spans="1:17" ht="19.95" customHeight="1" x14ac:dyDescent="0.3">
      <c r="B142" s="8"/>
      <c r="C142" s="5" t="s">
        <v>296</v>
      </c>
      <c r="D142" s="8">
        <v>1</v>
      </c>
      <c r="E142" s="8">
        <v>1</v>
      </c>
      <c r="F142" s="37">
        <v>3.38</v>
      </c>
      <c r="G142" s="37">
        <v>0.15</v>
      </c>
      <c r="H142" s="37">
        <v>1.78</v>
      </c>
      <c r="I142" s="38">
        <f t="shared" si="6"/>
        <v>0.90246000000000004</v>
      </c>
    </row>
    <row r="143" spans="1:17" ht="19.95" customHeight="1" x14ac:dyDescent="0.3">
      <c r="B143" s="8"/>
      <c r="C143" s="5" t="s">
        <v>79</v>
      </c>
      <c r="D143" s="8">
        <v>1</v>
      </c>
      <c r="E143" s="8">
        <v>1</v>
      </c>
      <c r="F143" s="37">
        <v>1.3</v>
      </c>
      <c r="G143" s="37">
        <v>0.15</v>
      </c>
      <c r="H143" s="37">
        <v>2.5</v>
      </c>
      <c r="I143" s="38">
        <f t="shared" si="6"/>
        <v>0.48750000000000004</v>
      </c>
    </row>
    <row r="144" spans="1:17" ht="19.95" customHeight="1" x14ac:dyDescent="0.3">
      <c r="B144" s="8"/>
      <c r="C144" s="5" t="s">
        <v>92</v>
      </c>
      <c r="D144" s="8">
        <v>-1</v>
      </c>
      <c r="E144" s="8">
        <v>1</v>
      </c>
      <c r="F144" s="37">
        <v>1</v>
      </c>
      <c r="G144" s="37">
        <v>0.15</v>
      </c>
      <c r="H144" s="37">
        <v>2.5</v>
      </c>
      <c r="I144" s="38">
        <f t="shared" si="6"/>
        <v>-0.375</v>
      </c>
    </row>
    <row r="145" spans="2:9" ht="19.95" customHeight="1" x14ac:dyDescent="0.3">
      <c r="B145" s="8"/>
      <c r="C145" s="5" t="s">
        <v>297</v>
      </c>
      <c r="D145" s="8">
        <v>1</v>
      </c>
      <c r="E145" s="8">
        <v>17</v>
      </c>
      <c r="F145" s="37">
        <v>0.5</v>
      </c>
      <c r="G145" s="37">
        <v>0.15</v>
      </c>
      <c r="H145" s="37">
        <v>0.5</v>
      </c>
      <c r="I145" s="38">
        <f t="shared" si="6"/>
        <v>0.63749999999999996</v>
      </c>
    </row>
    <row r="146" spans="2:9" ht="19.95" customHeight="1" x14ac:dyDescent="0.3">
      <c r="B146" s="8"/>
      <c r="C146" s="5" t="s">
        <v>82</v>
      </c>
      <c r="D146" s="8">
        <v>1</v>
      </c>
      <c r="E146" s="8">
        <v>1</v>
      </c>
      <c r="F146" s="37">
        <v>1.8</v>
      </c>
      <c r="G146" s="37">
        <v>0.23</v>
      </c>
      <c r="H146" s="37">
        <v>2.5</v>
      </c>
      <c r="I146" s="38">
        <f t="shared" si="6"/>
        <v>1.0350000000000001</v>
      </c>
    </row>
    <row r="147" spans="2:9" ht="19.95" customHeight="1" x14ac:dyDescent="0.3">
      <c r="B147" s="8"/>
      <c r="C147" s="5" t="s">
        <v>92</v>
      </c>
      <c r="D147" s="8">
        <v>-1</v>
      </c>
      <c r="E147" s="8">
        <v>1</v>
      </c>
      <c r="F147" s="37">
        <v>1.2</v>
      </c>
      <c r="G147" s="37">
        <v>0.23</v>
      </c>
      <c r="H147" s="37">
        <v>2.5</v>
      </c>
      <c r="I147" s="38">
        <f t="shared" si="6"/>
        <v>-0.69000000000000006</v>
      </c>
    </row>
    <row r="148" spans="2:9" ht="19.95" customHeight="1" x14ac:dyDescent="0.3">
      <c r="B148" s="8"/>
      <c r="C148" s="5" t="s">
        <v>84</v>
      </c>
      <c r="D148" s="8">
        <v>1</v>
      </c>
      <c r="E148" s="8">
        <v>1</v>
      </c>
      <c r="F148" s="37">
        <v>1.4</v>
      </c>
      <c r="G148" s="37">
        <v>0.23</v>
      </c>
      <c r="H148" s="37">
        <v>2.5</v>
      </c>
      <c r="I148" s="38">
        <f t="shared" si="6"/>
        <v>0.80500000000000005</v>
      </c>
    </row>
    <row r="149" spans="2:9" ht="19.95" customHeight="1" x14ac:dyDescent="0.3">
      <c r="B149" s="8"/>
      <c r="C149" s="5" t="s">
        <v>105</v>
      </c>
      <c r="D149" s="8">
        <v>-1</v>
      </c>
      <c r="E149" s="8">
        <v>1</v>
      </c>
      <c r="F149" s="37">
        <v>1</v>
      </c>
      <c r="G149" s="37">
        <v>0.23</v>
      </c>
      <c r="H149" s="37">
        <v>2.5</v>
      </c>
      <c r="I149" s="38">
        <f t="shared" si="6"/>
        <v>-0.57500000000000007</v>
      </c>
    </row>
    <row r="150" spans="2:9" ht="19.95" customHeight="1" x14ac:dyDescent="0.3">
      <c r="B150" s="8"/>
      <c r="C150" s="5" t="s">
        <v>106</v>
      </c>
      <c r="D150" s="8">
        <v>1</v>
      </c>
      <c r="E150" s="8">
        <v>1</v>
      </c>
      <c r="F150" s="37">
        <v>1.4</v>
      </c>
      <c r="G150" s="37">
        <v>0.23</v>
      </c>
      <c r="H150" s="37">
        <v>2.5</v>
      </c>
      <c r="I150" s="38">
        <f t="shared" si="6"/>
        <v>0.80500000000000005</v>
      </c>
    </row>
    <row r="151" spans="2:9" ht="19.95" customHeight="1" x14ac:dyDescent="0.3">
      <c r="B151" s="8"/>
      <c r="C151" s="5" t="s">
        <v>92</v>
      </c>
      <c r="D151" s="8">
        <v>-1</v>
      </c>
      <c r="E151" s="8">
        <v>1</v>
      </c>
      <c r="F151" s="37">
        <v>1</v>
      </c>
      <c r="G151" s="37">
        <v>0.23</v>
      </c>
      <c r="H151" s="37">
        <v>2.5</v>
      </c>
      <c r="I151" s="38">
        <f t="shared" si="6"/>
        <v>-0.57500000000000007</v>
      </c>
    </row>
    <row r="152" spans="2:9" ht="19.95" customHeight="1" x14ac:dyDescent="0.3">
      <c r="B152" s="8"/>
      <c r="C152" s="5" t="s">
        <v>94</v>
      </c>
      <c r="D152" s="8">
        <v>1</v>
      </c>
      <c r="E152" s="8">
        <v>1</v>
      </c>
      <c r="F152" s="37">
        <v>4.3</v>
      </c>
      <c r="G152" s="37">
        <v>0.15</v>
      </c>
      <c r="H152" s="37">
        <v>3</v>
      </c>
      <c r="I152" s="38">
        <f t="shared" si="6"/>
        <v>1.9349999999999996</v>
      </c>
    </row>
    <row r="153" spans="2:9" ht="19.95" customHeight="1" x14ac:dyDescent="0.3">
      <c r="B153" s="8"/>
      <c r="C153" s="5" t="s">
        <v>94</v>
      </c>
      <c r="D153" s="8">
        <v>1</v>
      </c>
      <c r="E153" s="8">
        <v>1</v>
      </c>
      <c r="F153" s="37">
        <v>4.3</v>
      </c>
      <c r="G153" s="37">
        <v>0.23</v>
      </c>
      <c r="H153" s="37">
        <v>3</v>
      </c>
      <c r="I153" s="38">
        <f t="shared" si="6"/>
        <v>2.9670000000000001</v>
      </c>
    </row>
    <row r="154" spans="2:9" ht="19.95" customHeight="1" x14ac:dyDescent="0.3">
      <c r="B154" s="8"/>
      <c r="C154" s="5" t="s">
        <v>92</v>
      </c>
      <c r="D154" s="8">
        <v>-1</v>
      </c>
      <c r="E154" s="8">
        <v>1</v>
      </c>
      <c r="F154" s="37">
        <v>1.2</v>
      </c>
      <c r="G154" s="37">
        <v>0.23</v>
      </c>
      <c r="H154" s="37">
        <v>2.5</v>
      </c>
      <c r="I154" s="38">
        <f t="shared" si="6"/>
        <v>-0.69000000000000006</v>
      </c>
    </row>
    <row r="155" spans="2:9" ht="19.95" customHeight="1" x14ac:dyDescent="0.3">
      <c r="B155" s="8"/>
      <c r="C155" s="5" t="s">
        <v>94</v>
      </c>
      <c r="D155" s="8">
        <v>1</v>
      </c>
      <c r="E155" s="8">
        <v>1</v>
      </c>
      <c r="F155" s="37">
        <v>2.4</v>
      </c>
      <c r="G155" s="37">
        <v>0.23</v>
      </c>
      <c r="H155" s="37">
        <v>2.5499999999999998</v>
      </c>
      <c r="I155" s="38">
        <f t="shared" si="6"/>
        <v>1.4076</v>
      </c>
    </row>
    <row r="156" spans="2:9" ht="19.95" customHeight="1" x14ac:dyDescent="0.3">
      <c r="B156" s="8"/>
      <c r="C156" s="5" t="s">
        <v>91</v>
      </c>
      <c r="D156" s="8">
        <v>-1</v>
      </c>
      <c r="E156" s="8">
        <v>1</v>
      </c>
      <c r="F156" s="37">
        <v>1.8</v>
      </c>
      <c r="G156" s="37">
        <v>0.23</v>
      </c>
      <c r="H156" s="37">
        <v>2</v>
      </c>
      <c r="I156" s="38">
        <f t="shared" si="6"/>
        <v>-0.82800000000000007</v>
      </c>
    </row>
    <row r="157" spans="2:9" ht="19.95" customHeight="1" x14ac:dyDescent="0.3">
      <c r="B157" s="8"/>
      <c r="C157" s="5" t="s">
        <v>107</v>
      </c>
      <c r="D157" s="8">
        <v>1</v>
      </c>
      <c r="E157" s="8">
        <v>1</v>
      </c>
      <c r="F157" s="37">
        <v>1.3</v>
      </c>
      <c r="G157" s="37">
        <v>0.23</v>
      </c>
      <c r="H157" s="37">
        <v>2.5</v>
      </c>
      <c r="I157" s="38">
        <f t="shared" si="6"/>
        <v>0.74750000000000005</v>
      </c>
    </row>
    <row r="158" spans="2:9" ht="19.95" customHeight="1" x14ac:dyDescent="0.3">
      <c r="B158" s="8"/>
      <c r="C158" s="5" t="s">
        <v>92</v>
      </c>
      <c r="D158" s="8">
        <v>-1</v>
      </c>
      <c r="E158" s="8">
        <v>1</v>
      </c>
      <c r="F158" s="37">
        <v>1</v>
      </c>
      <c r="G158" s="37">
        <v>0.23</v>
      </c>
      <c r="H158" s="37">
        <v>2.5</v>
      </c>
      <c r="I158" s="38">
        <f t="shared" si="6"/>
        <v>-0.57500000000000007</v>
      </c>
    </row>
    <row r="159" spans="2:9" ht="19.95" customHeight="1" x14ac:dyDescent="0.3">
      <c r="B159" s="8"/>
      <c r="C159" s="5" t="s">
        <v>94</v>
      </c>
      <c r="D159" s="8">
        <v>1</v>
      </c>
      <c r="E159" s="8">
        <v>1</v>
      </c>
      <c r="F159" s="37">
        <v>3.1</v>
      </c>
      <c r="G159" s="37">
        <v>0.23</v>
      </c>
      <c r="H159" s="37">
        <v>2.2999999999999998</v>
      </c>
      <c r="I159" s="38">
        <f t="shared" si="6"/>
        <v>1.6399000000000001</v>
      </c>
    </row>
    <row r="160" spans="2:9" ht="19.95" customHeight="1" x14ac:dyDescent="0.3">
      <c r="B160" s="8"/>
      <c r="C160" s="5" t="s">
        <v>92</v>
      </c>
      <c r="D160" s="8">
        <v>-1</v>
      </c>
      <c r="E160" s="8">
        <v>1</v>
      </c>
      <c r="F160" s="37">
        <v>1</v>
      </c>
      <c r="G160" s="37">
        <v>0.23</v>
      </c>
      <c r="H160" s="37">
        <v>2.2999999999999998</v>
      </c>
      <c r="I160" s="38">
        <f t="shared" si="6"/>
        <v>-0.52900000000000003</v>
      </c>
    </row>
    <row r="161" spans="2:9" ht="19.95" customHeight="1" x14ac:dyDescent="0.3">
      <c r="B161" s="8"/>
      <c r="C161" s="5" t="s">
        <v>108</v>
      </c>
      <c r="D161" s="8">
        <v>1</v>
      </c>
      <c r="E161" s="8">
        <v>2</v>
      </c>
      <c r="F161" s="37">
        <v>1.2</v>
      </c>
      <c r="G161" s="37">
        <v>0.23</v>
      </c>
      <c r="H161" s="37">
        <v>2.5</v>
      </c>
      <c r="I161" s="38">
        <f t="shared" si="6"/>
        <v>1.3800000000000001</v>
      </c>
    </row>
    <row r="162" spans="2:9" ht="19.95" customHeight="1" x14ac:dyDescent="0.3">
      <c r="B162" s="8"/>
      <c r="C162" s="5" t="s">
        <v>92</v>
      </c>
      <c r="D162" s="8">
        <v>-1</v>
      </c>
      <c r="E162" s="8">
        <v>2</v>
      </c>
      <c r="F162" s="37">
        <v>1</v>
      </c>
      <c r="G162" s="37">
        <v>0.23</v>
      </c>
      <c r="H162" s="37">
        <v>2.5</v>
      </c>
      <c r="I162" s="38">
        <f t="shared" si="6"/>
        <v>-1.1500000000000001</v>
      </c>
    </row>
    <row r="163" spans="2:9" ht="19.95" customHeight="1" x14ac:dyDescent="0.3">
      <c r="B163" s="8"/>
      <c r="C163" s="5" t="s">
        <v>94</v>
      </c>
      <c r="D163" s="8">
        <v>1</v>
      </c>
      <c r="E163" s="8">
        <v>1</v>
      </c>
      <c r="F163" s="37">
        <v>4</v>
      </c>
      <c r="G163" s="37">
        <v>0.15</v>
      </c>
      <c r="H163" s="37">
        <v>3</v>
      </c>
      <c r="I163" s="38">
        <f t="shared" si="6"/>
        <v>1.7999999999999998</v>
      </c>
    </row>
    <row r="164" spans="2:9" s="56" customFormat="1" ht="19.95" customHeight="1" x14ac:dyDescent="0.3">
      <c r="B164" s="57"/>
      <c r="C164" s="56" t="s">
        <v>102</v>
      </c>
      <c r="D164" s="57">
        <v>1</v>
      </c>
      <c r="E164" s="57">
        <v>1</v>
      </c>
      <c r="F164" s="58">
        <v>2</v>
      </c>
      <c r="G164" s="58">
        <v>0.23</v>
      </c>
      <c r="H164" s="58">
        <v>3</v>
      </c>
      <c r="I164" s="59">
        <f t="shared" si="6"/>
        <v>1.3800000000000001</v>
      </c>
    </row>
    <row r="165" spans="2:9" s="56" customFormat="1" ht="19.95" customHeight="1" x14ac:dyDescent="0.3">
      <c r="B165" s="57"/>
      <c r="C165" s="56" t="s">
        <v>102</v>
      </c>
      <c r="D165" s="57">
        <v>1</v>
      </c>
      <c r="E165" s="57">
        <v>1</v>
      </c>
      <c r="F165" s="58">
        <v>1.25</v>
      </c>
      <c r="G165" s="58">
        <v>0.23</v>
      </c>
      <c r="H165" s="58">
        <v>0.8</v>
      </c>
      <c r="I165" s="59">
        <f t="shared" si="6"/>
        <v>0.23000000000000004</v>
      </c>
    </row>
    <row r="166" spans="2:9" ht="19.95" customHeight="1" x14ac:dyDescent="0.3">
      <c r="B166" s="8"/>
      <c r="C166" s="5" t="s">
        <v>109</v>
      </c>
      <c r="D166" s="8">
        <v>1</v>
      </c>
      <c r="E166" s="8">
        <v>1</v>
      </c>
      <c r="F166" s="37">
        <v>1.8</v>
      </c>
      <c r="G166" s="37">
        <v>0.15</v>
      </c>
      <c r="H166" s="37">
        <v>2.2999999999999998</v>
      </c>
      <c r="I166" s="38">
        <f t="shared" si="6"/>
        <v>0.621</v>
      </c>
    </row>
    <row r="167" spans="2:9" ht="19.95" customHeight="1" x14ac:dyDescent="0.3">
      <c r="B167" s="8"/>
      <c r="C167" s="5" t="s">
        <v>95</v>
      </c>
      <c r="D167" s="8">
        <v>1</v>
      </c>
      <c r="E167" s="8">
        <v>1</v>
      </c>
      <c r="F167" s="37">
        <v>2.7</v>
      </c>
      <c r="G167" s="37">
        <v>0.23</v>
      </c>
      <c r="H167" s="37">
        <v>2.5</v>
      </c>
      <c r="I167" s="38">
        <f t="shared" si="6"/>
        <v>1.5525000000000002</v>
      </c>
    </row>
    <row r="168" spans="2:9" ht="19.95" customHeight="1" x14ac:dyDescent="0.3">
      <c r="B168" s="8"/>
      <c r="C168" s="5" t="s">
        <v>91</v>
      </c>
      <c r="D168" s="8">
        <v>-1</v>
      </c>
      <c r="E168" s="8">
        <v>1</v>
      </c>
      <c r="F168" s="37">
        <v>1.8</v>
      </c>
      <c r="G168" s="37">
        <v>0.23</v>
      </c>
      <c r="H168" s="37">
        <v>2</v>
      </c>
      <c r="I168" s="38">
        <f t="shared" si="6"/>
        <v>-0.82800000000000007</v>
      </c>
    </row>
    <row r="169" spans="2:9" ht="19.95" customHeight="1" x14ac:dyDescent="0.3">
      <c r="B169" s="8"/>
      <c r="C169" s="5" t="s">
        <v>95</v>
      </c>
      <c r="D169" s="8">
        <v>1</v>
      </c>
      <c r="E169" s="8">
        <v>1</v>
      </c>
      <c r="F169" s="37">
        <v>3</v>
      </c>
      <c r="G169" s="37">
        <v>0.23</v>
      </c>
      <c r="H169" s="37">
        <v>0.7</v>
      </c>
      <c r="I169" s="38">
        <f t="shared" si="6"/>
        <v>0.48299999999999998</v>
      </c>
    </row>
    <row r="170" spans="2:9" ht="19.95" customHeight="1" x14ac:dyDescent="0.3">
      <c r="B170" s="8"/>
      <c r="C170" s="5" t="s">
        <v>123</v>
      </c>
      <c r="D170" s="8">
        <v>1</v>
      </c>
      <c r="E170" s="8">
        <v>1</v>
      </c>
      <c r="F170" s="37">
        <v>1.6</v>
      </c>
      <c r="G170" s="37">
        <v>0.23</v>
      </c>
      <c r="H170" s="37">
        <v>1.5</v>
      </c>
      <c r="I170" s="38">
        <f t="shared" si="6"/>
        <v>0.55200000000000005</v>
      </c>
    </row>
    <row r="171" spans="2:9" ht="19.95" customHeight="1" x14ac:dyDescent="0.3">
      <c r="B171" s="8"/>
      <c r="C171" s="5" t="s">
        <v>125</v>
      </c>
      <c r="D171" s="8">
        <v>1</v>
      </c>
      <c r="E171" s="8">
        <v>17</v>
      </c>
      <c r="F171" s="37">
        <v>0.5</v>
      </c>
      <c r="G171" s="37">
        <v>0.15</v>
      </c>
      <c r="H171" s="37">
        <v>0.45</v>
      </c>
      <c r="I171" s="38">
        <f t="shared" si="6"/>
        <v>0.57374999999999998</v>
      </c>
    </row>
    <row r="172" spans="2:9" ht="19.95" customHeight="1" x14ac:dyDescent="0.3">
      <c r="B172" s="8"/>
      <c r="C172" s="5" t="s">
        <v>102</v>
      </c>
      <c r="D172" s="8">
        <v>1</v>
      </c>
      <c r="E172" s="8">
        <v>3</v>
      </c>
      <c r="F172" s="37">
        <v>0.45</v>
      </c>
      <c r="G172" s="37">
        <v>0.45</v>
      </c>
      <c r="H172" s="37">
        <v>0.45</v>
      </c>
      <c r="I172" s="38">
        <f t="shared" si="6"/>
        <v>0.27337500000000003</v>
      </c>
    </row>
    <row r="173" spans="2:9" ht="19.95" customHeight="1" x14ac:dyDescent="0.3">
      <c r="B173" s="8"/>
      <c r="C173" s="5" t="s">
        <v>126</v>
      </c>
      <c r="D173" s="8">
        <v>1</v>
      </c>
      <c r="E173" s="8">
        <v>1</v>
      </c>
      <c r="F173" s="37">
        <v>2</v>
      </c>
      <c r="G173" s="37">
        <v>0.23</v>
      </c>
      <c r="H173" s="37">
        <v>3</v>
      </c>
      <c r="I173" s="38">
        <f t="shared" si="6"/>
        <v>1.3800000000000001</v>
      </c>
    </row>
    <row r="174" spans="2:9" ht="19.95" customHeight="1" x14ac:dyDescent="0.3">
      <c r="B174" s="8"/>
      <c r="C174" s="5" t="s">
        <v>102</v>
      </c>
      <c r="D174" s="8">
        <v>1</v>
      </c>
      <c r="E174" s="8">
        <v>1</v>
      </c>
      <c r="F174" s="37">
        <v>1.25</v>
      </c>
      <c r="G174" s="37">
        <v>0.23</v>
      </c>
      <c r="H174" s="37">
        <v>1.8</v>
      </c>
      <c r="I174" s="38">
        <f t="shared" si="6"/>
        <v>0.51750000000000007</v>
      </c>
    </row>
    <row r="175" spans="2:9" ht="19.95" customHeight="1" x14ac:dyDescent="0.3">
      <c r="B175" s="8"/>
      <c r="C175" s="5" t="s">
        <v>127</v>
      </c>
      <c r="D175" s="8">
        <v>1</v>
      </c>
      <c r="E175" s="8">
        <v>4</v>
      </c>
      <c r="F175" s="37">
        <v>3</v>
      </c>
      <c r="G175" s="37">
        <v>0.23</v>
      </c>
      <c r="H175" s="37">
        <v>0.7</v>
      </c>
      <c r="I175" s="38">
        <f t="shared" si="6"/>
        <v>1.9319999999999999</v>
      </c>
    </row>
    <row r="176" spans="2:9" ht="19.95" customHeight="1" x14ac:dyDescent="0.3">
      <c r="B176" s="8"/>
      <c r="C176" s="5" t="s">
        <v>137</v>
      </c>
      <c r="D176" s="8">
        <v>1</v>
      </c>
      <c r="E176" s="8">
        <v>1</v>
      </c>
      <c r="F176" s="37">
        <v>4.91</v>
      </c>
      <c r="G176" s="37">
        <v>0.15</v>
      </c>
      <c r="H176" s="37">
        <v>0.9</v>
      </c>
      <c r="I176" s="38">
        <f t="shared" si="6"/>
        <v>0.66285000000000005</v>
      </c>
    </row>
    <row r="177" spans="1:17" ht="19.95" customHeight="1" x14ac:dyDescent="0.3">
      <c r="B177" s="8"/>
      <c r="C177" s="5" t="s">
        <v>138</v>
      </c>
      <c r="D177" s="8">
        <v>1</v>
      </c>
      <c r="E177" s="8">
        <v>1</v>
      </c>
      <c r="F177" s="37">
        <v>3.51</v>
      </c>
      <c r="G177" s="37">
        <v>0.15</v>
      </c>
      <c r="H177" s="37">
        <v>0.9</v>
      </c>
      <c r="I177" s="38">
        <f t="shared" si="6"/>
        <v>0.47384999999999999</v>
      </c>
    </row>
    <row r="178" spans="1:17" ht="19.95" customHeight="1" x14ac:dyDescent="0.3">
      <c r="B178" s="8"/>
      <c r="C178" s="5" t="s">
        <v>139</v>
      </c>
      <c r="D178" s="8">
        <v>1</v>
      </c>
      <c r="E178" s="8">
        <v>1</v>
      </c>
      <c r="F178" s="37">
        <v>4.91</v>
      </c>
      <c r="G178" s="37">
        <v>0.15</v>
      </c>
      <c r="H178" s="37">
        <v>0.9</v>
      </c>
      <c r="I178" s="38">
        <f t="shared" si="6"/>
        <v>0.66285000000000005</v>
      </c>
    </row>
    <row r="179" spans="1:17" ht="19.95" customHeight="1" x14ac:dyDescent="0.3">
      <c r="B179" s="8"/>
      <c r="C179" s="5" t="s">
        <v>92</v>
      </c>
      <c r="D179" s="8">
        <v>-1</v>
      </c>
      <c r="E179" s="8">
        <v>1</v>
      </c>
      <c r="F179" s="37">
        <v>1</v>
      </c>
      <c r="G179" s="37">
        <v>0.15</v>
      </c>
      <c r="H179" s="37">
        <v>0.9</v>
      </c>
      <c r="I179" s="38">
        <f t="shared" si="6"/>
        <v>-0.13500000000000001</v>
      </c>
    </row>
    <row r="180" spans="1:17" ht="19.95" customHeight="1" x14ac:dyDescent="0.3">
      <c r="B180" s="8"/>
      <c r="C180" s="5" t="s">
        <v>140</v>
      </c>
      <c r="D180" s="8">
        <v>1</v>
      </c>
      <c r="E180" s="8">
        <v>1</v>
      </c>
      <c r="F180" s="37">
        <v>4.91</v>
      </c>
      <c r="G180" s="37">
        <v>0.15</v>
      </c>
      <c r="H180" s="37">
        <v>0.9</v>
      </c>
      <c r="I180" s="38">
        <f t="shared" si="6"/>
        <v>0.66285000000000005</v>
      </c>
    </row>
    <row r="181" spans="1:17" ht="19.95" customHeight="1" x14ac:dyDescent="0.3">
      <c r="B181" s="8"/>
      <c r="C181" s="5" t="s">
        <v>141</v>
      </c>
      <c r="D181" s="8">
        <v>1</v>
      </c>
      <c r="E181" s="8">
        <v>1</v>
      </c>
      <c r="F181" s="37">
        <v>2</v>
      </c>
      <c r="G181" s="37">
        <v>0.15</v>
      </c>
      <c r="H181" s="37">
        <v>0.9</v>
      </c>
      <c r="I181" s="38">
        <f t="shared" si="6"/>
        <v>0.27</v>
      </c>
    </row>
    <row r="182" spans="1:17" ht="19.95" customHeight="1" x14ac:dyDescent="0.3">
      <c r="B182" s="8"/>
      <c r="C182" s="5" t="s">
        <v>141</v>
      </c>
      <c r="D182" s="8">
        <v>1</v>
      </c>
      <c r="E182" s="8">
        <v>1</v>
      </c>
      <c r="F182" s="37">
        <v>1.2</v>
      </c>
      <c r="G182" s="37">
        <v>0.15</v>
      </c>
      <c r="H182" s="37">
        <v>0.9</v>
      </c>
      <c r="I182" s="38">
        <f t="shared" si="6"/>
        <v>0.16200000000000001</v>
      </c>
    </row>
    <row r="183" spans="1:17" ht="19.95" customHeight="1" x14ac:dyDescent="0.3">
      <c r="B183" s="8"/>
      <c r="C183" s="5" t="s">
        <v>92</v>
      </c>
      <c r="D183" s="8">
        <v>-1</v>
      </c>
      <c r="E183" s="8">
        <v>1</v>
      </c>
      <c r="F183" s="37">
        <v>0.8</v>
      </c>
      <c r="G183" s="37">
        <v>0.15</v>
      </c>
      <c r="H183" s="37">
        <v>0.9</v>
      </c>
      <c r="I183" s="38">
        <f t="shared" si="6"/>
        <v>-0.108</v>
      </c>
    </row>
    <row r="184" spans="1:17" ht="19.95" customHeight="1" x14ac:dyDescent="0.3">
      <c r="B184" s="8"/>
      <c r="C184" s="5" t="s">
        <v>142</v>
      </c>
      <c r="D184" s="8">
        <v>1</v>
      </c>
      <c r="E184" s="8">
        <v>1</v>
      </c>
      <c r="F184" s="37">
        <v>3.61</v>
      </c>
      <c r="G184" s="37">
        <v>0.15</v>
      </c>
      <c r="H184" s="37">
        <v>0.9</v>
      </c>
      <c r="I184" s="38">
        <f t="shared" si="6"/>
        <v>0.48735000000000001</v>
      </c>
    </row>
    <row r="185" spans="1:17" ht="19.95" customHeight="1" x14ac:dyDescent="0.3">
      <c r="B185" s="8"/>
      <c r="C185" s="5" t="s">
        <v>143</v>
      </c>
      <c r="D185" s="8">
        <v>1</v>
      </c>
      <c r="E185" s="8">
        <v>1</v>
      </c>
      <c r="F185" s="37">
        <v>3.21</v>
      </c>
      <c r="G185" s="37">
        <v>0.15</v>
      </c>
      <c r="H185" s="37">
        <v>0.9</v>
      </c>
      <c r="I185" s="38">
        <f t="shared" si="6"/>
        <v>0.43335000000000001</v>
      </c>
    </row>
    <row r="186" spans="1:17" ht="19.95" customHeight="1" x14ac:dyDescent="0.3">
      <c r="B186" s="8"/>
      <c r="D186" s="8"/>
      <c r="E186" s="8"/>
      <c r="F186" s="37"/>
      <c r="G186" s="152" t="s">
        <v>99</v>
      </c>
      <c r="H186" s="152"/>
      <c r="I186" s="88">
        <f>SUM(I137:I185)</f>
        <v>25.580809999999996</v>
      </c>
      <c r="J186" s="2" t="s">
        <v>100</v>
      </c>
      <c r="L186" s="185" t="s">
        <v>459</v>
      </c>
      <c r="M186" s="185"/>
      <c r="N186" s="185"/>
      <c r="O186" s="185"/>
      <c r="P186" s="185"/>
      <c r="Q186" s="185"/>
    </row>
    <row r="187" spans="1:17" ht="79.5" customHeight="1" x14ac:dyDescent="0.3">
      <c r="A187" s="8">
        <v>5</v>
      </c>
      <c r="B187" s="8" t="s">
        <v>144</v>
      </c>
      <c r="C187" s="154" t="s">
        <v>281</v>
      </c>
      <c r="D187" s="154"/>
      <c r="E187" s="154"/>
      <c r="F187" s="154"/>
      <c r="G187" s="154"/>
      <c r="H187" s="154"/>
      <c r="I187" s="88"/>
      <c r="J187" s="2"/>
    </row>
    <row r="188" spans="1:17" ht="19.95" customHeight="1" x14ac:dyDescent="0.3">
      <c r="B188" s="8"/>
      <c r="C188" s="5" t="s">
        <v>135</v>
      </c>
      <c r="D188" s="8">
        <v>1</v>
      </c>
      <c r="E188" s="8">
        <v>1</v>
      </c>
      <c r="F188" s="37">
        <v>3.5</v>
      </c>
      <c r="G188" s="37">
        <v>0.5</v>
      </c>
      <c r="H188" s="37">
        <v>0.05</v>
      </c>
      <c r="I188" s="37">
        <f>H188*G188*F188*E188*D188</f>
        <v>8.7500000000000008E-2</v>
      </c>
      <c r="J188" s="2"/>
    </row>
    <row r="189" spans="1:17" ht="19.95" customHeight="1" x14ac:dyDescent="0.3">
      <c r="B189" s="8"/>
      <c r="C189" s="5" t="s">
        <v>102</v>
      </c>
      <c r="D189" s="8">
        <v>1</v>
      </c>
      <c r="E189" s="8">
        <v>1</v>
      </c>
      <c r="F189" s="37">
        <v>4.3</v>
      </c>
      <c r="G189" s="37">
        <v>0.5</v>
      </c>
      <c r="H189" s="37">
        <v>0.05</v>
      </c>
      <c r="I189" s="37">
        <f>H189*G189*F189*E189*D189</f>
        <v>0.1075</v>
      </c>
      <c r="J189" s="2"/>
    </row>
    <row r="190" spans="1:17" ht="19.95" customHeight="1" x14ac:dyDescent="0.3">
      <c r="B190" s="8"/>
      <c r="C190" s="5" t="s">
        <v>102</v>
      </c>
      <c r="D190" s="8">
        <v>1</v>
      </c>
      <c r="E190" s="8">
        <v>1</v>
      </c>
      <c r="F190" s="37">
        <v>7.57</v>
      </c>
      <c r="G190" s="37">
        <v>0.5</v>
      </c>
      <c r="H190" s="37">
        <v>0.05</v>
      </c>
      <c r="I190" s="37">
        <f>H190*G190*F190*E190*D190</f>
        <v>0.18925000000000003</v>
      </c>
      <c r="J190" s="2"/>
    </row>
    <row r="191" spans="1:17" ht="19.95" customHeight="1" x14ac:dyDescent="0.3">
      <c r="B191" s="8"/>
      <c r="C191" s="5" t="s">
        <v>102</v>
      </c>
      <c r="D191" s="8">
        <v>1</v>
      </c>
      <c r="E191" s="8">
        <v>1</v>
      </c>
      <c r="F191" s="37">
        <v>4.22</v>
      </c>
      <c r="G191" s="37">
        <v>0.5</v>
      </c>
      <c r="H191" s="37">
        <v>0.05</v>
      </c>
      <c r="I191" s="37">
        <f>H191*G191*F191*E191*D191</f>
        <v>0.1055</v>
      </c>
      <c r="J191" s="2"/>
    </row>
    <row r="192" spans="1:17" ht="19.95" customHeight="1" x14ac:dyDescent="0.3">
      <c r="B192" s="8"/>
      <c r="D192" s="8"/>
      <c r="E192" s="8"/>
      <c r="F192" s="37"/>
      <c r="G192" s="152" t="s">
        <v>99</v>
      </c>
      <c r="H192" s="152"/>
      <c r="I192" s="88">
        <f>SUM(I188:I191)</f>
        <v>0.48975000000000002</v>
      </c>
      <c r="J192" s="2" t="s">
        <v>100</v>
      </c>
      <c r="L192" s="185" t="s">
        <v>459</v>
      </c>
      <c r="M192" s="185"/>
      <c r="N192" s="185"/>
      <c r="O192" s="185"/>
      <c r="P192" s="185"/>
      <c r="Q192" s="185"/>
    </row>
    <row r="193" spans="1:9" ht="63" customHeight="1" x14ac:dyDescent="0.3">
      <c r="A193" s="8">
        <v>6</v>
      </c>
      <c r="B193" s="8">
        <v>447</v>
      </c>
      <c r="C193" s="155" t="s">
        <v>110</v>
      </c>
      <c r="D193" s="155"/>
      <c r="E193" s="155"/>
      <c r="F193" s="155"/>
      <c r="G193" s="155"/>
      <c r="H193" s="155"/>
    </row>
    <row r="194" spans="1:9" ht="19.95" customHeight="1" x14ac:dyDescent="0.3">
      <c r="B194" s="8"/>
      <c r="C194" s="5" t="s">
        <v>96</v>
      </c>
      <c r="D194" s="8">
        <v>1</v>
      </c>
      <c r="E194" s="8">
        <v>1</v>
      </c>
      <c r="F194" s="37"/>
      <c r="G194" s="37"/>
      <c r="H194" s="37"/>
      <c r="I194" s="38">
        <f>D194*E194</f>
        <v>1</v>
      </c>
    </row>
    <row r="195" spans="1:9" ht="19.95" customHeight="1" x14ac:dyDescent="0.3">
      <c r="B195" s="8"/>
      <c r="C195" s="5" t="s">
        <v>76</v>
      </c>
      <c r="D195" s="8">
        <v>1</v>
      </c>
      <c r="E195" s="8">
        <v>1</v>
      </c>
      <c r="F195" s="37"/>
      <c r="G195" s="37"/>
      <c r="H195" s="37"/>
      <c r="I195" s="38">
        <f t="shared" ref="I195:I201" si="7">D195*E195</f>
        <v>1</v>
      </c>
    </row>
    <row r="196" spans="1:9" ht="19.95" customHeight="1" x14ac:dyDescent="0.3">
      <c r="B196" s="8"/>
      <c r="C196" s="5" t="s">
        <v>79</v>
      </c>
      <c r="D196" s="8">
        <v>1</v>
      </c>
      <c r="E196" s="8">
        <v>2</v>
      </c>
      <c r="F196" s="37"/>
      <c r="G196" s="37"/>
      <c r="H196" s="37"/>
      <c r="I196" s="38">
        <f t="shared" si="7"/>
        <v>2</v>
      </c>
    </row>
    <row r="197" spans="1:9" ht="19.95" customHeight="1" x14ac:dyDescent="0.3">
      <c r="B197" s="8"/>
      <c r="C197" s="5" t="s">
        <v>82</v>
      </c>
      <c r="D197" s="8">
        <v>1</v>
      </c>
      <c r="E197" s="8">
        <v>1</v>
      </c>
      <c r="F197" s="37"/>
      <c r="G197" s="37"/>
      <c r="H197" s="37"/>
      <c r="I197" s="38">
        <f t="shared" si="7"/>
        <v>1</v>
      </c>
    </row>
    <row r="198" spans="1:9" ht="19.95" customHeight="1" x14ac:dyDescent="0.3">
      <c r="B198" s="8"/>
      <c r="C198" s="5" t="s">
        <v>84</v>
      </c>
      <c r="D198" s="8">
        <v>1</v>
      </c>
      <c r="E198" s="8">
        <v>1</v>
      </c>
      <c r="F198" s="37"/>
      <c r="G198" s="37"/>
      <c r="H198" s="37"/>
      <c r="I198" s="38">
        <f t="shared" si="7"/>
        <v>1</v>
      </c>
    </row>
    <row r="199" spans="1:9" ht="19.95" customHeight="1" x14ac:dyDescent="0.3">
      <c r="B199" s="8"/>
      <c r="C199" s="5" t="s">
        <v>85</v>
      </c>
      <c r="D199" s="8">
        <v>1</v>
      </c>
      <c r="E199" s="8">
        <v>2</v>
      </c>
      <c r="F199" s="37"/>
      <c r="G199" s="37"/>
      <c r="H199" s="37"/>
      <c r="I199" s="38">
        <f t="shared" si="7"/>
        <v>2</v>
      </c>
    </row>
    <row r="200" spans="1:9" ht="19.95" customHeight="1" x14ac:dyDescent="0.3">
      <c r="B200" s="8"/>
      <c r="C200" s="5" t="s">
        <v>86</v>
      </c>
      <c r="D200" s="8">
        <v>1</v>
      </c>
      <c r="E200" s="8">
        <v>2</v>
      </c>
      <c r="F200" s="37"/>
      <c r="G200" s="37"/>
      <c r="H200" s="37"/>
      <c r="I200" s="38">
        <f t="shared" si="7"/>
        <v>2</v>
      </c>
    </row>
    <row r="201" spans="1:9" ht="19.95" customHeight="1" x14ac:dyDescent="0.3">
      <c r="B201" s="8"/>
      <c r="C201" s="5" t="s">
        <v>88</v>
      </c>
      <c r="D201" s="8">
        <v>1</v>
      </c>
      <c r="E201" s="8">
        <v>2</v>
      </c>
      <c r="F201" s="37"/>
      <c r="G201" s="37"/>
      <c r="H201" s="37"/>
      <c r="I201" s="38">
        <f t="shared" si="7"/>
        <v>2</v>
      </c>
    </row>
    <row r="202" spans="1:9" ht="19.95" customHeight="1" x14ac:dyDescent="0.3">
      <c r="B202" s="8"/>
      <c r="C202" s="5" t="s">
        <v>111</v>
      </c>
      <c r="D202" s="8">
        <v>1</v>
      </c>
      <c r="E202" s="8">
        <v>1</v>
      </c>
      <c r="F202" s="37"/>
      <c r="G202" s="37"/>
      <c r="H202" s="37"/>
      <c r="I202" s="38">
        <f>E202*D202</f>
        <v>1</v>
      </c>
    </row>
    <row r="203" spans="1:9" ht="19.95" customHeight="1" x14ac:dyDescent="0.3">
      <c r="B203" s="8"/>
      <c r="C203" s="5" t="s">
        <v>112</v>
      </c>
      <c r="D203" s="8">
        <v>1</v>
      </c>
      <c r="E203" s="8">
        <v>1</v>
      </c>
      <c r="F203" s="37"/>
      <c r="G203" s="37"/>
      <c r="H203" s="37"/>
      <c r="I203" s="38">
        <f>D203*E203</f>
        <v>1</v>
      </c>
    </row>
    <row r="204" spans="1:9" ht="19.95" customHeight="1" x14ac:dyDescent="0.3">
      <c r="B204" s="8"/>
      <c r="C204" s="5" t="s">
        <v>113</v>
      </c>
      <c r="D204" s="8">
        <v>1</v>
      </c>
      <c r="E204" s="8">
        <v>1</v>
      </c>
      <c r="F204" s="37"/>
      <c r="G204" s="37"/>
      <c r="H204" s="37"/>
      <c r="I204" s="38">
        <f t="shared" ref="I204:I211" si="8">D204*E204</f>
        <v>1</v>
      </c>
    </row>
    <row r="205" spans="1:9" ht="19.95" customHeight="1" x14ac:dyDescent="0.3">
      <c r="B205" s="8"/>
      <c r="C205" s="5" t="s">
        <v>114</v>
      </c>
      <c r="D205" s="8">
        <v>1</v>
      </c>
      <c r="E205" s="8">
        <v>2</v>
      </c>
      <c r="F205" s="37"/>
      <c r="G205" s="37"/>
      <c r="H205" s="37"/>
      <c r="I205" s="38">
        <f t="shared" si="8"/>
        <v>2</v>
      </c>
    </row>
    <row r="206" spans="1:9" ht="19.95" customHeight="1" x14ac:dyDescent="0.3">
      <c r="B206" s="8"/>
      <c r="C206" s="5" t="s">
        <v>115</v>
      </c>
      <c r="D206" s="8">
        <v>1</v>
      </c>
      <c r="E206" s="8">
        <v>2</v>
      </c>
      <c r="F206" s="37"/>
      <c r="G206" s="37"/>
      <c r="H206" s="37"/>
      <c r="I206" s="38">
        <f t="shared" si="8"/>
        <v>2</v>
      </c>
    </row>
    <row r="207" spans="1:9" ht="19.95" customHeight="1" x14ac:dyDescent="0.3">
      <c r="B207" s="8"/>
      <c r="C207" s="5" t="s">
        <v>116</v>
      </c>
      <c r="D207" s="8">
        <v>1</v>
      </c>
      <c r="E207" s="8">
        <v>2</v>
      </c>
      <c r="F207" s="37"/>
      <c r="G207" s="37"/>
      <c r="H207" s="37"/>
      <c r="I207" s="38">
        <f t="shared" si="8"/>
        <v>2</v>
      </c>
    </row>
    <row r="208" spans="1:9" ht="19.95" customHeight="1" x14ac:dyDescent="0.3">
      <c r="B208" s="8"/>
      <c r="C208" s="5" t="s">
        <v>117</v>
      </c>
      <c r="D208" s="8">
        <v>1</v>
      </c>
      <c r="E208" s="8">
        <v>8</v>
      </c>
      <c r="F208" s="37"/>
      <c r="G208" s="37"/>
      <c r="H208" s="37"/>
      <c r="I208" s="38">
        <f t="shared" si="8"/>
        <v>8</v>
      </c>
    </row>
    <row r="209" spans="1:17" ht="19.95" customHeight="1" x14ac:dyDescent="0.3">
      <c r="B209" s="8"/>
      <c r="C209" s="5" t="s">
        <v>118</v>
      </c>
      <c r="D209" s="8">
        <v>1</v>
      </c>
      <c r="E209" s="8">
        <v>3</v>
      </c>
      <c r="F209" s="37"/>
      <c r="G209" s="37"/>
      <c r="H209" s="37"/>
      <c r="I209" s="38">
        <f t="shared" si="8"/>
        <v>3</v>
      </c>
    </row>
    <row r="210" spans="1:17" ht="19.95" customHeight="1" x14ac:dyDescent="0.3">
      <c r="B210" s="8"/>
      <c r="C210" s="5" t="s">
        <v>119</v>
      </c>
      <c r="D210" s="8">
        <v>1</v>
      </c>
      <c r="E210" s="8">
        <v>2</v>
      </c>
      <c r="F210" s="37"/>
      <c r="G210" s="37"/>
      <c r="H210" s="37"/>
      <c r="I210" s="38">
        <f t="shared" si="8"/>
        <v>2</v>
      </c>
    </row>
    <row r="211" spans="1:17" ht="19.95" customHeight="1" x14ac:dyDescent="0.3">
      <c r="B211" s="8"/>
      <c r="C211" s="5" t="s">
        <v>120</v>
      </c>
      <c r="D211" s="8">
        <v>1</v>
      </c>
      <c r="E211" s="8">
        <v>3</v>
      </c>
      <c r="F211" s="37"/>
      <c r="G211" s="37"/>
      <c r="H211" s="37"/>
      <c r="I211" s="38">
        <f t="shared" si="8"/>
        <v>3</v>
      </c>
    </row>
    <row r="212" spans="1:17" s="8" customFormat="1" ht="19.95" customHeight="1" x14ac:dyDescent="0.25">
      <c r="F212" s="37"/>
      <c r="G212" s="152" t="s">
        <v>99</v>
      </c>
      <c r="H212" s="152"/>
      <c r="I212" s="88">
        <f>SUM(I194:I211)</f>
        <v>37</v>
      </c>
      <c r="J212" s="2" t="s">
        <v>43</v>
      </c>
      <c r="L212" s="185" t="s">
        <v>459</v>
      </c>
      <c r="M212" s="185"/>
      <c r="N212" s="185"/>
      <c r="O212" s="185"/>
      <c r="P212" s="185"/>
      <c r="Q212" s="185"/>
    </row>
    <row r="213" spans="1:17" ht="129" customHeight="1" x14ac:dyDescent="0.3">
      <c r="A213" s="8">
        <v>7</v>
      </c>
      <c r="B213" s="8">
        <v>450</v>
      </c>
      <c r="C213" s="155" t="s">
        <v>145</v>
      </c>
      <c r="D213" s="155"/>
      <c r="E213" s="155"/>
      <c r="F213" s="155"/>
      <c r="G213" s="155"/>
      <c r="H213" s="155"/>
    </row>
    <row r="214" spans="1:17" ht="20.100000000000001" customHeight="1" x14ac:dyDescent="0.3">
      <c r="C214" s="5" t="s">
        <v>147</v>
      </c>
      <c r="D214" s="5">
        <v>1</v>
      </c>
      <c r="E214" s="5">
        <v>1</v>
      </c>
      <c r="F214" s="40">
        <f>2.22+2.22+0.1</f>
        <v>4.54</v>
      </c>
      <c r="H214" s="40">
        <v>3.45</v>
      </c>
      <c r="I214" s="38">
        <f t="shared" ref="I214:I261" si="9">H214*F214*E214*D214</f>
        <v>15.663</v>
      </c>
    </row>
    <row r="215" spans="1:17" ht="20.100000000000001" customHeight="1" x14ac:dyDescent="0.3">
      <c r="C215" s="5" t="s">
        <v>92</v>
      </c>
      <c r="D215" s="5">
        <v>-1</v>
      </c>
      <c r="E215" s="5">
        <v>2</v>
      </c>
      <c r="F215" s="40">
        <v>1</v>
      </c>
      <c r="H215" s="40">
        <v>2.1</v>
      </c>
      <c r="I215" s="38">
        <f t="shared" si="9"/>
        <v>-4.2</v>
      </c>
    </row>
    <row r="216" spans="1:17" ht="20.100000000000001" customHeight="1" x14ac:dyDescent="0.3">
      <c r="C216" s="5" t="s">
        <v>148</v>
      </c>
      <c r="D216" s="5">
        <v>1</v>
      </c>
      <c r="E216" s="5">
        <v>1</v>
      </c>
      <c r="F216" s="40">
        <v>3.54</v>
      </c>
      <c r="H216" s="40">
        <v>3.45</v>
      </c>
      <c r="I216" s="38">
        <f t="shared" si="9"/>
        <v>12.213000000000001</v>
      </c>
    </row>
    <row r="217" spans="1:17" ht="20.100000000000001" customHeight="1" x14ac:dyDescent="0.3">
      <c r="C217" s="5" t="s">
        <v>149</v>
      </c>
      <c r="D217" s="5">
        <v>1</v>
      </c>
      <c r="E217" s="5">
        <v>1</v>
      </c>
      <c r="F217" s="40">
        <v>3.36</v>
      </c>
      <c r="H217" s="40">
        <v>3</v>
      </c>
      <c r="I217" s="38">
        <f t="shared" si="9"/>
        <v>10.08</v>
      </c>
    </row>
    <row r="218" spans="1:17" ht="20.100000000000001" customHeight="1" x14ac:dyDescent="0.3">
      <c r="C218" s="5" t="s">
        <v>92</v>
      </c>
      <c r="D218" s="5">
        <v>-1</v>
      </c>
      <c r="E218" s="5">
        <v>1</v>
      </c>
      <c r="F218" s="40">
        <v>1</v>
      </c>
      <c r="H218" s="40">
        <v>2.1</v>
      </c>
      <c r="I218" s="38">
        <f t="shared" si="9"/>
        <v>-2.1</v>
      </c>
    </row>
    <row r="219" spans="1:17" ht="20.100000000000001" customHeight="1" x14ac:dyDescent="0.3">
      <c r="C219" s="5" t="s">
        <v>150</v>
      </c>
      <c r="D219" s="5">
        <v>1</v>
      </c>
      <c r="E219" s="5">
        <v>1</v>
      </c>
      <c r="F219" s="40">
        <v>3.45</v>
      </c>
      <c r="H219" s="40">
        <v>3.45</v>
      </c>
      <c r="I219" s="38">
        <f t="shared" si="9"/>
        <v>11.902500000000002</v>
      </c>
    </row>
    <row r="220" spans="1:17" ht="20.100000000000001" customHeight="1" x14ac:dyDescent="0.3">
      <c r="C220" s="5" t="s">
        <v>102</v>
      </c>
      <c r="D220" s="5">
        <v>1</v>
      </c>
      <c r="E220" s="5">
        <v>1</v>
      </c>
      <c r="F220" s="40">
        <v>3.45</v>
      </c>
      <c r="H220" s="40">
        <v>3</v>
      </c>
      <c r="I220" s="38">
        <f t="shared" si="9"/>
        <v>10.350000000000001</v>
      </c>
    </row>
    <row r="221" spans="1:17" ht="20.100000000000001" customHeight="1" x14ac:dyDescent="0.3">
      <c r="C221" s="5" t="s">
        <v>151</v>
      </c>
      <c r="D221" s="5">
        <v>1</v>
      </c>
      <c r="E221" s="5">
        <v>2</v>
      </c>
      <c r="F221" s="40">
        <v>3.24</v>
      </c>
      <c r="H221" s="40">
        <v>3</v>
      </c>
      <c r="I221" s="38">
        <f t="shared" si="9"/>
        <v>19.440000000000001</v>
      </c>
    </row>
    <row r="222" spans="1:17" ht="20.100000000000001" customHeight="1" x14ac:dyDescent="0.3">
      <c r="C222" s="5" t="s">
        <v>224</v>
      </c>
      <c r="D222" s="5">
        <v>1</v>
      </c>
      <c r="E222" s="5">
        <v>2</v>
      </c>
      <c r="F222" s="40">
        <v>1.2</v>
      </c>
      <c r="H222" s="40">
        <v>3.45</v>
      </c>
      <c r="I222" s="38">
        <f t="shared" si="9"/>
        <v>8.2799999999999994</v>
      </c>
    </row>
    <row r="223" spans="1:17" ht="20.100000000000001" customHeight="1" x14ac:dyDescent="0.3">
      <c r="C223" s="5" t="s">
        <v>92</v>
      </c>
      <c r="D223" s="5">
        <v>-1</v>
      </c>
      <c r="E223" s="5">
        <v>2</v>
      </c>
      <c r="F223" s="40">
        <v>0.8</v>
      </c>
      <c r="H223" s="40">
        <v>2.1</v>
      </c>
      <c r="I223" s="38">
        <f t="shared" si="9"/>
        <v>-3.3600000000000003</v>
      </c>
    </row>
    <row r="224" spans="1:17" ht="20.100000000000001" customHeight="1" x14ac:dyDescent="0.3">
      <c r="C224" s="5" t="s">
        <v>152</v>
      </c>
      <c r="D224" s="5">
        <v>1</v>
      </c>
      <c r="E224" s="5">
        <v>1</v>
      </c>
      <c r="F224" s="40">
        <v>1.2</v>
      </c>
      <c r="H224" s="40">
        <v>3.45</v>
      </c>
      <c r="I224" s="38">
        <f t="shared" si="9"/>
        <v>4.1399999999999997</v>
      </c>
    </row>
    <row r="225" spans="3:9" ht="20.100000000000001" customHeight="1" x14ac:dyDescent="0.3">
      <c r="C225" s="5" t="s">
        <v>153</v>
      </c>
      <c r="D225" s="5">
        <v>1</v>
      </c>
      <c r="E225" s="5">
        <v>1</v>
      </c>
      <c r="F225" s="40">
        <v>3.15</v>
      </c>
      <c r="H225" s="40">
        <v>3</v>
      </c>
      <c r="I225" s="38">
        <f t="shared" si="9"/>
        <v>9.4499999999999993</v>
      </c>
    </row>
    <row r="226" spans="3:9" ht="20.100000000000001" customHeight="1" x14ac:dyDescent="0.3">
      <c r="C226" s="5" t="s">
        <v>92</v>
      </c>
      <c r="D226" s="5">
        <v>-1</v>
      </c>
      <c r="E226" s="5">
        <v>1</v>
      </c>
      <c r="F226" s="40">
        <v>1</v>
      </c>
      <c r="H226" s="40">
        <v>2.1</v>
      </c>
      <c r="I226" s="38">
        <f t="shared" si="9"/>
        <v>-2.1</v>
      </c>
    </row>
    <row r="227" spans="3:9" ht="20.100000000000001" customHeight="1" x14ac:dyDescent="0.3">
      <c r="C227" s="5" t="s">
        <v>154</v>
      </c>
      <c r="D227" s="5">
        <v>1</v>
      </c>
      <c r="E227" s="5">
        <v>1</v>
      </c>
      <c r="F227" s="40">
        <v>1.6</v>
      </c>
      <c r="H227" s="40">
        <v>3.45</v>
      </c>
      <c r="I227" s="38">
        <f t="shared" si="9"/>
        <v>5.5200000000000005</v>
      </c>
    </row>
    <row r="228" spans="3:9" ht="20.100000000000001" customHeight="1" x14ac:dyDescent="0.3">
      <c r="C228" s="5" t="s">
        <v>92</v>
      </c>
      <c r="D228" s="5">
        <v>-1</v>
      </c>
      <c r="E228" s="5">
        <v>1</v>
      </c>
      <c r="F228" s="40">
        <v>1</v>
      </c>
      <c r="H228" s="40">
        <v>2.1</v>
      </c>
      <c r="I228" s="38">
        <f t="shared" si="9"/>
        <v>-2.1</v>
      </c>
    </row>
    <row r="229" spans="3:9" ht="20.100000000000001" customHeight="1" x14ac:dyDescent="0.3">
      <c r="C229" s="5" t="s">
        <v>299</v>
      </c>
      <c r="D229" s="5">
        <v>1</v>
      </c>
      <c r="E229" s="5">
        <v>1</v>
      </c>
      <c r="F229" s="40">
        <v>1.95</v>
      </c>
      <c r="H229" s="40">
        <v>3.45</v>
      </c>
      <c r="I229" s="38">
        <f t="shared" si="9"/>
        <v>6.7275</v>
      </c>
    </row>
    <row r="230" spans="3:9" ht="20.100000000000001" customHeight="1" x14ac:dyDescent="0.3">
      <c r="C230" s="5" t="s">
        <v>92</v>
      </c>
      <c r="D230" s="5">
        <v>-1</v>
      </c>
      <c r="E230" s="5">
        <v>1</v>
      </c>
      <c r="F230" s="40">
        <v>0.8</v>
      </c>
      <c r="H230" s="40">
        <v>2.1</v>
      </c>
      <c r="I230" s="38">
        <f t="shared" si="9"/>
        <v>-1.6800000000000002</v>
      </c>
    </row>
    <row r="231" spans="3:9" ht="20.100000000000001" customHeight="1" x14ac:dyDescent="0.3">
      <c r="C231" s="5" t="s">
        <v>155</v>
      </c>
      <c r="D231" s="5">
        <v>1</v>
      </c>
      <c r="E231" s="5">
        <v>1</v>
      </c>
      <c r="F231" s="40">
        <v>8.1999999999999993</v>
      </c>
      <c r="H231" s="40">
        <v>3</v>
      </c>
      <c r="I231" s="38">
        <f t="shared" si="9"/>
        <v>24.599999999999998</v>
      </c>
    </row>
    <row r="232" spans="3:9" ht="20.100000000000001" customHeight="1" x14ac:dyDescent="0.3">
      <c r="C232" s="5" t="s">
        <v>92</v>
      </c>
      <c r="D232" s="5">
        <v>-1</v>
      </c>
      <c r="E232" s="5">
        <v>1</v>
      </c>
      <c r="F232" s="40">
        <v>1.5</v>
      </c>
      <c r="H232" s="40">
        <v>2.1</v>
      </c>
      <c r="I232" s="38">
        <f t="shared" si="9"/>
        <v>-3.1500000000000004</v>
      </c>
    </row>
    <row r="233" spans="3:9" ht="20.100000000000001" customHeight="1" x14ac:dyDescent="0.3">
      <c r="C233" s="5" t="s">
        <v>156</v>
      </c>
      <c r="D233" s="5">
        <v>1</v>
      </c>
      <c r="E233" s="5">
        <v>1</v>
      </c>
      <c r="F233" s="40">
        <v>5</v>
      </c>
      <c r="H233" s="40">
        <v>3.45</v>
      </c>
      <c r="I233" s="38">
        <f t="shared" si="9"/>
        <v>17.25</v>
      </c>
    </row>
    <row r="234" spans="3:9" ht="20.100000000000001" customHeight="1" x14ac:dyDescent="0.3">
      <c r="C234" s="5" t="s">
        <v>92</v>
      </c>
      <c r="D234" s="5">
        <v>-1</v>
      </c>
      <c r="E234" s="5">
        <v>1</v>
      </c>
      <c r="F234" s="40">
        <v>1</v>
      </c>
      <c r="H234" s="40">
        <v>2.1</v>
      </c>
      <c r="I234" s="38">
        <f t="shared" si="9"/>
        <v>-2.1</v>
      </c>
    </row>
    <row r="235" spans="3:9" ht="20.100000000000001" customHeight="1" x14ac:dyDescent="0.3">
      <c r="C235" s="5" t="s">
        <v>225</v>
      </c>
      <c r="D235" s="5">
        <v>1</v>
      </c>
      <c r="E235" s="5">
        <v>1</v>
      </c>
      <c r="F235" s="40">
        <v>5</v>
      </c>
      <c r="H235" s="40">
        <v>3.45</v>
      </c>
      <c r="I235" s="38">
        <f t="shared" si="9"/>
        <v>17.25</v>
      </c>
    </row>
    <row r="236" spans="3:9" ht="20.100000000000001" customHeight="1" x14ac:dyDescent="0.3">
      <c r="C236" s="5" t="s">
        <v>157</v>
      </c>
      <c r="D236" s="5">
        <v>1</v>
      </c>
      <c r="E236" s="5">
        <v>1</v>
      </c>
      <c r="F236" s="40">
        <v>5</v>
      </c>
      <c r="H236" s="40">
        <v>3.45</v>
      </c>
      <c r="I236" s="38">
        <f t="shared" si="9"/>
        <v>17.25</v>
      </c>
    </row>
    <row r="237" spans="3:9" ht="20.100000000000001" customHeight="1" x14ac:dyDescent="0.3">
      <c r="C237" s="5" t="s">
        <v>92</v>
      </c>
      <c r="D237" s="5">
        <v>-1</v>
      </c>
      <c r="E237" s="5">
        <v>2</v>
      </c>
      <c r="F237" s="40">
        <v>1</v>
      </c>
      <c r="H237" s="40">
        <v>2.1</v>
      </c>
      <c r="I237" s="38">
        <f t="shared" si="9"/>
        <v>-4.2</v>
      </c>
    </row>
    <row r="238" spans="3:9" ht="20.100000000000001" customHeight="1" x14ac:dyDescent="0.3">
      <c r="C238" s="5" t="s">
        <v>158</v>
      </c>
      <c r="D238" s="5">
        <v>1</v>
      </c>
      <c r="E238" s="5">
        <v>1</v>
      </c>
      <c r="F238" s="40">
        <v>3.01</v>
      </c>
      <c r="H238" s="40">
        <v>3.45</v>
      </c>
      <c r="I238" s="38">
        <f t="shared" si="9"/>
        <v>10.384499999999999</v>
      </c>
    </row>
    <row r="239" spans="3:9" ht="20.100000000000001" customHeight="1" x14ac:dyDescent="0.3">
      <c r="C239" s="5" t="s">
        <v>159</v>
      </c>
      <c r="D239" s="5">
        <v>1</v>
      </c>
      <c r="E239" s="5">
        <v>1</v>
      </c>
      <c r="F239" s="40">
        <f>3.01-0.23</f>
        <v>2.78</v>
      </c>
      <c r="H239" s="40">
        <v>3</v>
      </c>
      <c r="I239" s="38">
        <f t="shared" si="9"/>
        <v>8.34</v>
      </c>
    </row>
    <row r="240" spans="3:9" ht="20.100000000000001" customHeight="1" x14ac:dyDescent="0.3">
      <c r="C240" s="5" t="s">
        <v>160</v>
      </c>
      <c r="D240" s="5">
        <v>1</v>
      </c>
      <c r="E240" s="5">
        <v>2</v>
      </c>
      <c r="F240" s="40">
        <v>4.91</v>
      </c>
      <c r="H240" s="40">
        <v>3.45</v>
      </c>
      <c r="I240" s="38">
        <f t="shared" si="9"/>
        <v>33.879000000000005</v>
      </c>
    </row>
    <row r="241" spans="3:9" ht="20.100000000000001" customHeight="1" x14ac:dyDescent="0.3">
      <c r="C241" s="5" t="s">
        <v>92</v>
      </c>
      <c r="D241" s="5">
        <v>-1</v>
      </c>
      <c r="E241" s="5">
        <v>1</v>
      </c>
      <c r="F241" s="40">
        <v>1</v>
      </c>
      <c r="H241" s="40">
        <v>2.1</v>
      </c>
      <c r="I241" s="38">
        <f t="shared" si="9"/>
        <v>-2.1</v>
      </c>
    </row>
    <row r="242" spans="3:9" ht="20.100000000000001" customHeight="1" x14ac:dyDescent="0.3">
      <c r="C242" s="5" t="s">
        <v>151</v>
      </c>
      <c r="D242" s="5">
        <v>1</v>
      </c>
      <c r="E242" s="5">
        <v>1</v>
      </c>
      <c r="F242" s="40">
        <f>2.63-0.23</f>
        <v>2.4</v>
      </c>
      <c r="H242" s="40">
        <v>3</v>
      </c>
      <c r="I242" s="38">
        <f t="shared" si="9"/>
        <v>7.1999999999999993</v>
      </c>
    </row>
    <row r="243" spans="3:9" ht="20.100000000000001" customHeight="1" x14ac:dyDescent="0.3">
      <c r="C243" s="5" t="s">
        <v>92</v>
      </c>
      <c r="D243" s="5">
        <v>-1</v>
      </c>
      <c r="E243" s="5">
        <v>1</v>
      </c>
      <c r="F243" s="40">
        <v>1</v>
      </c>
      <c r="H243" s="40">
        <v>2.1</v>
      </c>
      <c r="I243" s="38">
        <f t="shared" si="9"/>
        <v>-2.1</v>
      </c>
    </row>
    <row r="244" spans="3:9" ht="20.100000000000001" customHeight="1" x14ac:dyDescent="0.3">
      <c r="C244" s="5" t="s">
        <v>141</v>
      </c>
      <c r="D244" s="5">
        <v>1</v>
      </c>
      <c r="E244" s="5">
        <v>1</v>
      </c>
      <c r="F244" s="40">
        <v>2</v>
      </c>
      <c r="H244" s="40">
        <v>3.45</v>
      </c>
      <c r="I244" s="38">
        <f t="shared" si="9"/>
        <v>6.9</v>
      </c>
    </row>
    <row r="245" spans="3:9" ht="20.100000000000001" customHeight="1" x14ac:dyDescent="0.3">
      <c r="C245" s="5" t="s">
        <v>151</v>
      </c>
      <c r="D245" s="5">
        <v>1</v>
      </c>
      <c r="E245" s="5">
        <v>1</v>
      </c>
      <c r="F245" s="40">
        <v>1.18</v>
      </c>
      <c r="H245" s="40">
        <v>3.45</v>
      </c>
      <c r="I245" s="38">
        <f t="shared" si="9"/>
        <v>4.0709999999999997</v>
      </c>
    </row>
    <row r="246" spans="3:9" ht="20.100000000000001" customHeight="1" x14ac:dyDescent="0.3">
      <c r="C246" s="5" t="s">
        <v>151</v>
      </c>
      <c r="D246" s="5">
        <v>1</v>
      </c>
      <c r="E246" s="5">
        <v>1</v>
      </c>
      <c r="F246" s="40">
        <v>3.21</v>
      </c>
      <c r="H246" s="40">
        <v>3.45</v>
      </c>
      <c r="I246" s="38">
        <f t="shared" si="9"/>
        <v>11.0745</v>
      </c>
    </row>
    <row r="247" spans="3:9" ht="20.100000000000001" customHeight="1" x14ac:dyDescent="0.3">
      <c r="C247" s="5" t="s">
        <v>129</v>
      </c>
      <c r="D247" s="5">
        <v>1</v>
      </c>
      <c r="E247" s="5">
        <v>1</v>
      </c>
      <c r="F247" s="40">
        <v>3.61</v>
      </c>
      <c r="H247" s="40">
        <v>3.45</v>
      </c>
      <c r="I247" s="38">
        <f t="shared" si="9"/>
        <v>12.454499999999999</v>
      </c>
    </row>
    <row r="248" spans="3:9" ht="20.100000000000001" customHeight="1" x14ac:dyDescent="0.3">
      <c r="C248" s="5" t="s">
        <v>163</v>
      </c>
      <c r="D248" s="5">
        <v>1</v>
      </c>
      <c r="E248" s="5">
        <v>1</v>
      </c>
      <c r="F248" s="40">
        <v>4.4400000000000004</v>
      </c>
      <c r="H248" s="40">
        <v>3</v>
      </c>
      <c r="I248" s="38">
        <f t="shared" si="9"/>
        <v>13.32</v>
      </c>
    </row>
    <row r="249" spans="3:9" ht="20.100000000000001" customHeight="1" x14ac:dyDescent="0.3">
      <c r="C249" s="5" t="s">
        <v>92</v>
      </c>
      <c r="D249" s="5">
        <v>-1</v>
      </c>
      <c r="E249" s="5">
        <v>1</v>
      </c>
      <c r="F249" s="40">
        <v>1.5</v>
      </c>
      <c r="H249" s="40">
        <v>2.1</v>
      </c>
      <c r="I249" s="38">
        <f t="shared" si="9"/>
        <v>-3.1500000000000004</v>
      </c>
    </row>
    <row r="250" spans="3:9" ht="20.100000000000001" customHeight="1" x14ac:dyDescent="0.3">
      <c r="C250" s="5" t="s">
        <v>165</v>
      </c>
      <c r="D250" s="5">
        <v>1</v>
      </c>
      <c r="E250" s="5">
        <v>1</v>
      </c>
      <c r="F250" s="40">
        <v>1.4</v>
      </c>
      <c r="H250" s="40">
        <v>3.45</v>
      </c>
      <c r="I250" s="38">
        <f t="shared" si="9"/>
        <v>4.83</v>
      </c>
    </row>
    <row r="251" spans="3:9" ht="20.100000000000001" customHeight="1" x14ac:dyDescent="0.3">
      <c r="C251" s="5" t="s">
        <v>164</v>
      </c>
      <c r="D251" s="5">
        <v>1</v>
      </c>
      <c r="E251" s="5">
        <v>1</v>
      </c>
      <c r="F251" s="40">
        <v>2.1</v>
      </c>
      <c r="H251" s="40">
        <v>3.45</v>
      </c>
      <c r="I251" s="38">
        <f t="shared" si="9"/>
        <v>7.245000000000001</v>
      </c>
    </row>
    <row r="252" spans="3:9" ht="20.100000000000001" customHeight="1" x14ac:dyDescent="0.3">
      <c r="C252" s="5" t="s">
        <v>92</v>
      </c>
      <c r="D252" s="5">
        <v>-1</v>
      </c>
      <c r="E252" s="5">
        <v>1</v>
      </c>
      <c r="F252" s="40">
        <v>1</v>
      </c>
      <c r="H252" s="40">
        <v>2.1</v>
      </c>
      <c r="I252" s="38">
        <f t="shared" si="9"/>
        <v>-2.1</v>
      </c>
    </row>
    <row r="253" spans="3:9" ht="20.100000000000001" customHeight="1" x14ac:dyDescent="0.3">
      <c r="C253" s="5" t="s">
        <v>166</v>
      </c>
      <c r="D253" s="5">
        <v>1</v>
      </c>
      <c r="E253" s="5">
        <v>1</v>
      </c>
      <c r="F253" s="40">
        <v>4.4400000000000004</v>
      </c>
      <c r="H253" s="40">
        <v>3.45</v>
      </c>
      <c r="I253" s="38">
        <f t="shared" si="9"/>
        <v>15.318000000000001</v>
      </c>
    </row>
    <row r="254" spans="3:9" ht="20.100000000000001" customHeight="1" x14ac:dyDescent="0.3">
      <c r="C254" s="5" t="s">
        <v>167</v>
      </c>
      <c r="D254" s="5">
        <v>1</v>
      </c>
      <c r="E254" s="5">
        <v>2</v>
      </c>
      <c r="F254" s="40">
        <v>4.4400000000000004</v>
      </c>
      <c r="H254" s="40">
        <v>3.45</v>
      </c>
      <c r="I254" s="38">
        <f t="shared" si="9"/>
        <v>30.636000000000003</v>
      </c>
    </row>
    <row r="255" spans="3:9" ht="20.100000000000001" customHeight="1" x14ac:dyDescent="0.3">
      <c r="C255" s="5" t="s">
        <v>92</v>
      </c>
      <c r="D255" s="5">
        <v>-1</v>
      </c>
      <c r="E255" s="5">
        <v>1</v>
      </c>
      <c r="F255" s="40">
        <v>1.5</v>
      </c>
      <c r="H255" s="40">
        <v>2.1</v>
      </c>
      <c r="I255" s="38">
        <f t="shared" si="9"/>
        <v>-3.1500000000000004</v>
      </c>
    </row>
    <row r="256" spans="3:9" ht="20.100000000000001" customHeight="1" x14ac:dyDescent="0.3">
      <c r="C256" s="5" t="s">
        <v>170</v>
      </c>
      <c r="D256" s="5">
        <v>1</v>
      </c>
      <c r="E256" s="5">
        <v>1</v>
      </c>
      <c r="F256" s="40">
        <v>1.8</v>
      </c>
      <c r="H256" s="40">
        <v>3</v>
      </c>
      <c r="I256" s="38">
        <f t="shared" si="9"/>
        <v>5.4</v>
      </c>
    </row>
    <row r="257" spans="1:17" ht="20.100000000000001" customHeight="1" x14ac:dyDescent="0.3">
      <c r="C257" s="5" t="s">
        <v>92</v>
      </c>
      <c r="D257" s="5">
        <v>-1</v>
      </c>
      <c r="E257" s="5">
        <v>1</v>
      </c>
      <c r="F257" s="40">
        <v>1.5</v>
      </c>
      <c r="H257" s="40">
        <v>2.1</v>
      </c>
      <c r="I257" s="38">
        <f t="shared" si="9"/>
        <v>-3.1500000000000004</v>
      </c>
    </row>
    <row r="258" spans="1:17" ht="20.100000000000001" customHeight="1" x14ac:dyDescent="0.3">
      <c r="C258" s="5" t="s">
        <v>171</v>
      </c>
      <c r="D258" s="5">
        <v>1</v>
      </c>
      <c r="E258" s="5">
        <v>1</v>
      </c>
      <c r="F258" s="40">
        <v>1.8</v>
      </c>
      <c r="H258" s="40">
        <v>3</v>
      </c>
      <c r="I258" s="38">
        <f t="shared" si="9"/>
        <v>5.4</v>
      </c>
    </row>
    <row r="259" spans="1:17" ht="20.100000000000001" customHeight="1" x14ac:dyDescent="0.3">
      <c r="C259" s="5" t="s">
        <v>92</v>
      </c>
      <c r="D259" s="5">
        <v>-1</v>
      </c>
      <c r="E259" s="5">
        <v>1</v>
      </c>
      <c r="F259" s="40">
        <v>1.5</v>
      </c>
      <c r="H259" s="40">
        <v>2.1</v>
      </c>
      <c r="I259" s="38">
        <f t="shared" si="9"/>
        <v>-3.1500000000000004</v>
      </c>
    </row>
    <row r="260" spans="1:17" ht="20.100000000000001" customHeight="1" x14ac:dyDescent="0.3">
      <c r="C260" s="5" t="s">
        <v>172</v>
      </c>
      <c r="D260" s="5">
        <v>1</v>
      </c>
      <c r="E260" s="5">
        <v>1</v>
      </c>
      <c r="F260" s="40">
        <v>1.8</v>
      </c>
      <c r="H260" s="40">
        <v>3</v>
      </c>
      <c r="I260" s="38">
        <f t="shared" si="9"/>
        <v>5.4</v>
      </c>
    </row>
    <row r="261" spans="1:17" ht="20.100000000000001" customHeight="1" x14ac:dyDescent="0.3">
      <c r="C261" s="5" t="s">
        <v>92</v>
      </c>
      <c r="D261" s="5">
        <v>-1</v>
      </c>
      <c r="E261" s="5">
        <v>1</v>
      </c>
      <c r="F261" s="40">
        <v>1.5</v>
      </c>
      <c r="H261" s="40">
        <v>2.1</v>
      </c>
      <c r="I261" s="38">
        <f t="shared" si="9"/>
        <v>-3.1500000000000004</v>
      </c>
    </row>
    <row r="262" spans="1:17" s="17" customFormat="1" ht="20.100000000000001" customHeight="1" x14ac:dyDescent="0.25">
      <c r="F262" s="41"/>
      <c r="G262" s="152" t="s">
        <v>99</v>
      </c>
      <c r="H262" s="152"/>
      <c r="I262" s="88">
        <f>SUM(I214:I261)</f>
        <v>324.92850000000004</v>
      </c>
      <c r="J262" s="2" t="s">
        <v>101</v>
      </c>
      <c r="L262" s="185" t="s">
        <v>459</v>
      </c>
      <c r="M262" s="185"/>
      <c r="N262" s="185"/>
      <c r="O262" s="185"/>
      <c r="P262" s="185"/>
      <c r="Q262" s="185"/>
    </row>
    <row r="263" spans="1:17" ht="101.4" customHeight="1" x14ac:dyDescent="0.3">
      <c r="A263" s="5">
        <v>8</v>
      </c>
      <c r="B263" s="8">
        <v>449</v>
      </c>
      <c r="C263" s="155" t="s">
        <v>168</v>
      </c>
      <c r="D263" s="155"/>
      <c r="E263" s="155"/>
      <c r="F263" s="155"/>
      <c r="G263" s="155"/>
      <c r="H263" s="155"/>
      <c r="Q263" s="17"/>
    </row>
    <row r="264" spans="1:17" ht="20.100000000000001" customHeight="1" x14ac:dyDescent="0.3">
      <c r="C264" s="5" t="s">
        <v>146</v>
      </c>
      <c r="D264" s="12">
        <v>1</v>
      </c>
      <c r="E264" s="12">
        <v>1</v>
      </c>
      <c r="F264" s="38">
        <v>1.8</v>
      </c>
      <c r="G264" s="38">
        <v>0.23</v>
      </c>
      <c r="H264" s="38">
        <v>3</v>
      </c>
      <c r="I264" s="38">
        <f t="shared" ref="I264:I300" si="10">H264*G264*F264*E264*D264</f>
        <v>1.2420000000000002</v>
      </c>
    </row>
    <row r="265" spans="1:17" ht="20.100000000000001" customHeight="1" x14ac:dyDescent="0.3">
      <c r="C265" s="5" t="s">
        <v>92</v>
      </c>
      <c r="D265" s="5">
        <v>-1</v>
      </c>
      <c r="E265" s="5">
        <v>1</v>
      </c>
      <c r="F265" s="40">
        <v>1.5</v>
      </c>
      <c r="G265" s="38">
        <v>0.23</v>
      </c>
      <c r="H265" s="38">
        <v>2.1</v>
      </c>
      <c r="I265" s="38">
        <f t="shared" si="10"/>
        <v>-0.72450000000000003</v>
      </c>
    </row>
    <row r="266" spans="1:17" ht="20.100000000000001" customHeight="1" x14ac:dyDescent="0.3">
      <c r="C266" s="5" t="s">
        <v>174</v>
      </c>
      <c r="D266" s="5">
        <v>1</v>
      </c>
      <c r="E266" s="5">
        <v>1</v>
      </c>
      <c r="F266" s="40">
        <v>4.45</v>
      </c>
      <c r="G266" s="38">
        <v>0.23</v>
      </c>
      <c r="H266" s="38">
        <v>1.45</v>
      </c>
      <c r="I266" s="38">
        <f t="shared" si="10"/>
        <v>1.484075</v>
      </c>
    </row>
    <row r="267" spans="1:17" ht="20.100000000000001" customHeight="1" x14ac:dyDescent="0.3">
      <c r="C267" s="5" t="s">
        <v>161</v>
      </c>
      <c r="D267" s="5">
        <v>1</v>
      </c>
      <c r="E267" s="5">
        <v>1</v>
      </c>
      <c r="F267" s="40">
        <f>3.3-0.23</f>
        <v>3.07</v>
      </c>
      <c r="G267" s="38">
        <v>0.23</v>
      </c>
      <c r="H267" s="40">
        <v>3</v>
      </c>
      <c r="I267" s="38">
        <f t="shared" si="10"/>
        <v>2.1183000000000001</v>
      </c>
    </row>
    <row r="268" spans="1:17" ht="20.100000000000001" customHeight="1" x14ac:dyDescent="0.3">
      <c r="C268" s="5" t="s">
        <v>92</v>
      </c>
      <c r="D268" s="5">
        <v>-1</v>
      </c>
      <c r="E268" s="5">
        <v>1</v>
      </c>
      <c r="F268" s="40">
        <v>0.8</v>
      </c>
      <c r="G268" s="38">
        <v>0.23</v>
      </c>
      <c r="H268" s="40">
        <v>2.1</v>
      </c>
      <c r="I268" s="38">
        <f t="shared" si="10"/>
        <v>-0.38640000000000008</v>
      </c>
    </row>
    <row r="269" spans="1:17" ht="20.100000000000001" customHeight="1" x14ac:dyDescent="0.3">
      <c r="C269" s="5" t="s">
        <v>322</v>
      </c>
      <c r="D269" s="5">
        <v>1</v>
      </c>
      <c r="E269" s="5">
        <v>1</v>
      </c>
      <c r="F269" s="40">
        <v>1.3</v>
      </c>
      <c r="G269" s="38">
        <v>0.23</v>
      </c>
      <c r="H269" s="40">
        <v>3</v>
      </c>
      <c r="I269" s="38">
        <f t="shared" si="10"/>
        <v>0.89700000000000013</v>
      </c>
    </row>
    <row r="270" spans="1:17" ht="20.100000000000001" customHeight="1" x14ac:dyDescent="0.3">
      <c r="C270" s="5" t="s">
        <v>162</v>
      </c>
      <c r="D270" s="5">
        <v>1</v>
      </c>
      <c r="E270" s="5">
        <v>1</v>
      </c>
      <c r="F270" s="40">
        <f>3.21-0.23</f>
        <v>2.98</v>
      </c>
      <c r="G270" s="38">
        <v>0.23</v>
      </c>
      <c r="H270" s="40">
        <v>3</v>
      </c>
      <c r="I270" s="38">
        <f t="shared" si="10"/>
        <v>2.0562</v>
      </c>
    </row>
    <row r="271" spans="1:17" ht="20.100000000000001" customHeight="1" x14ac:dyDescent="0.3">
      <c r="C271" s="5" t="s">
        <v>92</v>
      </c>
      <c r="D271" s="5">
        <v>-1</v>
      </c>
      <c r="E271" s="5">
        <v>1</v>
      </c>
      <c r="F271" s="40">
        <v>1</v>
      </c>
      <c r="G271" s="38">
        <v>0.23</v>
      </c>
      <c r="H271" s="40">
        <v>2.1</v>
      </c>
      <c r="I271" s="38">
        <f t="shared" si="10"/>
        <v>-0.48300000000000004</v>
      </c>
    </row>
    <row r="272" spans="1:17" ht="20.100000000000001" customHeight="1" x14ac:dyDescent="0.3">
      <c r="C272" s="5" t="s">
        <v>323</v>
      </c>
      <c r="D272" s="5">
        <v>1</v>
      </c>
      <c r="E272" s="5">
        <v>1</v>
      </c>
      <c r="F272" s="40">
        <v>9.8000000000000007</v>
      </c>
      <c r="G272" s="38">
        <v>0.23</v>
      </c>
      <c r="H272" s="40">
        <v>3</v>
      </c>
      <c r="I272" s="38">
        <f t="shared" si="10"/>
        <v>6.7620000000000013</v>
      </c>
    </row>
    <row r="273" spans="3:17" ht="20.100000000000001" customHeight="1" x14ac:dyDescent="0.3">
      <c r="C273" s="5" t="s">
        <v>92</v>
      </c>
      <c r="D273" s="5">
        <v>-1</v>
      </c>
      <c r="E273" s="5">
        <v>2</v>
      </c>
      <c r="F273" s="40">
        <v>1</v>
      </c>
      <c r="G273" s="38">
        <v>0.23</v>
      </c>
      <c r="H273" s="40">
        <v>2.1</v>
      </c>
      <c r="I273" s="38">
        <f t="shared" si="10"/>
        <v>-0.96600000000000008</v>
      </c>
    </row>
    <row r="274" spans="3:17" ht="20.100000000000001" customHeight="1" x14ac:dyDescent="0.3">
      <c r="C274" s="5" t="s">
        <v>324</v>
      </c>
      <c r="D274" s="5">
        <v>1</v>
      </c>
      <c r="E274" s="5">
        <v>1</v>
      </c>
      <c r="F274" s="40">
        <v>3</v>
      </c>
      <c r="G274" s="38">
        <v>0.23</v>
      </c>
      <c r="H274" s="40">
        <v>3</v>
      </c>
      <c r="I274" s="38">
        <f t="shared" si="10"/>
        <v>2.0700000000000003</v>
      </c>
    </row>
    <row r="275" spans="3:17" ht="20.100000000000001" customHeight="1" x14ac:dyDescent="0.3">
      <c r="C275" s="5" t="s">
        <v>126</v>
      </c>
      <c r="D275" s="5">
        <v>1</v>
      </c>
      <c r="E275" s="5">
        <v>1</v>
      </c>
      <c r="F275" s="40">
        <v>5.0999999999999996</v>
      </c>
      <c r="G275" s="38">
        <v>0.23</v>
      </c>
      <c r="H275" s="40">
        <v>2.1</v>
      </c>
      <c r="I275" s="38">
        <f t="shared" si="10"/>
        <v>2.4632999999999998</v>
      </c>
    </row>
    <row r="276" spans="3:17" ht="20.100000000000001" customHeight="1" x14ac:dyDescent="0.3">
      <c r="C276" s="5" t="s">
        <v>92</v>
      </c>
      <c r="D276" s="5">
        <v>-1</v>
      </c>
      <c r="E276" s="5">
        <v>1</v>
      </c>
      <c r="F276" s="40">
        <v>1.5</v>
      </c>
      <c r="G276" s="38">
        <v>0.23</v>
      </c>
      <c r="H276" s="40">
        <v>2.1</v>
      </c>
      <c r="I276" s="38">
        <f t="shared" si="10"/>
        <v>-0.72450000000000003</v>
      </c>
    </row>
    <row r="277" spans="3:17" ht="20.100000000000001" customHeight="1" x14ac:dyDescent="0.3">
      <c r="C277" s="5" t="s">
        <v>169</v>
      </c>
      <c r="D277" s="5">
        <v>1</v>
      </c>
      <c r="E277" s="5">
        <v>1</v>
      </c>
      <c r="F277" s="40">
        <v>1.8</v>
      </c>
      <c r="G277" s="38">
        <v>0.23</v>
      </c>
      <c r="H277" s="40">
        <v>3</v>
      </c>
      <c r="I277" s="38">
        <f t="shared" si="10"/>
        <v>1.2420000000000002</v>
      </c>
    </row>
    <row r="278" spans="3:17" ht="20.100000000000001" customHeight="1" x14ac:dyDescent="0.3">
      <c r="C278" s="5" t="s">
        <v>92</v>
      </c>
      <c r="D278" s="5">
        <v>-1</v>
      </c>
      <c r="E278" s="5">
        <v>1</v>
      </c>
      <c r="F278" s="40">
        <v>1</v>
      </c>
      <c r="G278" s="38">
        <v>0.23</v>
      </c>
      <c r="H278" s="40">
        <v>2.1</v>
      </c>
      <c r="I278" s="38">
        <f t="shared" si="10"/>
        <v>-0.48300000000000004</v>
      </c>
    </row>
    <row r="279" spans="3:17" ht="20.100000000000001" customHeight="1" x14ac:dyDescent="0.3">
      <c r="C279" s="5" t="s">
        <v>320</v>
      </c>
      <c r="D279" s="5">
        <v>1</v>
      </c>
      <c r="E279" s="5">
        <v>1</v>
      </c>
      <c r="F279" s="40">
        <v>1.2</v>
      </c>
      <c r="G279" s="38">
        <v>0.23</v>
      </c>
      <c r="H279" s="40">
        <v>2.6</v>
      </c>
      <c r="I279" s="38">
        <f t="shared" si="10"/>
        <v>0.71760000000000013</v>
      </c>
    </row>
    <row r="280" spans="3:17" ht="20.100000000000001" customHeight="1" x14ac:dyDescent="0.3">
      <c r="C280" s="5" t="s">
        <v>165</v>
      </c>
      <c r="D280" s="5">
        <v>1</v>
      </c>
      <c r="E280" s="5">
        <v>1</v>
      </c>
      <c r="F280" s="40">
        <v>1.35</v>
      </c>
      <c r="G280" s="38">
        <v>0.23</v>
      </c>
      <c r="H280" s="40">
        <v>3</v>
      </c>
      <c r="I280" s="38">
        <f t="shared" si="10"/>
        <v>0.93150000000000011</v>
      </c>
    </row>
    <row r="281" spans="3:17" ht="20.100000000000001" customHeight="1" x14ac:dyDescent="0.3">
      <c r="C281" s="5" t="s">
        <v>173</v>
      </c>
      <c r="D281" s="5">
        <v>1</v>
      </c>
      <c r="E281" s="5">
        <v>1</v>
      </c>
      <c r="F281" s="40">
        <v>1.2</v>
      </c>
      <c r="G281" s="38">
        <v>0.23</v>
      </c>
      <c r="H281" s="40">
        <v>3</v>
      </c>
      <c r="I281" s="38">
        <f t="shared" si="10"/>
        <v>0.82800000000000007</v>
      </c>
    </row>
    <row r="282" spans="3:17" ht="20.100000000000001" customHeight="1" x14ac:dyDescent="0.3">
      <c r="C282" s="5" t="s">
        <v>321</v>
      </c>
      <c r="D282" s="5">
        <v>1</v>
      </c>
      <c r="E282" s="5">
        <v>1</v>
      </c>
      <c r="F282" s="40">
        <v>4.5</v>
      </c>
      <c r="G282" s="38">
        <v>0.23</v>
      </c>
      <c r="H282" s="40">
        <v>3</v>
      </c>
      <c r="I282" s="38">
        <f t="shared" si="10"/>
        <v>3.1050000000000004</v>
      </c>
    </row>
    <row r="283" spans="3:17" ht="20.100000000000001" customHeight="1" x14ac:dyDescent="0.3">
      <c r="C283" s="5" t="s">
        <v>174</v>
      </c>
      <c r="D283" s="5">
        <v>1</v>
      </c>
      <c r="E283" s="5">
        <v>1</v>
      </c>
      <c r="F283" s="40">
        <f>8.41-4.2</f>
        <v>4.21</v>
      </c>
      <c r="G283" s="38">
        <v>0.23</v>
      </c>
      <c r="H283" s="40">
        <v>3</v>
      </c>
      <c r="I283" s="38">
        <f t="shared" si="10"/>
        <v>2.9049</v>
      </c>
    </row>
    <row r="284" spans="3:17" ht="20.100000000000001" customHeight="1" x14ac:dyDescent="0.3">
      <c r="C284" s="5" t="s">
        <v>226</v>
      </c>
      <c r="D284" s="5">
        <v>1</v>
      </c>
      <c r="E284" s="5">
        <v>21</v>
      </c>
      <c r="F284" s="40">
        <v>1.8</v>
      </c>
      <c r="G284" s="38">
        <v>0.23</v>
      </c>
      <c r="H284" s="40">
        <v>1.8</v>
      </c>
      <c r="I284" s="38">
        <f t="shared" si="10"/>
        <v>15.649200000000002</v>
      </c>
    </row>
    <row r="285" spans="3:17" ht="20.100000000000001" customHeight="1" x14ac:dyDescent="0.3">
      <c r="C285" s="5" t="s">
        <v>227</v>
      </c>
      <c r="D285" s="5">
        <v>1</v>
      </c>
      <c r="E285" s="5">
        <v>1</v>
      </c>
      <c r="F285" s="40">
        <v>9.6999999999999993</v>
      </c>
      <c r="G285" s="38">
        <v>0.23</v>
      </c>
      <c r="H285" s="40">
        <v>2.1</v>
      </c>
      <c r="I285" s="38">
        <f t="shared" si="10"/>
        <v>4.6851000000000003</v>
      </c>
      <c r="Q285" s="38"/>
    </row>
    <row r="286" spans="3:17" ht="20.100000000000001" customHeight="1" x14ac:dyDescent="0.3">
      <c r="C286" s="5" t="s">
        <v>102</v>
      </c>
      <c r="D286" s="5">
        <v>1</v>
      </c>
      <c r="E286" s="5">
        <v>1</v>
      </c>
      <c r="F286" s="5">
        <v>6.81</v>
      </c>
      <c r="G286" s="38">
        <v>0.23</v>
      </c>
      <c r="H286" s="40">
        <v>2.1</v>
      </c>
      <c r="I286" s="38">
        <f t="shared" si="10"/>
        <v>3.2892299999999999</v>
      </c>
      <c r="Q286" s="40"/>
    </row>
    <row r="287" spans="3:17" ht="20.100000000000001" customHeight="1" x14ac:dyDescent="0.3">
      <c r="C287" s="5" t="s">
        <v>228</v>
      </c>
      <c r="D287" s="5">
        <v>1</v>
      </c>
      <c r="E287" s="5">
        <v>1</v>
      </c>
      <c r="F287" s="40">
        <v>1.8</v>
      </c>
      <c r="G287" s="38">
        <v>0.23</v>
      </c>
      <c r="H287" s="40">
        <v>3</v>
      </c>
      <c r="I287" s="38">
        <f t="shared" si="10"/>
        <v>1.2420000000000002</v>
      </c>
    </row>
    <row r="288" spans="3:17" ht="20.100000000000001" customHeight="1" x14ac:dyDescent="0.3">
      <c r="C288" s="5" t="s">
        <v>229</v>
      </c>
      <c r="D288" s="5">
        <v>1</v>
      </c>
      <c r="E288" s="5">
        <v>1</v>
      </c>
      <c r="F288" s="40">
        <v>4.3</v>
      </c>
      <c r="G288" s="38">
        <v>0.23</v>
      </c>
      <c r="H288" s="40">
        <v>3</v>
      </c>
      <c r="I288" s="38">
        <f t="shared" si="10"/>
        <v>2.9670000000000001</v>
      </c>
      <c r="Q288" s="40"/>
    </row>
    <row r="289" spans="1:17" ht="20.100000000000001" customHeight="1" x14ac:dyDescent="0.3">
      <c r="C289" s="5" t="s">
        <v>92</v>
      </c>
      <c r="D289" s="5">
        <v>-1</v>
      </c>
      <c r="E289" s="5">
        <v>1</v>
      </c>
      <c r="F289" s="40">
        <v>1.5</v>
      </c>
      <c r="G289" s="38">
        <v>0.23</v>
      </c>
      <c r="H289" s="40">
        <v>2.1</v>
      </c>
      <c r="I289" s="38">
        <f t="shared" si="10"/>
        <v>-0.72450000000000003</v>
      </c>
    </row>
    <row r="290" spans="1:17" ht="20.100000000000001" customHeight="1" x14ac:dyDescent="0.3">
      <c r="C290" s="5" t="s">
        <v>230</v>
      </c>
      <c r="D290" s="5">
        <v>1</v>
      </c>
      <c r="E290" s="5">
        <v>1</v>
      </c>
      <c r="F290" s="40">
        <v>4.2</v>
      </c>
      <c r="G290" s="38">
        <v>0.23</v>
      </c>
      <c r="H290" s="40">
        <v>3</v>
      </c>
      <c r="I290" s="38">
        <f t="shared" si="10"/>
        <v>2.8980000000000006</v>
      </c>
    </row>
    <row r="291" spans="1:17" ht="20.100000000000001" customHeight="1" x14ac:dyDescent="0.3">
      <c r="C291" s="5" t="s">
        <v>92</v>
      </c>
      <c r="D291" s="5">
        <v>-1</v>
      </c>
      <c r="E291" s="5">
        <v>1</v>
      </c>
      <c r="F291" s="40">
        <v>1.5</v>
      </c>
      <c r="G291" s="38">
        <v>0.23</v>
      </c>
      <c r="H291" s="40">
        <v>2.1</v>
      </c>
      <c r="I291" s="38">
        <f t="shared" si="10"/>
        <v>-0.72450000000000003</v>
      </c>
    </row>
    <row r="292" spans="1:17" ht="20.100000000000001" customHeight="1" x14ac:dyDescent="0.3">
      <c r="C292" s="5" t="s">
        <v>379</v>
      </c>
      <c r="D292" s="5">
        <v>1</v>
      </c>
      <c r="E292" s="5">
        <v>6</v>
      </c>
      <c r="F292" s="40">
        <v>1.8</v>
      </c>
      <c r="G292" s="38">
        <v>0.23</v>
      </c>
      <c r="H292" s="40">
        <v>1.8</v>
      </c>
      <c r="I292" s="38">
        <f t="shared" si="10"/>
        <v>4.4712000000000005</v>
      </c>
    </row>
    <row r="293" spans="1:17" ht="20.100000000000001" customHeight="1" x14ac:dyDescent="0.3">
      <c r="C293" s="5" t="s">
        <v>380</v>
      </c>
      <c r="D293" s="5">
        <v>1</v>
      </c>
      <c r="E293" s="5">
        <v>1</v>
      </c>
      <c r="F293" s="40">
        <v>2</v>
      </c>
      <c r="G293" s="38">
        <v>0.23</v>
      </c>
      <c r="H293" s="40">
        <v>3</v>
      </c>
      <c r="I293" s="38">
        <f t="shared" si="10"/>
        <v>1.3800000000000001</v>
      </c>
    </row>
    <row r="294" spans="1:17" ht="20.100000000000001" customHeight="1" x14ac:dyDescent="0.3">
      <c r="C294" s="5" t="s">
        <v>381</v>
      </c>
      <c r="D294" s="5">
        <v>1</v>
      </c>
      <c r="E294" s="5">
        <v>1</v>
      </c>
      <c r="F294" s="40">
        <v>9.8000000000000007</v>
      </c>
      <c r="G294" s="38">
        <v>0.23</v>
      </c>
      <c r="H294" s="40">
        <v>2.1</v>
      </c>
      <c r="I294" s="38">
        <f t="shared" si="10"/>
        <v>4.7334000000000005</v>
      </c>
    </row>
    <row r="295" spans="1:17" ht="20.100000000000001" customHeight="1" x14ac:dyDescent="0.3">
      <c r="C295" s="5" t="s">
        <v>102</v>
      </c>
      <c r="D295" s="5">
        <v>1</v>
      </c>
      <c r="E295" s="5">
        <v>1</v>
      </c>
      <c r="F295" s="40">
        <v>6.65</v>
      </c>
      <c r="G295" s="38">
        <v>0.23</v>
      </c>
      <c r="H295" s="40">
        <v>2.1</v>
      </c>
      <c r="I295" s="38">
        <f t="shared" si="10"/>
        <v>3.2119500000000003</v>
      </c>
    </row>
    <row r="296" spans="1:17" ht="20.100000000000001" customHeight="1" x14ac:dyDescent="0.3">
      <c r="C296" s="5" t="s">
        <v>102</v>
      </c>
      <c r="D296" s="5">
        <v>1</v>
      </c>
      <c r="E296" s="5">
        <v>1</v>
      </c>
      <c r="F296" s="40">
        <v>8</v>
      </c>
      <c r="G296" s="38">
        <v>0.23</v>
      </c>
      <c r="H296" s="40">
        <v>2.1</v>
      </c>
      <c r="I296" s="38">
        <f t="shared" si="10"/>
        <v>3.8640000000000003</v>
      </c>
    </row>
    <row r="297" spans="1:17" ht="20.100000000000001" customHeight="1" x14ac:dyDescent="0.3">
      <c r="C297" s="5" t="s">
        <v>382</v>
      </c>
      <c r="D297" s="5">
        <v>1</v>
      </c>
      <c r="E297" s="5">
        <v>4</v>
      </c>
      <c r="F297" s="40">
        <v>3</v>
      </c>
      <c r="G297" s="38">
        <v>0.23</v>
      </c>
      <c r="H297" s="40">
        <v>0.7</v>
      </c>
      <c r="I297" s="38">
        <f t="shared" si="10"/>
        <v>1.9319999999999999</v>
      </c>
    </row>
    <row r="298" spans="1:17" ht="20.100000000000001" customHeight="1" x14ac:dyDescent="0.3">
      <c r="C298" s="5" t="s">
        <v>383</v>
      </c>
      <c r="D298" s="8">
        <v>1</v>
      </c>
      <c r="E298" s="8">
        <v>1</v>
      </c>
      <c r="F298" s="37">
        <v>5</v>
      </c>
      <c r="G298" s="37">
        <v>1.5</v>
      </c>
      <c r="H298" s="37">
        <v>0.3</v>
      </c>
      <c r="I298" s="37">
        <f t="shared" si="10"/>
        <v>2.25</v>
      </c>
    </row>
    <row r="299" spans="1:17" ht="20.100000000000001" customHeight="1" x14ac:dyDescent="0.3">
      <c r="C299" s="5" t="s">
        <v>384</v>
      </c>
      <c r="D299" s="8">
        <v>1</v>
      </c>
      <c r="E299" s="8">
        <v>1</v>
      </c>
      <c r="F299" s="37">
        <v>2.4</v>
      </c>
      <c r="G299" s="37">
        <v>1.8</v>
      </c>
      <c r="H299" s="37">
        <v>0.3</v>
      </c>
      <c r="I299" s="37">
        <f t="shared" si="10"/>
        <v>1.296</v>
      </c>
    </row>
    <row r="300" spans="1:17" ht="20.100000000000001" customHeight="1" x14ac:dyDescent="0.3">
      <c r="C300" s="5" t="s">
        <v>385</v>
      </c>
      <c r="D300" s="8">
        <v>1</v>
      </c>
      <c r="E300" s="8">
        <v>1</v>
      </c>
      <c r="F300" s="37">
        <v>0.6</v>
      </c>
      <c r="G300" s="37">
        <v>0.6</v>
      </c>
      <c r="H300" s="37">
        <v>0.6</v>
      </c>
      <c r="I300" s="37">
        <f t="shared" si="10"/>
        <v>0.216</v>
      </c>
    </row>
    <row r="301" spans="1:17" ht="20.100000000000001" customHeight="1" x14ac:dyDescent="0.3">
      <c r="G301" s="152" t="s">
        <v>99</v>
      </c>
      <c r="H301" s="152"/>
      <c r="I301" s="39">
        <f>SUM(I264:I300)</f>
        <v>77.690555000000018</v>
      </c>
      <c r="J301" s="10" t="s">
        <v>100</v>
      </c>
      <c r="L301" s="185" t="s">
        <v>459</v>
      </c>
      <c r="M301" s="185"/>
      <c r="N301" s="185"/>
      <c r="O301" s="185"/>
      <c r="P301" s="185"/>
      <c r="Q301" s="185"/>
    </row>
    <row r="302" spans="1:17" ht="160.19999999999999" customHeight="1" x14ac:dyDescent="0.3">
      <c r="A302" s="5">
        <v>9</v>
      </c>
      <c r="B302" s="8" t="s">
        <v>144</v>
      </c>
      <c r="C302" s="186" t="s">
        <v>305</v>
      </c>
      <c r="D302" s="186"/>
      <c r="E302" s="186"/>
      <c r="F302" s="186"/>
      <c r="G302" s="186"/>
      <c r="H302" s="186"/>
      <c r="I302" s="88"/>
      <c r="J302" s="10"/>
      <c r="L302" s="10" t="s">
        <v>218</v>
      </c>
      <c r="M302" s="10" t="s">
        <v>219</v>
      </c>
      <c r="N302" s="10" t="s">
        <v>220</v>
      </c>
    </row>
    <row r="303" spans="1:17" ht="20.100000000000001" customHeight="1" x14ac:dyDescent="0.3">
      <c r="C303" s="5" t="s">
        <v>194</v>
      </c>
      <c r="D303" s="12">
        <v>1</v>
      </c>
      <c r="E303" s="12">
        <v>2</v>
      </c>
      <c r="F303" s="38">
        <f>1.8+0.15</f>
        <v>1.95</v>
      </c>
      <c r="G303" s="88"/>
      <c r="H303" s="88"/>
      <c r="I303" s="88"/>
      <c r="J303" s="10"/>
      <c r="L303" s="5">
        <f>F303*E303*D303</f>
        <v>3.9</v>
      </c>
    </row>
    <row r="304" spans="1:17" ht="20.100000000000001" customHeight="1" x14ac:dyDescent="0.3">
      <c r="C304" s="5" t="s">
        <v>195</v>
      </c>
      <c r="D304" s="12">
        <v>1</v>
      </c>
      <c r="E304" s="12">
        <v>2</v>
      </c>
      <c r="F304" s="38">
        <v>1.95</v>
      </c>
      <c r="G304" s="88"/>
      <c r="H304" s="88"/>
      <c r="I304" s="88"/>
      <c r="J304" s="10"/>
      <c r="L304" s="5">
        <f t="shared" ref="L304:L367" si="11">F304*E304*D304</f>
        <v>3.9</v>
      </c>
    </row>
    <row r="305" spans="3:14" ht="20.100000000000001" customHeight="1" x14ac:dyDescent="0.3">
      <c r="C305" s="5" t="s">
        <v>196</v>
      </c>
      <c r="D305" s="12">
        <v>1</v>
      </c>
      <c r="E305" s="12">
        <f>1.8/0.1</f>
        <v>18</v>
      </c>
      <c r="F305" s="38">
        <f>0.15*4</f>
        <v>0.6</v>
      </c>
      <c r="G305" s="88"/>
      <c r="H305" s="88"/>
      <c r="I305" s="88"/>
      <c r="J305" s="10"/>
      <c r="N305" s="5">
        <f>F305*E305*D305</f>
        <v>10.799999999999999</v>
      </c>
    </row>
    <row r="306" spans="3:14" ht="20.100000000000001" customHeight="1" x14ac:dyDescent="0.3">
      <c r="C306" s="5" t="s">
        <v>197</v>
      </c>
      <c r="D306" s="12">
        <v>2</v>
      </c>
      <c r="E306" s="12">
        <v>2</v>
      </c>
      <c r="F306" s="38">
        <v>1.75</v>
      </c>
      <c r="G306" s="88"/>
      <c r="H306" s="88"/>
      <c r="I306" s="88"/>
      <c r="J306" s="10"/>
      <c r="L306" s="5">
        <f t="shared" si="11"/>
        <v>7</v>
      </c>
    </row>
    <row r="307" spans="3:14" ht="20.100000000000001" customHeight="1" x14ac:dyDescent="0.3">
      <c r="C307" s="5" t="s">
        <v>195</v>
      </c>
      <c r="D307" s="12">
        <v>2</v>
      </c>
      <c r="E307" s="12">
        <v>2</v>
      </c>
      <c r="F307" s="38">
        <v>1.75</v>
      </c>
      <c r="G307" s="88"/>
      <c r="H307" s="88"/>
      <c r="I307" s="88"/>
      <c r="J307" s="10"/>
      <c r="L307" s="5">
        <f t="shared" si="11"/>
        <v>7</v>
      </c>
    </row>
    <row r="308" spans="3:14" ht="20.100000000000001" customHeight="1" x14ac:dyDescent="0.3">
      <c r="C308" s="5" t="s">
        <v>196</v>
      </c>
      <c r="D308" s="12">
        <v>2</v>
      </c>
      <c r="E308" s="12">
        <v>16</v>
      </c>
      <c r="F308" s="38">
        <v>0.6</v>
      </c>
      <c r="G308" s="88"/>
      <c r="H308" s="88"/>
      <c r="I308" s="88"/>
      <c r="J308" s="10"/>
      <c r="N308" s="5">
        <f>F308*E308*D308</f>
        <v>19.2</v>
      </c>
    </row>
    <row r="309" spans="3:14" ht="20.100000000000001" customHeight="1" x14ac:dyDescent="0.3">
      <c r="C309" s="5" t="s">
        <v>198</v>
      </c>
      <c r="D309" s="12">
        <v>1</v>
      </c>
      <c r="E309" s="12">
        <v>2</v>
      </c>
      <c r="F309" s="38">
        <v>1.75</v>
      </c>
      <c r="G309" s="88"/>
      <c r="H309" s="88"/>
      <c r="I309" s="88"/>
      <c r="J309" s="10"/>
      <c r="L309" s="5">
        <f t="shared" si="11"/>
        <v>3.5</v>
      </c>
    </row>
    <row r="310" spans="3:14" ht="20.100000000000001" customHeight="1" x14ac:dyDescent="0.3">
      <c r="C310" s="5" t="s">
        <v>195</v>
      </c>
      <c r="D310" s="12">
        <v>1</v>
      </c>
      <c r="E310" s="12">
        <v>2</v>
      </c>
      <c r="F310" s="38">
        <v>1.75</v>
      </c>
      <c r="G310" s="88"/>
      <c r="H310" s="88"/>
      <c r="I310" s="88"/>
      <c r="J310" s="10"/>
      <c r="L310" s="5">
        <f t="shared" si="11"/>
        <v>3.5</v>
      </c>
    </row>
    <row r="311" spans="3:14" ht="20.100000000000001" customHeight="1" x14ac:dyDescent="0.3">
      <c r="C311" s="5" t="s">
        <v>196</v>
      </c>
      <c r="D311" s="12">
        <v>1</v>
      </c>
      <c r="E311" s="12">
        <v>16</v>
      </c>
      <c r="F311" s="38">
        <v>0.6</v>
      </c>
      <c r="G311" s="88"/>
      <c r="H311" s="88"/>
      <c r="I311" s="88"/>
      <c r="J311" s="10"/>
      <c r="N311" s="5">
        <f>F311*E311*D311</f>
        <v>9.6</v>
      </c>
    </row>
    <row r="312" spans="3:14" ht="20.100000000000001" customHeight="1" x14ac:dyDescent="0.3">
      <c r="C312" s="5" t="s">
        <v>199</v>
      </c>
      <c r="D312" s="12">
        <v>1</v>
      </c>
      <c r="E312" s="12">
        <v>2</v>
      </c>
      <c r="F312" s="38">
        <v>1.75</v>
      </c>
      <c r="G312" s="88"/>
      <c r="H312" s="88"/>
      <c r="I312" s="88"/>
      <c r="J312" s="10"/>
      <c r="L312" s="5">
        <f t="shared" si="11"/>
        <v>3.5</v>
      </c>
    </row>
    <row r="313" spans="3:14" ht="20.100000000000001" customHeight="1" x14ac:dyDescent="0.3">
      <c r="C313" s="5" t="s">
        <v>195</v>
      </c>
      <c r="D313" s="12">
        <v>1</v>
      </c>
      <c r="E313" s="12">
        <v>2</v>
      </c>
      <c r="F313" s="38">
        <v>1.75</v>
      </c>
      <c r="G313" s="88"/>
      <c r="H313" s="88"/>
      <c r="I313" s="88"/>
      <c r="J313" s="10"/>
      <c r="L313" s="5">
        <f t="shared" si="11"/>
        <v>3.5</v>
      </c>
    </row>
    <row r="314" spans="3:14" ht="20.100000000000001" customHeight="1" x14ac:dyDescent="0.3">
      <c r="C314" s="5" t="s">
        <v>196</v>
      </c>
      <c r="D314" s="12">
        <v>1</v>
      </c>
      <c r="E314" s="12">
        <v>16</v>
      </c>
      <c r="F314" s="38">
        <v>0.6</v>
      </c>
      <c r="G314" s="88"/>
      <c r="H314" s="88"/>
      <c r="I314" s="88"/>
      <c r="J314" s="10"/>
      <c r="N314" s="5">
        <f>F314*E314*D314</f>
        <v>9.6</v>
      </c>
    </row>
    <row r="315" spans="3:14" ht="20.25" customHeight="1" x14ac:dyDescent="0.3">
      <c r="C315" s="5" t="s">
        <v>200</v>
      </c>
      <c r="D315" s="12">
        <v>2</v>
      </c>
      <c r="E315" s="12">
        <v>2</v>
      </c>
      <c r="F315" s="38">
        <v>1.35</v>
      </c>
      <c r="G315" s="88"/>
      <c r="H315" s="88"/>
      <c r="I315" s="88"/>
      <c r="J315" s="10"/>
      <c r="L315" s="5">
        <f t="shared" si="11"/>
        <v>5.4</v>
      </c>
    </row>
    <row r="316" spans="3:14" ht="20.25" customHeight="1" x14ac:dyDescent="0.3">
      <c r="C316" s="5" t="s">
        <v>195</v>
      </c>
      <c r="D316" s="12">
        <v>2</v>
      </c>
      <c r="E316" s="12">
        <v>2</v>
      </c>
      <c r="F316" s="38">
        <v>1.35</v>
      </c>
      <c r="G316" s="88"/>
      <c r="H316" s="88"/>
      <c r="I316" s="88"/>
      <c r="J316" s="10"/>
      <c r="L316" s="5">
        <f t="shared" si="11"/>
        <v>5.4</v>
      </c>
    </row>
    <row r="317" spans="3:14" ht="20.25" customHeight="1" x14ac:dyDescent="0.3">
      <c r="C317" s="5" t="s">
        <v>196</v>
      </c>
      <c r="D317" s="12">
        <v>2</v>
      </c>
      <c r="E317" s="12">
        <v>12</v>
      </c>
      <c r="F317" s="38">
        <v>0.6</v>
      </c>
      <c r="G317" s="88"/>
      <c r="H317" s="88"/>
      <c r="I317" s="88"/>
      <c r="J317" s="10"/>
      <c r="N317" s="5">
        <f>F317*E317*D317</f>
        <v>14.399999999999999</v>
      </c>
    </row>
    <row r="318" spans="3:14" ht="20.100000000000001" customHeight="1" x14ac:dyDescent="0.3">
      <c r="C318" s="5" t="s">
        <v>201</v>
      </c>
      <c r="D318" s="12">
        <v>1</v>
      </c>
      <c r="E318" s="12">
        <v>2</v>
      </c>
      <c r="F318" s="38">
        <v>1.75</v>
      </c>
      <c r="G318" s="88"/>
      <c r="H318" s="88"/>
      <c r="I318" s="88"/>
      <c r="J318" s="10"/>
      <c r="L318" s="5">
        <f t="shared" si="11"/>
        <v>3.5</v>
      </c>
    </row>
    <row r="319" spans="3:14" ht="20.100000000000001" customHeight="1" x14ac:dyDescent="0.3">
      <c r="C319" s="5" t="s">
        <v>195</v>
      </c>
      <c r="D319" s="12">
        <v>1</v>
      </c>
      <c r="E319" s="12">
        <v>2</v>
      </c>
      <c r="F319" s="38">
        <v>1.75</v>
      </c>
      <c r="G319" s="88"/>
      <c r="H319" s="88"/>
      <c r="I319" s="88"/>
      <c r="J319" s="10"/>
      <c r="L319" s="5">
        <f t="shared" si="11"/>
        <v>3.5</v>
      </c>
    </row>
    <row r="320" spans="3:14" ht="20.100000000000001" customHeight="1" x14ac:dyDescent="0.3">
      <c r="C320" s="5" t="s">
        <v>196</v>
      </c>
      <c r="D320" s="12">
        <v>1</v>
      </c>
      <c r="E320" s="12">
        <v>16</v>
      </c>
      <c r="F320" s="38">
        <v>0.6</v>
      </c>
      <c r="G320" s="88"/>
      <c r="H320" s="88"/>
      <c r="I320" s="88"/>
      <c r="J320" s="10"/>
      <c r="N320" s="5">
        <f>F320*E320*D320</f>
        <v>9.6</v>
      </c>
    </row>
    <row r="321" spans="3:14" ht="20.100000000000001" customHeight="1" x14ac:dyDescent="0.3">
      <c r="C321" s="5" t="s">
        <v>202</v>
      </c>
      <c r="D321" s="12">
        <v>1</v>
      </c>
      <c r="E321" s="12">
        <v>2</v>
      </c>
      <c r="F321" s="38">
        <v>1.75</v>
      </c>
      <c r="G321" s="88"/>
      <c r="H321" s="88"/>
      <c r="I321" s="88"/>
      <c r="J321" s="10"/>
      <c r="L321" s="5">
        <f t="shared" si="11"/>
        <v>3.5</v>
      </c>
    </row>
    <row r="322" spans="3:14" ht="20.100000000000001" customHeight="1" x14ac:dyDescent="0.3">
      <c r="C322" s="5" t="s">
        <v>195</v>
      </c>
      <c r="D322" s="12">
        <v>1</v>
      </c>
      <c r="E322" s="12">
        <v>2</v>
      </c>
      <c r="F322" s="38">
        <v>1.75</v>
      </c>
      <c r="G322" s="88"/>
      <c r="H322" s="88"/>
      <c r="I322" s="88"/>
      <c r="J322" s="10"/>
      <c r="L322" s="5">
        <f t="shared" si="11"/>
        <v>3.5</v>
      </c>
    </row>
    <row r="323" spans="3:14" ht="20.100000000000001" customHeight="1" x14ac:dyDescent="0.3">
      <c r="C323" s="5" t="s">
        <v>196</v>
      </c>
      <c r="D323" s="12">
        <v>1</v>
      </c>
      <c r="E323" s="12">
        <v>16</v>
      </c>
      <c r="F323" s="38">
        <v>0.6</v>
      </c>
      <c r="G323" s="88"/>
      <c r="H323" s="88"/>
      <c r="I323" s="88"/>
      <c r="J323" s="10"/>
      <c r="N323" s="5">
        <f>F323*E323*D323</f>
        <v>9.6</v>
      </c>
    </row>
    <row r="324" spans="3:14" ht="20.100000000000001" customHeight="1" x14ac:dyDescent="0.3">
      <c r="C324" s="5" t="s">
        <v>203</v>
      </c>
      <c r="D324" s="12">
        <v>1</v>
      </c>
      <c r="E324" s="12">
        <v>2</v>
      </c>
      <c r="F324" s="38">
        <v>1.35</v>
      </c>
      <c r="G324" s="88"/>
      <c r="H324" s="88"/>
      <c r="I324" s="88"/>
      <c r="J324" s="10"/>
      <c r="L324" s="5">
        <f t="shared" si="11"/>
        <v>2.7</v>
      </c>
    </row>
    <row r="325" spans="3:14" ht="20.100000000000001" customHeight="1" x14ac:dyDescent="0.3">
      <c r="C325" s="5" t="s">
        <v>195</v>
      </c>
      <c r="D325" s="12">
        <v>1</v>
      </c>
      <c r="E325" s="12">
        <v>2</v>
      </c>
      <c r="F325" s="38">
        <v>1.35</v>
      </c>
      <c r="G325" s="88"/>
      <c r="H325" s="88"/>
      <c r="I325" s="88"/>
      <c r="J325" s="10"/>
      <c r="L325" s="5">
        <f t="shared" si="11"/>
        <v>2.7</v>
      </c>
    </row>
    <row r="326" spans="3:14" ht="20.100000000000001" customHeight="1" x14ac:dyDescent="0.3">
      <c r="C326" s="5" t="s">
        <v>196</v>
      </c>
      <c r="D326" s="12">
        <v>1</v>
      </c>
      <c r="E326" s="12">
        <v>12</v>
      </c>
      <c r="F326" s="38">
        <v>0.6</v>
      </c>
      <c r="G326" s="88"/>
      <c r="H326" s="88"/>
      <c r="I326" s="88"/>
      <c r="J326" s="10"/>
      <c r="N326" s="5">
        <f>F326*E326*D326</f>
        <v>7.1999999999999993</v>
      </c>
    </row>
    <row r="327" spans="3:14" ht="20.100000000000001" customHeight="1" x14ac:dyDescent="0.3">
      <c r="C327" s="5" t="s">
        <v>204</v>
      </c>
      <c r="D327" s="12">
        <v>1</v>
      </c>
      <c r="E327" s="12">
        <v>2</v>
      </c>
      <c r="F327" s="38">
        <v>2.25</v>
      </c>
      <c r="G327" s="88"/>
      <c r="H327" s="88"/>
      <c r="I327" s="88"/>
      <c r="J327" s="10"/>
      <c r="L327" s="5">
        <f t="shared" si="11"/>
        <v>4.5</v>
      </c>
    </row>
    <row r="328" spans="3:14" ht="20.100000000000001" customHeight="1" x14ac:dyDescent="0.3">
      <c r="C328" s="5" t="s">
        <v>195</v>
      </c>
      <c r="D328" s="12">
        <v>1</v>
      </c>
      <c r="E328" s="12">
        <v>2</v>
      </c>
      <c r="F328" s="38">
        <v>2.25</v>
      </c>
      <c r="G328" s="88"/>
      <c r="H328" s="88"/>
      <c r="I328" s="88"/>
      <c r="J328" s="10"/>
      <c r="L328" s="5">
        <f t="shared" si="11"/>
        <v>4.5</v>
      </c>
    </row>
    <row r="329" spans="3:14" ht="20.100000000000001" customHeight="1" x14ac:dyDescent="0.3">
      <c r="C329" s="5" t="s">
        <v>196</v>
      </c>
      <c r="D329" s="12">
        <v>1</v>
      </c>
      <c r="E329" s="12">
        <v>21</v>
      </c>
      <c r="F329" s="38">
        <v>0.6</v>
      </c>
      <c r="G329" s="88"/>
      <c r="H329" s="88"/>
      <c r="I329" s="88"/>
      <c r="J329" s="10"/>
      <c r="N329" s="5">
        <f>F329*E329*D329</f>
        <v>12.6</v>
      </c>
    </row>
    <row r="330" spans="3:14" ht="20.100000000000001" customHeight="1" x14ac:dyDescent="0.3">
      <c r="C330" s="5" t="s">
        <v>205</v>
      </c>
      <c r="D330" s="12">
        <v>1</v>
      </c>
      <c r="E330" s="12">
        <v>2</v>
      </c>
      <c r="F330" s="38">
        <v>1.75</v>
      </c>
      <c r="G330" s="88"/>
      <c r="H330" s="88"/>
      <c r="I330" s="88"/>
      <c r="J330" s="10"/>
      <c r="L330" s="5">
        <f t="shared" si="11"/>
        <v>3.5</v>
      </c>
    </row>
    <row r="331" spans="3:14" ht="20.100000000000001" customHeight="1" x14ac:dyDescent="0.3">
      <c r="C331" s="5" t="s">
        <v>195</v>
      </c>
      <c r="D331" s="12">
        <v>1</v>
      </c>
      <c r="E331" s="12">
        <v>2</v>
      </c>
      <c r="F331" s="38">
        <v>1.75</v>
      </c>
      <c r="G331" s="88"/>
      <c r="H331" s="88"/>
      <c r="I331" s="88"/>
      <c r="J331" s="10"/>
      <c r="L331" s="5">
        <f t="shared" si="11"/>
        <v>3.5</v>
      </c>
    </row>
    <row r="332" spans="3:14" ht="20.100000000000001" customHeight="1" x14ac:dyDescent="0.3">
      <c r="C332" s="5" t="s">
        <v>196</v>
      </c>
      <c r="D332" s="12">
        <v>1</v>
      </c>
      <c r="E332" s="12">
        <v>16</v>
      </c>
      <c r="F332" s="38">
        <v>0.6</v>
      </c>
      <c r="G332" s="88"/>
      <c r="H332" s="88"/>
      <c r="I332" s="88"/>
      <c r="J332" s="10"/>
      <c r="N332" s="5">
        <f>F332*E332*D332</f>
        <v>9.6</v>
      </c>
    </row>
    <row r="333" spans="3:14" ht="20.100000000000001" customHeight="1" x14ac:dyDescent="0.3">
      <c r="C333" s="5" t="s">
        <v>206</v>
      </c>
      <c r="D333" s="12">
        <v>1</v>
      </c>
      <c r="E333" s="12">
        <v>3</v>
      </c>
      <c r="F333" s="38">
        <v>1.95</v>
      </c>
      <c r="G333" s="88"/>
      <c r="H333" s="88"/>
      <c r="I333" s="88"/>
      <c r="J333" s="10"/>
      <c r="L333" s="5">
        <f t="shared" si="11"/>
        <v>5.85</v>
      </c>
    </row>
    <row r="334" spans="3:14" ht="20.100000000000001" customHeight="1" x14ac:dyDescent="0.3">
      <c r="C334" s="5" t="s">
        <v>195</v>
      </c>
      <c r="D334" s="12">
        <v>1</v>
      </c>
      <c r="E334" s="12">
        <v>3</v>
      </c>
      <c r="F334" s="38">
        <v>1.95</v>
      </c>
      <c r="G334" s="88"/>
      <c r="H334" s="88"/>
      <c r="I334" s="88"/>
      <c r="J334" s="10"/>
      <c r="L334" s="5">
        <f t="shared" si="11"/>
        <v>5.85</v>
      </c>
    </row>
    <row r="335" spans="3:14" ht="20.100000000000001" customHeight="1" x14ac:dyDescent="0.3">
      <c r="C335" s="5" t="s">
        <v>196</v>
      </c>
      <c r="D335" s="12">
        <v>1</v>
      </c>
      <c r="E335" s="12">
        <v>18</v>
      </c>
      <c r="F335" s="38">
        <v>0.8</v>
      </c>
      <c r="G335" s="88"/>
      <c r="H335" s="88"/>
      <c r="I335" s="88"/>
      <c r="J335" s="10"/>
      <c r="N335" s="5">
        <f>F335*E335*D335</f>
        <v>14.4</v>
      </c>
    </row>
    <row r="336" spans="3:14" ht="20.100000000000001" customHeight="1" x14ac:dyDescent="0.3">
      <c r="C336" s="5" t="s">
        <v>207</v>
      </c>
      <c r="D336" s="12">
        <v>2</v>
      </c>
      <c r="E336" s="12">
        <v>2</v>
      </c>
      <c r="F336" s="38">
        <v>1.75</v>
      </c>
      <c r="G336" s="88"/>
      <c r="H336" s="88"/>
      <c r="I336" s="88"/>
      <c r="J336" s="10"/>
      <c r="L336" s="5">
        <f t="shared" si="11"/>
        <v>7</v>
      </c>
    </row>
    <row r="337" spans="3:14" ht="20.100000000000001" customHeight="1" x14ac:dyDescent="0.3">
      <c r="C337" s="5" t="s">
        <v>195</v>
      </c>
      <c r="D337" s="12">
        <v>2</v>
      </c>
      <c r="E337" s="12">
        <v>2</v>
      </c>
      <c r="F337" s="38">
        <v>1.75</v>
      </c>
      <c r="G337" s="88"/>
      <c r="H337" s="88"/>
      <c r="I337" s="88"/>
      <c r="J337" s="10"/>
      <c r="L337" s="5">
        <f t="shared" si="11"/>
        <v>7</v>
      </c>
    </row>
    <row r="338" spans="3:14" ht="20.100000000000001" customHeight="1" x14ac:dyDescent="0.3">
      <c r="C338" s="5" t="s">
        <v>196</v>
      </c>
      <c r="D338" s="12">
        <v>2</v>
      </c>
      <c r="E338" s="12">
        <v>16</v>
      </c>
      <c r="F338" s="38">
        <v>0.6</v>
      </c>
      <c r="G338" s="88"/>
      <c r="H338" s="88"/>
      <c r="I338" s="88"/>
      <c r="J338" s="10"/>
      <c r="N338" s="5">
        <f>F338*E338*D338</f>
        <v>19.2</v>
      </c>
    </row>
    <row r="339" spans="3:14" ht="20.100000000000001" customHeight="1" x14ac:dyDescent="0.3">
      <c r="C339" s="5" t="s">
        <v>208</v>
      </c>
      <c r="D339" s="12">
        <v>1</v>
      </c>
      <c r="E339" s="12">
        <v>2</v>
      </c>
      <c r="F339" s="38">
        <v>1.75</v>
      </c>
      <c r="G339" s="88"/>
      <c r="H339" s="88"/>
      <c r="I339" s="88"/>
      <c r="J339" s="10"/>
      <c r="L339" s="5">
        <f t="shared" si="11"/>
        <v>3.5</v>
      </c>
    </row>
    <row r="340" spans="3:14" ht="20.100000000000001" customHeight="1" x14ac:dyDescent="0.3">
      <c r="C340" s="5" t="s">
        <v>195</v>
      </c>
      <c r="D340" s="12">
        <v>1</v>
      </c>
      <c r="E340" s="12">
        <v>2</v>
      </c>
      <c r="F340" s="38">
        <v>1.75</v>
      </c>
      <c r="G340" s="88"/>
      <c r="H340" s="88"/>
      <c r="I340" s="88"/>
      <c r="J340" s="10"/>
      <c r="L340" s="5">
        <f t="shared" si="11"/>
        <v>3.5</v>
      </c>
    </row>
    <row r="341" spans="3:14" ht="20.100000000000001" customHeight="1" x14ac:dyDescent="0.3">
      <c r="C341" s="5" t="s">
        <v>196</v>
      </c>
      <c r="D341" s="12">
        <v>1</v>
      </c>
      <c r="E341" s="12">
        <v>16</v>
      </c>
      <c r="F341" s="38">
        <v>0.6</v>
      </c>
      <c r="G341" s="88"/>
      <c r="H341" s="88"/>
      <c r="I341" s="88"/>
      <c r="J341" s="10"/>
      <c r="N341" s="5">
        <f>F341*E341*D341</f>
        <v>9.6</v>
      </c>
    </row>
    <row r="342" spans="3:14" ht="20.100000000000001" customHeight="1" x14ac:dyDescent="0.3">
      <c r="C342" s="5" t="s">
        <v>209</v>
      </c>
      <c r="D342" s="12">
        <v>1</v>
      </c>
      <c r="E342" s="12">
        <v>2</v>
      </c>
      <c r="F342" s="38">
        <v>1.75</v>
      </c>
      <c r="G342" s="88"/>
      <c r="H342" s="88"/>
      <c r="I342" s="88"/>
      <c r="J342" s="10"/>
      <c r="L342" s="5">
        <f t="shared" si="11"/>
        <v>3.5</v>
      </c>
    </row>
    <row r="343" spans="3:14" ht="20.100000000000001" customHeight="1" x14ac:dyDescent="0.3">
      <c r="C343" s="5" t="s">
        <v>195</v>
      </c>
      <c r="D343" s="12">
        <v>1</v>
      </c>
      <c r="E343" s="12">
        <v>2</v>
      </c>
      <c r="F343" s="38">
        <v>1.75</v>
      </c>
      <c r="G343" s="88"/>
      <c r="H343" s="88"/>
      <c r="I343" s="88"/>
      <c r="J343" s="10"/>
      <c r="L343" s="5">
        <f t="shared" si="11"/>
        <v>3.5</v>
      </c>
    </row>
    <row r="344" spans="3:14" ht="20.100000000000001" customHeight="1" x14ac:dyDescent="0.3">
      <c r="C344" s="5" t="s">
        <v>196</v>
      </c>
      <c r="D344" s="12">
        <v>1</v>
      </c>
      <c r="E344" s="12">
        <v>16</v>
      </c>
      <c r="F344" s="38">
        <v>0.6</v>
      </c>
      <c r="G344" s="88"/>
      <c r="H344" s="88"/>
      <c r="I344" s="88"/>
      <c r="J344" s="10"/>
      <c r="N344" s="5">
        <f>F344*E344*D344</f>
        <v>9.6</v>
      </c>
    </row>
    <row r="345" spans="3:14" ht="20.100000000000001" customHeight="1" x14ac:dyDescent="0.3">
      <c r="C345" s="5" t="s">
        <v>210</v>
      </c>
      <c r="D345" s="12">
        <v>1</v>
      </c>
      <c r="E345" s="12">
        <v>2</v>
      </c>
      <c r="F345" s="38">
        <v>1.25</v>
      </c>
      <c r="G345" s="88"/>
      <c r="H345" s="88"/>
      <c r="I345" s="88"/>
      <c r="J345" s="10"/>
      <c r="L345" s="5">
        <f t="shared" si="11"/>
        <v>2.5</v>
      </c>
    </row>
    <row r="346" spans="3:14" ht="20.100000000000001" customHeight="1" x14ac:dyDescent="0.3">
      <c r="C346" s="5" t="s">
        <v>195</v>
      </c>
      <c r="D346" s="12">
        <v>1</v>
      </c>
      <c r="E346" s="12">
        <v>2</v>
      </c>
      <c r="F346" s="38">
        <v>1.25</v>
      </c>
      <c r="G346" s="88"/>
      <c r="H346" s="88"/>
      <c r="I346" s="88"/>
      <c r="J346" s="10"/>
      <c r="L346" s="5">
        <f t="shared" si="11"/>
        <v>2.5</v>
      </c>
    </row>
    <row r="347" spans="3:14" ht="20.100000000000001" customHeight="1" x14ac:dyDescent="0.3">
      <c r="C347" s="5" t="s">
        <v>196</v>
      </c>
      <c r="D347" s="12">
        <v>1</v>
      </c>
      <c r="E347" s="12">
        <v>11</v>
      </c>
      <c r="F347" s="38">
        <v>0.6</v>
      </c>
      <c r="G347" s="88"/>
      <c r="H347" s="88"/>
      <c r="I347" s="88"/>
      <c r="J347" s="10"/>
      <c r="N347" s="5">
        <f>F347*E347*D347</f>
        <v>6.6</v>
      </c>
    </row>
    <row r="348" spans="3:14" ht="21" customHeight="1" x14ac:dyDescent="0.3">
      <c r="C348" s="5" t="s">
        <v>211</v>
      </c>
      <c r="D348" s="12">
        <v>1</v>
      </c>
      <c r="E348" s="12">
        <v>2</v>
      </c>
      <c r="F348" s="38">
        <v>1.75</v>
      </c>
      <c r="G348" s="88"/>
      <c r="H348" s="88"/>
      <c r="I348" s="88"/>
      <c r="J348" s="10"/>
      <c r="L348" s="5">
        <f t="shared" si="11"/>
        <v>3.5</v>
      </c>
    </row>
    <row r="349" spans="3:14" ht="21" customHeight="1" x14ac:dyDescent="0.3">
      <c r="C349" s="5" t="s">
        <v>195</v>
      </c>
      <c r="D349" s="12">
        <v>1</v>
      </c>
      <c r="E349" s="12">
        <v>2</v>
      </c>
      <c r="F349" s="38">
        <v>1.75</v>
      </c>
      <c r="G349" s="88"/>
      <c r="H349" s="88"/>
      <c r="I349" s="88"/>
      <c r="J349" s="10"/>
      <c r="L349" s="5">
        <f t="shared" si="11"/>
        <v>3.5</v>
      </c>
    </row>
    <row r="350" spans="3:14" ht="21" customHeight="1" x14ac:dyDescent="0.3">
      <c r="C350" s="5" t="s">
        <v>196</v>
      </c>
      <c r="D350" s="12">
        <v>1</v>
      </c>
      <c r="E350" s="12">
        <v>16</v>
      </c>
      <c r="F350" s="38">
        <v>0.6</v>
      </c>
      <c r="G350" s="88"/>
      <c r="H350" s="88"/>
      <c r="I350" s="88"/>
      <c r="J350" s="10"/>
      <c r="N350" s="5">
        <f>F350*E350*D350</f>
        <v>9.6</v>
      </c>
    </row>
    <row r="351" spans="3:14" ht="20.100000000000001" customHeight="1" x14ac:dyDescent="0.3">
      <c r="C351" s="5" t="s">
        <v>212</v>
      </c>
      <c r="D351" s="12">
        <v>1</v>
      </c>
      <c r="E351" s="12">
        <v>2</v>
      </c>
      <c r="F351" s="38">
        <v>2.25</v>
      </c>
      <c r="G351" s="88"/>
      <c r="H351" s="88"/>
      <c r="I351" s="88"/>
      <c r="J351" s="10"/>
      <c r="L351" s="5">
        <f t="shared" si="11"/>
        <v>4.5</v>
      </c>
    </row>
    <row r="352" spans="3:14" ht="20.100000000000001" customHeight="1" x14ac:dyDescent="0.3">
      <c r="C352" s="5" t="s">
        <v>195</v>
      </c>
      <c r="D352" s="12">
        <v>1</v>
      </c>
      <c r="E352" s="12">
        <v>2</v>
      </c>
      <c r="F352" s="38">
        <v>2.25</v>
      </c>
      <c r="G352" s="88"/>
      <c r="H352" s="88"/>
      <c r="I352" s="88"/>
      <c r="J352" s="10"/>
      <c r="L352" s="5">
        <f t="shared" si="11"/>
        <v>4.5</v>
      </c>
    </row>
    <row r="353" spans="3:14" ht="20.100000000000001" customHeight="1" x14ac:dyDescent="0.3">
      <c r="C353" s="5" t="s">
        <v>196</v>
      </c>
      <c r="D353" s="12">
        <v>1</v>
      </c>
      <c r="E353" s="12">
        <v>21</v>
      </c>
      <c r="F353" s="38">
        <v>0.6</v>
      </c>
      <c r="G353" s="88"/>
      <c r="H353" s="88"/>
      <c r="I353" s="88"/>
      <c r="J353" s="10"/>
      <c r="N353" s="5">
        <f>F353*E353*D353</f>
        <v>12.6</v>
      </c>
    </row>
    <row r="354" spans="3:14" ht="20.100000000000001" customHeight="1" x14ac:dyDescent="0.3">
      <c r="C354" s="5" t="s">
        <v>213</v>
      </c>
      <c r="D354" s="12">
        <v>1</v>
      </c>
      <c r="E354" s="12">
        <v>3</v>
      </c>
      <c r="F354" s="38">
        <v>1.95</v>
      </c>
      <c r="G354" s="88"/>
      <c r="H354" s="88"/>
      <c r="I354" s="88"/>
      <c r="J354" s="10"/>
      <c r="L354" s="5">
        <f t="shared" si="11"/>
        <v>5.85</v>
      </c>
    </row>
    <row r="355" spans="3:14" ht="20.100000000000001" customHeight="1" x14ac:dyDescent="0.3">
      <c r="C355" s="5" t="s">
        <v>195</v>
      </c>
      <c r="D355" s="12">
        <v>1</v>
      </c>
      <c r="E355" s="12">
        <v>3</v>
      </c>
      <c r="F355" s="38">
        <v>1.95</v>
      </c>
      <c r="G355" s="88"/>
      <c r="H355" s="88"/>
      <c r="I355" s="88"/>
      <c r="J355" s="10"/>
      <c r="L355" s="5">
        <f t="shared" si="11"/>
        <v>5.85</v>
      </c>
    </row>
    <row r="356" spans="3:14" ht="20.100000000000001" customHeight="1" x14ac:dyDescent="0.3">
      <c r="C356" s="5" t="s">
        <v>196</v>
      </c>
      <c r="D356" s="12">
        <v>1</v>
      </c>
      <c r="E356" s="12">
        <v>18</v>
      </c>
      <c r="F356" s="38">
        <v>0.6</v>
      </c>
      <c r="G356" s="88"/>
      <c r="H356" s="88"/>
      <c r="I356" s="88"/>
      <c r="J356" s="10"/>
      <c r="N356" s="5">
        <f>F356*E356*D356</f>
        <v>10.799999999999999</v>
      </c>
    </row>
    <row r="357" spans="3:14" ht="20.100000000000001" customHeight="1" x14ac:dyDescent="0.3">
      <c r="C357" s="5" t="s">
        <v>214</v>
      </c>
      <c r="D357" s="12">
        <v>1</v>
      </c>
      <c r="E357" s="12">
        <v>2</v>
      </c>
      <c r="F357" s="38">
        <v>2.25</v>
      </c>
      <c r="G357" s="88"/>
      <c r="H357" s="88"/>
      <c r="I357" s="88"/>
      <c r="J357" s="10"/>
      <c r="L357" s="5">
        <f t="shared" si="11"/>
        <v>4.5</v>
      </c>
    </row>
    <row r="358" spans="3:14" ht="20.100000000000001" customHeight="1" x14ac:dyDescent="0.3">
      <c r="C358" s="5" t="s">
        <v>195</v>
      </c>
      <c r="D358" s="12">
        <v>1</v>
      </c>
      <c r="E358" s="12">
        <v>2</v>
      </c>
      <c r="F358" s="38">
        <v>2.25</v>
      </c>
      <c r="G358" s="88"/>
      <c r="H358" s="88"/>
      <c r="I358" s="88"/>
      <c r="J358" s="10"/>
      <c r="L358" s="5">
        <f t="shared" si="11"/>
        <v>4.5</v>
      </c>
    </row>
    <row r="359" spans="3:14" ht="20.100000000000001" customHeight="1" x14ac:dyDescent="0.3">
      <c r="C359" s="5" t="s">
        <v>196</v>
      </c>
      <c r="D359" s="12">
        <v>1</v>
      </c>
      <c r="E359" s="12">
        <v>21</v>
      </c>
      <c r="F359" s="38">
        <v>0.6</v>
      </c>
      <c r="G359" s="88"/>
      <c r="H359" s="88"/>
      <c r="I359" s="88"/>
      <c r="J359" s="10"/>
      <c r="N359" s="5">
        <f>F359*E359*D359</f>
        <v>12.6</v>
      </c>
    </row>
    <row r="360" spans="3:14" ht="20.100000000000001" customHeight="1" x14ac:dyDescent="0.3">
      <c r="C360" s="5" t="s">
        <v>215</v>
      </c>
      <c r="D360" s="12">
        <v>1</v>
      </c>
      <c r="E360" s="12">
        <v>2</v>
      </c>
      <c r="F360" s="38">
        <v>2.25</v>
      </c>
      <c r="G360" s="88"/>
      <c r="H360" s="88"/>
      <c r="I360" s="88"/>
      <c r="J360" s="10"/>
      <c r="L360" s="5">
        <f t="shared" si="11"/>
        <v>4.5</v>
      </c>
    </row>
    <row r="361" spans="3:14" ht="20.100000000000001" customHeight="1" x14ac:dyDescent="0.3">
      <c r="C361" s="5" t="s">
        <v>195</v>
      </c>
      <c r="D361" s="12">
        <v>1</v>
      </c>
      <c r="E361" s="12">
        <v>2</v>
      </c>
      <c r="F361" s="38">
        <v>2.25</v>
      </c>
      <c r="G361" s="88"/>
      <c r="H361" s="88"/>
      <c r="I361" s="88"/>
      <c r="J361" s="10"/>
      <c r="L361" s="5">
        <f t="shared" si="11"/>
        <v>4.5</v>
      </c>
    </row>
    <row r="362" spans="3:14" ht="20.100000000000001" customHeight="1" x14ac:dyDescent="0.3">
      <c r="C362" s="5" t="s">
        <v>196</v>
      </c>
      <c r="D362" s="12">
        <v>1</v>
      </c>
      <c r="E362" s="12">
        <v>21</v>
      </c>
      <c r="F362" s="38">
        <v>0.6</v>
      </c>
      <c r="G362" s="88"/>
      <c r="H362" s="88"/>
      <c r="I362" s="88"/>
      <c r="J362" s="10"/>
      <c r="N362" s="5">
        <f>F362*E362*D362</f>
        <v>12.6</v>
      </c>
    </row>
    <row r="363" spans="3:14" ht="20.100000000000001" customHeight="1" x14ac:dyDescent="0.3">
      <c r="C363" s="5" t="s">
        <v>216</v>
      </c>
      <c r="D363" s="12">
        <v>1</v>
      </c>
      <c r="E363" s="12">
        <v>3</v>
      </c>
      <c r="F363" s="38">
        <v>1.95</v>
      </c>
      <c r="G363" s="88"/>
      <c r="H363" s="88"/>
      <c r="I363" s="88"/>
      <c r="J363" s="10"/>
      <c r="L363" s="5">
        <f t="shared" si="11"/>
        <v>5.85</v>
      </c>
    </row>
    <row r="364" spans="3:14" ht="20.100000000000001" customHeight="1" x14ac:dyDescent="0.3">
      <c r="C364" s="5" t="s">
        <v>195</v>
      </c>
      <c r="D364" s="12">
        <v>1</v>
      </c>
      <c r="E364" s="12">
        <v>3</v>
      </c>
      <c r="F364" s="38">
        <v>1.95</v>
      </c>
      <c r="G364" s="88"/>
      <c r="H364" s="88"/>
      <c r="I364" s="88"/>
      <c r="J364" s="10"/>
      <c r="L364" s="5">
        <f t="shared" si="11"/>
        <v>5.85</v>
      </c>
    </row>
    <row r="365" spans="3:14" ht="20.100000000000001" customHeight="1" x14ac:dyDescent="0.3">
      <c r="C365" s="5" t="s">
        <v>196</v>
      </c>
      <c r="D365" s="12">
        <v>1</v>
      </c>
      <c r="E365" s="12">
        <v>18</v>
      </c>
      <c r="F365" s="38">
        <v>0.8</v>
      </c>
      <c r="G365" s="88"/>
      <c r="H365" s="88"/>
      <c r="I365" s="88"/>
      <c r="J365" s="10"/>
      <c r="N365" s="5">
        <f>F365*E365*D365</f>
        <v>14.4</v>
      </c>
    </row>
    <row r="366" spans="3:14" ht="20.100000000000001" customHeight="1" x14ac:dyDescent="0.3">
      <c r="C366" s="5" t="s">
        <v>217</v>
      </c>
      <c r="D366" s="12">
        <v>1</v>
      </c>
      <c r="E366" s="12">
        <v>2</v>
      </c>
      <c r="F366" s="38">
        <v>1.75</v>
      </c>
      <c r="G366" s="88"/>
      <c r="H366" s="88"/>
      <c r="I366" s="88"/>
      <c r="J366" s="10"/>
      <c r="L366" s="5">
        <f>F366*E366*D366</f>
        <v>3.5</v>
      </c>
    </row>
    <row r="367" spans="3:14" ht="20.100000000000001" customHeight="1" x14ac:dyDescent="0.3">
      <c r="C367" s="5" t="s">
        <v>195</v>
      </c>
      <c r="D367" s="5">
        <v>1</v>
      </c>
      <c r="E367" s="12">
        <v>2</v>
      </c>
      <c r="F367" s="40">
        <v>1.75</v>
      </c>
      <c r="G367" s="88"/>
      <c r="H367" s="88"/>
      <c r="I367" s="88"/>
      <c r="J367" s="10"/>
      <c r="L367" s="5">
        <f t="shared" si="11"/>
        <v>3.5</v>
      </c>
    </row>
    <row r="368" spans="3:14" ht="20.100000000000001" customHeight="1" x14ac:dyDescent="0.3">
      <c r="C368" s="5" t="s">
        <v>196</v>
      </c>
      <c r="D368" s="5">
        <v>1</v>
      </c>
      <c r="E368" s="12">
        <v>16</v>
      </c>
      <c r="F368" s="40">
        <v>0.6</v>
      </c>
      <c r="G368" s="88"/>
      <c r="H368" s="88"/>
      <c r="I368" s="88"/>
      <c r="J368" s="10"/>
      <c r="N368" s="5">
        <f>F368*E368*D368</f>
        <v>9.6</v>
      </c>
    </row>
    <row r="369" spans="1:20" ht="20.100000000000001" customHeight="1" x14ac:dyDescent="0.3">
      <c r="C369" s="5" t="s">
        <v>328</v>
      </c>
      <c r="D369" s="5">
        <v>1</v>
      </c>
      <c r="E369" s="12">
        <v>2</v>
      </c>
      <c r="F369" s="40">
        <v>1.3</v>
      </c>
      <c r="G369" s="88"/>
      <c r="H369" s="88"/>
      <c r="I369" s="88"/>
      <c r="J369" s="10"/>
      <c r="L369" s="5">
        <f>F369*E369*D369</f>
        <v>2.6</v>
      </c>
    </row>
    <row r="370" spans="1:20" ht="20.100000000000001" customHeight="1" x14ac:dyDescent="0.3">
      <c r="C370" s="5" t="s">
        <v>195</v>
      </c>
      <c r="D370" s="5">
        <v>1</v>
      </c>
      <c r="E370" s="12">
        <v>2</v>
      </c>
      <c r="F370" s="40">
        <v>1.3</v>
      </c>
      <c r="G370" s="88"/>
      <c r="H370" s="88"/>
      <c r="I370" s="88"/>
      <c r="J370" s="10"/>
      <c r="L370" s="5">
        <f t="shared" ref="L370" si="12">F370*E370*D370</f>
        <v>2.6</v>
      </c>
    </row>
    <row r="371" spans="1:20" ht="20.100000000000001" customHeight="1" x14ac:dyDescent="0.3">
      <c r="C371" s="5" t="s">
        <v>196</v>
      </c>
      <c r="D371" s="5">
        <v>1</v>
      </c>
      <c r="E371" s="12">
        <v>10</v>
      </c>
      <c r="F371" s="40">
        <v>0.8</v>
      </c>
      <c r="G371" s="88"/>
      <c r="H371" s="88"/>
      <c r="I371" s="88"/>
      <c r="J371" s="10"/>
      <c r="N371" s="5">
        <f>F371*E371*D371</f>
        <v>8</v>
      </c>
    </row>
    <row r="372" spans="1:20" ht="20.100000000000001" customHeight="1" x14ac:dyDescent="0.3">
      <c r="C372" s="5" t="s">
        <v>329</v>
      </c>
      <c r="D372" s="5">
        <v>1</v>
      </c>
      <c r="E372" s="12">
        <v>2</v>
      </c>
      <c r="F372" s="40">
        <v>1.3</v>
      </c>
      <c r="G372" s="88"/>
      <c r="H372" s="88"/>
      <c r="I372" s="88"/>
      <c r="J372" s="10"/>
      <c r="L372" s="5">
        <f>F372*E372*D372</f>
        <v>2.6</v>
      </c>
    </row>
    <row r="373" spans="1:20" ht="20.100000000000001" customHeight="1" x14ac:dyDescent="0.3">
      <c r="C373" s="5" t="s">
        <v>195</v>
      </c>
      <c r="D373" s="5">
        <v>1</v>
      </c>
      <c r="E373" s="12">
        <v>2</v>
      </c>
      <c r="F373" s="40">
        <v>1.3</v>
      </c>
      <c r="G373" s="88"/>
      <c r="H373" s="88"/>
      <c r="I373" s="88"/>
      <c r="J373" s="10"/>
      <c r="L373" s="5">
        <f t="shared" ref="L373" si="13">F373*E373*D373</f>
        <v>2.6</v>
      </c>
    </row>
    <row r="374" spans="1:20" ht="20.100000000000001" customHeight="1" x14ac:dyDescent="0.3">
      <c r="C374" s="5" t="s">
        <v>196</v>
      </c>
      <c r="D374" s="5">
        <v>1</v>
      </c>
      <c r="E374" s="12">
        <v>10</v>
      </c>
      <c r="F374" s="40">
        <v>0.8</v>
      </c>
      <c r="G374" s="88"/>
      <c r="H374" s="88"/>
      <c r="I374" s="88"/>
      <c r="J374" s="10"/>
      <c r="N374" s="5">
        <f>F374*E374*D374</f>
        <v>8</v>
      </c>
    </row>
    <row r="375" spans="1:20" ht="20.100000000000001" customHeight="1" x14ac:dyDescent="0.3">
      <c r="C375" s="5" t="s">
        <v>330</v>
      </c>
      <c r="D375" s="5">
        <v>1</v>
      </c>
      <c r="E375" s="12">
        <v>2</v>
      </c>
      <c r="F375" s="40">
        <v>1.3</v>
      </c>
      <c r="G375" s="88"/>
      <c r="H375" s="88"/>
      <c r="I375" s="88"/>
      <c r="J375" s="10"/>
      <c r="L375" s="5">
        <f>F375*E375*D375</f>
        <v>2.6</v>
      </c>
    </row>
    <row r="376" spans="1:20" ht="20.100000000000001" customHeight="1" x14ac:dyDescent="0.3">
      <c r="C376" s="5" t="s">
        <v>195</v>
      </c>
      <c r="D376" s="5">
        <v>1</v>
      </c>
      <c r="E376" s="12">
        <v>2</v>
      </c>
      <c r="F376" s="40">
        <v>1.3</v>
      </c>
      <c r="G376" s="88"/>
      <c r="H376" s="88"/>
      <c r="I376" s="88"/>
      <c r="J376" s="10"/>
      <c r="L376" s="5">
        <f t="shared" ref="L376" si="14">F376*E376*D376</f>
        <v>2.6</v>
      </c>
    </row>
    <row r="377" spans="1:20" ht="20.100000000000001" customHeight="1" x14ac:dyDescent="0.3">
      <c r="C377" s="5" t="s">
        <v>196</v>
      </c>
      <c r="D377" s="5">
        <v>1</v>
      </c>
      <c r="E377" s="12">
        <v>10</v>
      </c>
      <c r="F377" s="40">
        <v>0.8</v>
      </c>
      <c r="G377" s="88"/>
      <c r="H377" s="88"/>
      <c r="I377" s="88"/>
      <c r="J377" s="10"/>
      <c r="N377" s="5">
        <f>F377*E377*D377</f>
        <v>8</v>
      </c>
    </row>
    <row r="378" spans="1:20" ht="20.100000000000001" customHeight="1" x14ac:dyDescent="0.3">
      <c r="G378" s="88"/>
      <c r="H378" s="88"/>
      <c r="I378" s="88"/>
      <c r="J378" s="10"/>
      <c r="L378" s="1">
        <f>SUM(L303:L376)</f>
        <v>206.69999999999993</v>
      </c>
      <c r="M378" s="1"/>
      <c r="N378" s="1">
        <f>SUM(N303:N377)</f>
        <v>277.79999999999995</v>
      </c>
    </row>
    <row r="379" spans="1:20" ht="20.100000000000001" customHeight="1" x14ac:dyDescent="0.3">
      <c r="G379" s="88"/>
      <c r="H379" s="88"/>
      <c r="I379" s="88"/>
      <c r="J379" s="10"/>
      <c r="L379" s="5">
        <f>L378*0.888/1000</f>
        <v>0.18354959999999995</v>
      </c>
      <c r="N379" s="40">
        <f>N378*0.38/1000</f>
        <v>0.10556399999999998</v>
      </c>
    </row>
    <row r="380" spans="1:20" ht="20.100000000000001" customHeight="1" x14ac:dyDescent="0.3">
      <c r="G380" s="88"/>
      <c r="H380" s="88"/>
      <c r="I380" s="88"/>
      <c r="J380" s="10"/>
      <c r="M380" s="55">
        <f>L379+N379</f>
        <v>0.28911359999999992</v>
      </c>
      <c r="N380" s="36" t="s">
        <v>221</v>
      </c>
      <c r="O380" s="185" t="s">
        <v>459</v>
      </c>
      <c r="P380" s="185"/>
      <c r="Q380" s="185"/>
      <c r="R380" s="185"/>
      <c r="S380" s="185"/>
      <c r="T380" s="185"/>
    </row>
    <row r="381" spans="1:20" ht="151.80000000000001" customHeight="1" x14ac:dyDescent="0.3">
      <c r="A381" s="5">
        <v>10</v>
      </c>
      <c r="B381" s="8" t="s">
        <v>144</v>
      </c>
      <c r="C381" s="186" t="s">
        <v>304</v>
      </c>
      <c r="D381" s="186"/>
      <c r="E381" s="186"/>
      <c r="F381" s="186"/>
      <c r="G381" s="186"/>
      <c r="H381" s="186"/>
    </row>
    <row r="382" spans="1:20" ht="20.100000000000001" customHeight="1" x14ac:dyDescent="0.3">
      <c r="C382" s="5" t="s">
        <v>146</v>
      </c>
      <c r="D382" s="5">
        <v>1</v>
      </c>
      <c r="E382" s="5">
        <v>1</v>
      </c>
      <c r="F382" s="40">
        <v>1.8</v>
      </c>
      <c r="G382" s="38">
        <v>0.15</v>
      </c>
      <c r="H382" s="40">
        <v>0.15</v>
      </c>
      <c r="I382" s="38">
        <f>H382*G382*F382*E382*D382</f>
        <v>4.0500000000000001E-2</v>
      </c>
    </row>
    <row r="383" spans="1:20" ht="20.100000000000001" customHeight="1" x14ac:dyDescent="0.3">
      <c r="C383" s="5" t="s">
        <v>176</v>
      </c>
      <c r="D383" s="5">
        <v>1</v>
      </c>
      <c r="E383" s="5">
        <v>2</v>
      </c>
      <c r="F383" s="40">
        <v>1.6</v>
      </c>
      <c r="G383" s="38">
        <v>0.15</v>
      </c>
      <c r="H383" s="40">
        <v>0.15</v>
      </c>
      <c r="I383" s="38">
        <f t="shared" ref="I383:I408" si="15">H383*G383*F383*E383*D383</f>
        <v>7.1999999999999995E-2</v>
      </c>
    </row>
    <row r="384" spans="1:20" ht="20.100000000000001" customHeight="1" x14ac:dyDescent="0.3">
      <c r="C384" s="5" t="s">
        <v>177</v>
      </c>
      <c r="D384" s="5">
        <v>1</v>
      </c>
      <c r="E384" s="5">
        <v>1</v>
      </c>
      <c r="F384" s="40">
        <v>1.6</v>
      </c>
      <c r="G384" s="38">
        <v>0.15</v>
      </c>
      <c r="H384" s="40">
        <v>0.15</v>
      </c>
      <c r="I384" s="38">
        <f t="shared" si="15"/>
        <v>3.5999999999999997E-2</v>
      </c>
    </row>
    <row r="385" spans="3:9" ht="20.100000000000001" customHeight="1" x14ac:dyDescent="0.3">
      <c r="C385" s="5" t="s">
        <v>178</v>
      </c>
      <c r="D385" s="5">
        <v>1</v>
      </c>
      <c r="E385" s="5">
        <v>1</v>
      </c>
      <c r="F385" s="40">
        <v>1.6</v>
      </c>
      <c r="G385" s="38">
        <v>0.15</v>
      </c>
      <c r="H385" s="40">
        <v>0.15</v>
      </c>
      <c r="I385" s="38">
        <f t="shared" si="15"/>
        <v>3.5999999999999997E-2</v>
      </c>
    </row>
    <row r="386" spans="3:9" ht="20.100000000000001" customHeight="1" x14ac:dyDescent="0.3">
      <c r="C386" s="5" t="s">
        <v>179</v>
      </c>
      <c r="D386" s="5">
        <v>1</v>
      </c>
      <c r="E386" s="5">
        <v>2</v>
      </c>
      <c r="F386" s="40">
        <v>1.2</v>
      </c>
      <c r="G386" s="38">
        <v>0.15</v>
      </c>
      <c r="H386" s="40">
        <v>0.15</v>
      </c>
      <c r="I386" s="38">
        <f t="shared" si="15"/>
        <v>5.3999999999999999E-2</v>
      </c>
    </row>
    <row r="387" spans="3:9" ht="20.100000000000001" customHeight="1" x14ac:dyDescent="0.3">
      <c r="C387" s="5" t="s">
        <v>180</v>
      </c>
      <c r="D387" s="5">
        <v>1</v>
      </c>
      <c r="E387" s="5">
        <v>1</v>
      </c>
      <c r="F387" s="40">
        <v>1.6</v>
      </c>
      <c r="G387" s="38">
        <v>0.15</v>
      </c>
      <c r="H387" s="40">
        <v>0.15</v>
      </c>
      <c r="I387" s="38">
        <f t="shared" si="15"/>
        <v>3.5999999999999997E-2</v>
      </c>
    </row>
    <row r="388" spans="3:9" ht="20.100000000000001" customHeight="1" x14ac:dyDescent="0.3">
      <c r="C388" s="5" t="s">
        <v>80</v>
      </c>
      <c r="D388" s="5">
        <v>1</v>
      </c>
      <c r="E388" s="5">
        <v>1</v>
      </c>
      <c r="F388" s="40">
        <v>1.6</v>
      </c>
      <c r="G388" s="38">
        <v>0.15</v>
      </c>
      <c r="H388" s="40">
        <v>0.15</v>
      </c>
      <c r="I388" s="38">
        <f t="shared" si="15"/>
        <v>3.5999999999999997E-2</v>
      </c>
    </row>
    <row r="389" spans="3:9" ht="20.100000000000001" customHeight="1" x14ac:dyDescent="0.3">
      <c r="C389" s="5" t="s">
        <v>181</v>
      </c>
      <c r="D389" s="5">
        <v>1</v>
      </c>
      <c r="E389" s="5">
        <v>1</v>
      </c>
      <c r="F389" s="40">
        <v>1.2</v>
      </c>
      <c r="G389" s="38">
        <v>0.15</v>
      </c>
      <c r="H389" s="40">
        <v>0.15</v>
      </c>
      <c r="I389" s="38">
        <f t="shared" si="15"/>
        <v>2.7E-2</v>
      </c>
    </row>
    <row r="390" spans="3:9" ht="20.100000000000001" customHeight="1" x14ac:dyDescent="0.3">
      <c r="C390" s="5" t="s">
        <v>182</v>
      </c>
      <c r="D390" s="5">
        <v>1</v>
      </c>
      <c r="E390" s="5">
        <v>1</v>
      </c>
      <c r="F390" s="40">
        <v>2.1</v>
      </c>
      <c r="G390" s="38">
        <v>0.15</v>
      </c>
      <c r="H390" s="40">
        <v>0.15</v>
      </c>
      <c r="I390" s="38">
        <f t="shared" si="15"/>
        <v>4.725E-2</v>
      </c>
    </row>
    <row r="391" spans="3:9" ht="20.100000000000001" customHeight="1" x14ac:dyDescent="0.3">
      <c r="C391" s="5" t="s">
        <v>183</v>
      </c>
      <c r="D391" s="5">
        <v>1</v>
      </c>
      <c r="E391" s="5">
        <v>1</v>
      </c>
      <c r="F391" s="40">
        <v>1.6</v>
      </c>
      <c r="G391" s="38">
        <v>0.15</v>
      </c>
      <c r="H391" s="40">
        <v>0.15</v>
      </c>
      <c r="I391" s="38">
        <f t="shared" si="15"/>
        <v>3.5999999999999997E-2</v>
      </c>
    </row>
    <row r="392" spans="3:9" ht="20.100000000000001" customHeight="1" x14ac:dyDescent="0.3">
      <c r="C392" s="5" t="s">
        <v>170</v>
      </c>
      <c r="D392" s="5">
        <v>1</v>
      </c>
      <c r="E392" s="5">
        <v>1</v>
      </c>
      <c r="F392" s="40">
        <v>1.8</v>
      </c>
      <c r="G392" s="38">
        <v>0.23</v>
      </c>
      <c r="H392" s="40">
        <v>0.15</v>
      </c>
      <c r="I392" s="38">
        <f t="shared" si="15"/>
        <v>6.2100000000000009E-2</v>
      </c>
    </row>
    <row r="393" spans="3:9" ht="20.100000000000001" customHeight="1" x14ac:dyDescent="0.3">
      <c r="C393" s="5" t="s">
        <v>184</v>
      </c>
      <c r="D393" s="5">
        <v>1</v>
      </c>
      <c r="E393" s="5">
        <v>2</v>
      </c>
      <c r="F393" s="40">
        <v>1.6</v>
      </c>
      <c r="G393" s="38">
        <v>0.15</v>
      </c>
      <c r="H393" s="40">
        <v>0.15</v>
      </c>
      <c r="I393" s="38">
        <f t="shared" si="15"/>
        <v>7.1999999999999995E-2</v>
      </c>
    </row>
    <row r="394" spans="3:9" ht="20.100000000000001" customHeight="1" x14ac:dyDescent="0.3">
      <c r="C394" s="5" t="s">
        <v>185</v>
      </c>
      <c r="D394" s="5">
        <v>1</v>
      </c>
      <c r="E394" s="5">
        <v>1</v>
      </c>
      <c r="F394" s="40">
        <v>1.6</v>
      </c>
      <c r="G394" s="38">
        <v>0.15</v>
      </c>
      <c r="H394" s="40">
        <v>0.15</v>
      </c>
      <c r="I394" s="38">
        <f t="shared" si="15"/>
        <v>3.5999999999999997E-2</v>
      </c>
    </row>
    <row r="395" spans="3:9" ht="20.100000000000001" customHeight="1" x14ac:dyDescent="0.3">
      <c r="C395" s="5" t="s">
        <v>186</v>
      </c>
      <c r="D395" s="5">
        <v>1</v>
      </c>
      <c r="E395" s="5">
        <v>1</v>
      </c>
      <c r="F395" s="40">
        <v>1.6</v>
      </c>
      <c r="G395" s="38">
        <v>0.15</v>
      </c>
      <c r="H395" s="40">
        <v>0.15</v>
      </c>
      <c r="I395" s="38">
        <f t="shared" si="15"/>
        <v>3.5999999999999997E-2</v>
      </c>
    </row>
    <row r="396" spans="3:9" ht="20.100000000000001" customHeight="1" x14ac:dyDescent="0.3">
      <c r="C396" s="5" t="s">
        <v>187</v>
      </c>
      <c r="D396" s="5">
        <v>1</v>
      </c>
      <c r="E396" s="5">
        <v>1</v>
      </c>
      <c r="F396" s="40">
        <v>1.1000000000000001</v>
      </c>
      <c r="G396" s="38">
        <v>0.15</v>
      </c>
      <c r="H396" s="40">
        <v>0.15</v>
      </c>
      <c r="I396" s="38">
        <f t="shared" si="15"/>
        <v>2.4750000000000001E-2</v>
      </c>
    </row>
    <row r="397" spans="3:9" ht="20.100000000000001" customHeight="1" x14ac:dyDescent="0.3">
      <c r="C397" s="5" t="s">
        <v>188</v>
      </c>
      <c r="D397" s="5">
        <v>1</v>
      </c>
      <c r="E397" s="5">
        <v>1</v>
      </c>
      <c r="F397" s="40">
        <v>1.6</v>
      </c>
      <c r="G397" s="38">
        <v>0.15</v>
      </c>
      <c r="H397" s="40">
        <v>0.15</v>
      </c>
      <c r="I397" s="38">
        <f t="shared" si="15"/>
        <v>3.5999999999999997E-2</v>
      </c>
    </row>
    <row r="398" spans="3:9" ht="20.100000000000001" customHeight="1" x14ac:dyDescent="0.3">
      <c r="C398" s="5" t="s">
        <v>189</v>
      </c>
      <c r="D398" s="5">
        <v>1</v>
      </c>
      <c r="E398" s="5">
        <v>1</v>
      </c>
      <c r="F398" s="40">
        <v>2.1</v>
      </c>
      <c r="G398" s="38">
        <v>0.15</v>
      </c>
      <c r="H398" s="40">
        <v>0.15</v>
      </c>
      <c r="I398" s="38">
        <f t="shared" si="15"/>
        <v>4.725E-2</v>
      </c>
    </row>
    <row r="399" spans="3:9" ht="20.100000000000001" customHeight="1" x14ac:dyDescent="0.3">
      <c r="C399" s="5" t="s">
        <v>171</v>
      </c>
      <c r="D399" s="5">
        <v>1</v>
      </c>
      <c r="E399" s="5">
        <v>1</v>
      </c>
      <c r="F399" s="40">
        <v>1.8</v>
      </c>
      <c r="G399" s="38">
        <v>0.23</v>
      </c>
      <c r="H399" s="40">
        <v>0.15</v>
      </c>
      <c r="I399" s="38">
        <f t="shared" si="15"/>
        <v>6.2100000000000009E-2</v>
      </c>
    </row>
    <row r="400" spans="3:9" ht="20.100000000000001" customHeight="1" x14ac:dyDescent="0.3">
      <c r="C400" s="5" t="s">
        <v>190</v>
      </c>
      <c r="D400" s="5">
        <v>1</v>
      </c>
      <c r="E400" s="5">
        <v>1</v>
      </c>
      <c r="F400" s="40">
        <v>2.1</v>
      </c>
      <c r="G400" s="38">
        <v>0.23</v>
      </c>
      <c r="H400" s="40">
        <v>0.15</v>
      </c>
      <c r="I400" s="38">
        <f t="shared" si="15"/>
        <v>7.2450000000000014E-2</v>
      </c>
    </row>
    <row r="401" spans="3:17" ht="20.100000000000001" customHeight="1" x14ac:dyDescent="0.3">
      <c r="C401" s="5" t="s">
        <v>191</v>
      </c>
      <c r="D401" s="5">
        <v>1</v>
      </c>
      <c r="E401" s="5">
        <v>1</v>
      </c>
      <c r="F401" s="40">
        <v>2.1</v>
      </c>
      <c r="G401" s="38">
        <v>0.15</v>
      </c>
      <c r="H401" s="40">
        <v>0.15</v>
      </c>
      <c r="I401" s="38">
        <f t="shared" si="15"/>
        <v>4.725E-2</v>
      </c>
    </row>
    <row r="402" spans="3:17" ht="20.100000000000001" customHeight="1" x14ac:dyDescent="0.3">
      <c r="C402" s="5" t="s">
        <v>172</v>
      </c>
      <c r="D402" s="5">
        <v>1</v>
      </c>
      <c r="E402" s="5">
        <v>1</v>
      </c>
      <c r="F402" s="40">
        <v>1.8</v>
      </c>
      <c r="G402" s="38">
        <v>0.23</v>
      </c>
      <c r="H402" s="40">
        <v>0.15</v>
      </c>
      <c r="I402" s="38">
        <f t="shared" si="15"/>
        <v>6.2100000000000009E-2</v>
      </c>
    </row>
    <row r="403" spans="3:17" ht="20.100000000000001" customHeight="1" x14ac:dyDescent="0.3">
      <c r="C403" s="5" t="s">
        <v>192</v>
      </c>
      <c r="D403" s="5">
        <v>1</v>
      </c>
      <c r="E403" s="5">
        <v>1</v>
      </c>
      <c r="F403" s="40">
        <v>1.6</v>
      </c>
      <c r="G403" s="38">
        <v>0.15</v>
      </c>
      <c r="H403" s="40">
        <v>0.15</v>
      </c>
      <c r="I403" s="38">
        <f t="shared" si="15"/>
        <v>3.5999999999999997E-2</v>
      </c>
    </row>
    <row r="404" spans="3:17" ht="20.100000000000001" customHeight="1" x14ac:dyDescent="0.3">
      <c r="C404" s="5" t="s">
        <v>282</v>
      </c>
      <c r="D404" s="5">
        <v>1</v>
      </c>
      <c r="E404" s="5">
        <v>1</v>
      </c>
      <c r="F404" s="40">
        <v>1.5</v>
      </c>
      <c r="G404" s="38">
        <v>0.23</v>
      </c>
      <c r="H404" s="40">
        <v>0.15</v>
      </c>
      <c r="I404" s="38">
        <f t="shared" si="15"/>
        <v>5.1750000000000004E-2</v>
      </c>
    </row>
    <row r="405" spans="3:17" ht="20.100000000000001" customHeight="1" x14ac:dyDescent="0.3">
      <c r="C405" s="5" t="s">
        <v>283</v>
      </c>
      <c r="D405" s="5">
        <v>1</v>
      </c>
      <c r="E405" s="5">
        <v>1</v>
      </c>
      <c r="F405" s="40">
        <v>1.5</v>
      </c>
      <c r="G405" s="38">
        <v>0.23</v>
      </c>
      <c r="H405" s="40">
        <v>0.15</v>
      </c>
      <c r="I405" s="38">
        <f t="shared" si="15"/>
        <v>5.1750000000000004E-2</v>
      </c>
    </row>
    <row r="406" spans="3:17" ht="20.100000000000001" customHeight="1" x14ac:dyDescent="0.3">
      <c r="C406" s="5" t="s">
        <v>325</v>
      </c>
      <c r="D406" s="5">
        <v>1</v>
      </c>
      <c r="E406" s="5">
        <v>1</v>
      </c>
      <c r="F406" s="40">
        <v>1</v>
      </c>
      <c r="G406" s="38">
        <v>0.23</v>
      </c>
      <c r="H406" s="40">
        <v>0.15</v>
      </c>
      <c r="I406" s="38">
        <f t="shared" si="15"/>
        <v>3.4500000000000003E-2</v>
      </c>
    </row>
    <row r="407" spans="3:17" ht="20.100000000000001" customHeight="1" x14ac:dyDescent="0.3">
      <c r="C407" s="5" t="s">
        <v>326</v>
      </c>
      <c r="D407" s="5">
        <v>1</v>
      </c>
      <c r="E407" s="5">
        <v>1</v>
      </c>
      <c r="F407" s="40">
        <v>1</v>
      </c>
      <c r="G407" s="38">
        <v>0.23</v>
      </c>
      <c r="H407" s="40">
        <v>0.15</v>
      </c>
      <c r="I407" s="38">
        <f t="shared" si="15"/>
        <v>3.4500000000000003E-2</v>
      </c>
    </row>
    <row r="408" spans="3:17" ht="20.100000000000001" customHeight="1" x14ac:dyDescent="0.3">
      <c r="C408" s="5" t="s">
        <v>327</v>
      </c>
      <c r="D408" s="5">
        <v>1</v>
      </c>
      <c r="E408" s="5">
        <v>1</v>
      </c>
      <c r="F408" s="40">
        <v>1</v>
      </c>
      <c r="G408" s="38">
        <v>0.23</v>
      </c>
      <c r="H408" s="40">
        <v>0.15</v>
      </c>
      <c r="I408" s="38">
        <f t="shared" si="15"/>
        <v>3.4500000000000003E-2</v>
      </c>
    </row>
    <row r="409" spans="3:17" ht="20.100000000000001" customHeight="1" x14ac:dyDescent="0.3">
      <c r="G409" s="184" t="s">
        <v>99</v>
      </c>
      <c r="H409" s="184"/>
      <c r="I409" s="39">
        <f>SUM(I382:I408)</f>
        <v>1.2217500000000001</v>
      </c>
      <c r="J409" s="1" t="s">
        <v>100</v>
      </c>
      <c r="L409" s="185" t="s">
        <v>459</v>
      </c>
      <c r="M409" s="185"/>
      <c r="N409" s="185"/>
      <c r="O409" s="185"/>
      <c r="P409" s="185"/>
      <c r="Q409" s="185"/>
    </row>
    <row r="410" spans="3:17" ht="20.100000000000001" customHeight="1" x14ac:dyDescent="0.3">
      <c r="G410" s="39"/>
      <c r="H410" s="39"/>
      <c r="I410" s="39"/>
      <c r="J410" s="1"/>
    </row>
    <row r="411" spans="3:17" ht="20.100000000000001" customHeight="1" x14ac:dyDescent="0.3">
      <c r="G411" s="39"/>
      <c r="H411" s="39"/>
      <c r="I411" s="39"/>
      <c r="J411" s="1"/>
    </row>
    <row r="412" spans="3:17" ht="20.100000000000001" customHeight="1" x14ac:dyDescent="0.3">
      <c r="G412" s="39"/>
      <c r="H412" s="39"/>
      <c r="I412" s="39"/>
      <c r="J412" s="1"/>
    </row>
    <row r="413" spans="3:17" ht="20.100000000000001" customHeight="1" x14ac:dyDescent="0.3">
      <c r="G413" s="39"/>
      <c r="H413" s="39"/>
      <c r="I413" s="39"/>
      <c r="J413" s="1"/>
    </row>
    <row r="414" spans="3:17" ht="20.100000000000001" customHeight="1" x14ac:dyDescent="0.3">
      <c r="G414" s="39"/>
      <c r="H414" s="39"/>
      <c r="I414" s="39"/>
      <c r="J414" s="1"/>
    </row>
    <row r="415" spans="3:17" ht="20.100000000000001" customHeight="1" x14ac:dyDescent="0.3">
      <c r="G415" s="39"/>
      <c r="H415" s="39"/>
      <c r="I415" s="39"/>
      <c r="J415" s="1"/>
    </row>
    <row r="416" spans="3:17" ht="20.100000000000001" customHeight="1" x14ac:dyDescent="0.3">
      <c r="G416" s="39"/>
      <c r="H416" s="39"/>
      <c r="I416" s="39"/>
      <c r="J416" s="1"/>
    </row>
    <row r="417" spans="1:10" ht="20.100000000000001" customHeight="1" x14ac:dyDescent="0.3">
      <c r="G417" s="39"/>
      <c r="H417" s="39"/>
      <c r="I417" s="39"/>
      <c r="J417" s="1"/>
    </row>
    <row r="418" spans="1:10" ht="20.100000000000001" customHeight="1" x14ac:dyDescent="0.3">
      <c r="G418" s="39"/>
      <c r="H418" s="39"/>
      <c r="I418" s="39"/>
      <c r="J418" s="1"/>
    </row>
    <row r="419" spans="1:10" ht="128.25" customHeight="1" x14ac:dyDescent="0.3">
      <c r="A419" s="5">
        <v>11</v>
      </c>
      <c r="B419" s="5">
        <v>453</v>
      </c>
      <c r="C419" s="149" t="s">
        <v>222</v>
      </c>
      <c r="D419" s="149"/>
      <c r="E419" s="149"/>
      <c r="F419" s="149"/>
      <c r="G419" s="149"/>
      <c r="H419" s="149"/>
    </row>
    <row r="420" spans="1:10" ht="20.100000000000001" customHeight="1" x14ac:dyDescent="0.3">
      <c r="C420" s="5" t="s">
        <v>174</v>
      </c>
      <c r="D420" s="12">
        <v>1</v>
      </c>
      <c r="E420" s="12">
        <v>4</v>
      </c>
      <c r="F420" s="38">
        <v>8.5</v>
      </c>
      <c r="H420" s="38">
        <v>1.45</v>
      </c>
      <c r="I420" s="38">
        <f>H420*F420*E420*D420</f>
        <v>49.3</v>
      </c>
    </row>
    <row r="421" spans="1:10" ht="20.100000000000001" customHeight="1" x14ac:dyDescent="0.3">
      <c r="C421" s="5" t="s">
        <v>130</v>
      </c>
      <c r="D421" s="5">
        <v>1</v>
      </c>
      <c r="E421" s="5">
        <v>2</v>
      </c>
      <c r="F421" s="40">
        <v>7.9</v>
      </c>
      <c r="G421" s="38">
        <v>0.24</v>
      </c>
      <c r="H421" s="38"/>
      <c r="I421" s="38">
        <f>G421*F421*E421*D421</f>
        <v>3.7919999999999998</v>
      </c>
    </row>
    <row r="422" spans="1:10" ht="20.100000000000001" customHeight="1" x14ac:dyDescent="0.3">
      <c r="C422" s="5" t="s">
        <v>314</v>
      </c>
      <c r="D422" s="5">
        <v>1</v>
      </c>
      <c r="E422" s="5">
        <v>1</v>
      </c>
      <c r="F422" s="40">
        <v>4.8</v>
      </c>
      <c r="H422" s="38">
        <v>1.45</v>
      </c>
      <c r="I422" s="38">
        <f>H422*F422*E422*D422</f>
        <v>6.96</v>
      </c>
    </row>
    <row r="423" spans="1:10" ht="20.100000000000001" customHeight="1" x14ac:dyDescent="0.3">
      <c r="C423" s="5" t="s">
        <v>102</v>
      </c>
      <c r="D423" s="5">
        <v>1</v>
      </c>
      <c r="E423" s="5">
        <v>1</v>
      </c>
      <c r="F423" s="40">
        <v>5.35</v>
      </c>
      <c r="H423" s="40">
        <v>0.5</v>
      </c>
      <c r="I423" s="38">
        <f>H423*F423*E423*D423</f>
        <v>2.6749999999999998</v>
      </c>
    </row>
    <row r="424" spans="1:10" ht="20.100000000000001" customHeight="1" x14ac:dyDescent="0.3">
      <c r="C424" s="5" t="s">
        <v>386</v>
      </c>
      <c r="D424" s="5">
        <v>1</v>
      </c>
      <c r="E424" s="5">
        <v>2</v>
      </c>
      <c r="F424" s="40">
        <v>4.8</v>
      </c>
      <c r="H424" s="40">
        <v>1.45</v>
      </c>
      <c r="I424" s="38">
        <f>H424*F424*E424*D424</f>
        <v>13.92</v>
      </c>
    </row>
    <row r="425" spans="1:10" ht="20.100000000000001" customHeight="1" x14ac:dyDescent="0.3">
      <c r="C425" s="5" t="s">
        <v>387</v>
      </c>
      <c r="D425" s="5">
        <v>-1</v>
      </c>
      <c r="E425" s="5">
        <v>2</v>
      </c>
      <c r="F425" s="40">
        <v>1.5</v>
      </c>
      <c r="H425" s="40">
        <v>1.45</v>
      </c>
      <c r="I425" s="38">
        <f>H425*F425*E425*D425</f>
        <v>-4.3499999999999996</v>
      </c>
    </row>
    <row r="426" spans="1:10" ht="20.100000000000001" customHeight="1" x14ac:dyDescent="0.3">
      <c r="C426" s="5" t="s">
        <v>130</v>
      </c>
      <c r="D426" s="5">
        <v>1</v>
      </c>
      <c r="E426" s="5">
        <v>2</v>
      </c>
      <c r="F426" s="40">
        <v>1.45</v>
      </c>
      <c r="G426" s="38">
        <v>0.3</v>
      </c>
      <c r="I426" s="38">
        <f>G426*F426*E426*D426</f>
        <v>0.87</v>
      </c>
    </row>
    <row r="427" spans="1:10" ht="20.100000000000001" customHeight="1" x14ac:dyDescent="0.3">
      <c r="C427" s="5" t="s">
        <v>223</v>
      </c>
      <c r="D427" s="5">
        <v>1</v>
      </c>
      <c r="E427" s="5">
        <v>2</v>
      </c>
      <c r="F427" s="40">
        <v>1.45</v>
      </c>
      <c r="G427" s="38">
        <v>0.3</v>
      </c>
      <c r="I427" s="38">
        <f>G427*F427*E427*D427</f>
        <v>0.87</v>
      </c>
    </row>
    <row r="428" spans="1:10" ht="20.100000000000001" customHeight="1" x14ac:dyDescent="0.3">
      <c r="C428" s="5" t="s">
        <v>291</v>
      </c>
      <c r="D428" s="5">
        <v>1</v>
      </c>
      <c r="E428" s="5">
        <v>2</v>
      </c>
      <c r="F428" s="40">
        <v>1.3</v>
      </c>
      <c r="H428" s="40">
        <v>0.5</v>
      </c>
      <c r="I428" s="38">
        <f>H428*F428*E428*D428</f>
        <v>1.3</v>
      </c>
    </row>
    <row r="429" spans="1:10" ht="20.100000000000001" customHeight="1" x14ac:dyDescent="0.3">
      <c r="C429" s="5" t="s">
        <v>388</v>
      </c>
      <c r="D429" s="5">
        <v>1</v>
      </c>
      <c r="E429" s="5">
        <v>2</v>
      </c>
      <c r="F429" s="40">
        <v>2.5</v>
      </c>
      <c r="H429" s="40">
        <v>3</v>
      </c>
      <c r="I429" s="38">
        <f>H429*F429*E429*D429</f>
        <v>15</v>
      </c>
    </row>
    <row r="430" spans="1:10" ht="20.100000000000001" customHeight="1" x14ac:dyDescent="0.3">
      <c r="C430" s="5" t="s">
        <v>387</v>
      </c>
      <c r="D430" s="5">
        <v>-1</v>
      </c>
      <c r="E430" s="5">
        <v>2</v>
      </c>
      <c r="F430" s="40">
        <v>1.5</v>
      </c>
      <c r="H430" s="40">
        <v>2.1</v>
      </c>
      <c r="I430" s="38">
        <f>H430*F430*E430*D430</f>
        <v>-6.3000000000000007</v>
      </c>
    </row>
    <row r="431" spans="1:10" ht="20.100000000000001" customHeight="1" x14ac:dyDescent="0.3">
      <c r="C431" s="5" t="s">
        <v>223</v>
      </c>
      <c r="D431" s="5">
        <v>1</v>
      </c>
      <c r="E431" s="5">
        <v>1</v>
      </c>
      <c r="F431" s="40">
        <f>2.1+2.1+1.5</f>
        <v>5.7</v>
      </c>
      <c r="G431" s="38">
        <v>0.15</v>
      </c>
      <c r="I431" s="38">
        <f>G431*F431*E431*D431</f>
        <v>0.85499999999999998</v>
      </c>
    </row>
    <row r="432" spans="1:10" ht="20.100000000000001" customHeight="1" x14ac:dyDescent="0.3">
      <c r="C432" s="5" t="s">
        <v>389</v>
      </c>
      <c r="D432" s="5">
        <v>1</v>
      </c>
      <c r="E432" s="5">
        <v>2</v>
      </c>
      <c r="F432" s="40">
        <v>4.0999999999999996</v>
      </c>
      <c r="H432" s="40">
        <v>0.8</v>
      </c>
      <c r="I432" s="38">
        <f>H432*F432*E432*D432</f>
        <v>6.56</v>
      </c>
    </row>
    <row r="433" spans="3:9" ht="20.100000000000001" customHeight="1" x14ac:dyDescent="0.3">
      <c r="C433" s="5" t="s">
        <v>130</v>
      </c>
      <c r="D433" s="5">
        <v>1</v>
      </c>
      <c r="E433" s="5">
        <v>1</v>
      </c>
      <c r="F433" s="40">
        <v>4.0999999999999996</v>
      </c>
      <c r="G433" s="38">
        <v>0.25</v>
      </c>
      <c r="I433" s="38">
        <f>G433*F433*E433*D433</f>
        <v>1.0249999999999999</v>
      </c>
    </row>
    <row r="434" spans="3:9" ht="20.100000000000001" customHeight="1" x14ac:dyDescent="0.3">
      <c r="C434" s="5" t="s">
        <v>291</v>
      </c>
      <c r="D434" s="5">
        <v>1</v>
      </c>
      <c r="E434" s="5">
        <v>1</v>
      </c>
      <c r="F434" s="40">
        <v>0.8</v>
      </c>
      <c r="H434" s="40">
        <v>2.1</v>
      </c>
      <c r="I434" s="38">
        <f>H434*F434*E434*D434</f>
        <v>1.6800000000000002</v>
      </c>
    </row>
    <row r="435" spans="3:9" ht="20.100000000000001" customHeight="1" x14ac:dyDescent="0.3">
      <c r="C435" s="5" t="s">
        <v>102</v>
      </c>
      <c r="D435" s="5">
        <v>1</v>
      </c>
      <c r="E435" s="5">
        <v>1</v>
      </c>
      <c r="F435" s="40">
        <v>0.75</v>
      </c>
      <c r="H435" s="40">
        <v>1.1499999999999999</v>
      </c>
      <c r="I435" s="38">
        <f>H435*F435*E435*D435</f>
        <v>0.86249999999999993</v>
      </c>
    </row>
    <row r="436" spans="3:9" ht="20.100000000000001" customHeight="1" x14ac:dyDescent="0.3">
      <c r="C436" s="5" t="s">
        <v>390</v>
      </c>
      <c r="D436" s="5">
        <v>1</v>
      </c>
      <c r="E436" s="5">
        <v>1</v>
      </c>
      <c r="F436" s="40">
        <v>3.2</v>
      </c>
      <c r="H436" s="40">
        <v>2.1</v>
      </c>
      <c r="I436" s="38">
        <f>H436*F436*E436*D436</f>
        <v>6.7200000000000006</v>
      </c>
    </row>
    <row r="437" spans="3:9" ht="20.100000000000001" customHeight="1" x14ac:dyDescent="0.3">
      <c r="C437" s="5" t="s">
        <v>391</v>
      </c>
      <c r="D437" s="5">
        <v>-1</v>
      </c>
      <c r="E437" s="5">
        <v>1</v>
      </c>
      <c r="F437" s="40">
        <v>1.8</v>
      </c>
      <c r="H437" s="40">
        <v>1.25</v>
      </c>
      <c r="I437" s="38">
        <f>H437*F437*E437*D437</f>
        <v>-2.25</v>
      </c>
    </row>
    <row r="438" spans="3:9" ht="20.100000000000001" customHeight="1" x14ac:dyDescent="0.3">
      <c r="C438" s="5" t="s">
        <v>392</v>
      </c>
      <c r="D438" s="5">
        <v>1</v>
      </c>
      <c r="E438" s="5">
        <v>1</v>
      </c>
      <c r="F438" s="40">
        <v>4.3</v>
      </c>
      <c r="G438" s="38">
        <v>0.23</v>
      </c>
      <c r="I438" s="38">
        <f>G438*F438*E438*D438</f>
        <v>0.98899999999999999</v>
      </c>
    </row>
    <row r="439" spans="3:9" ht="20.100000000000001" customHeight="1" x14ac:dyDescent="0.3">
      <c r="C439" s="5" t="s">
        <v>393</v>
      </c>
      <c r="D439" s="5">
        <v>1</v>
      </c>
      <c r="E439" s="5">
        <v>2</v>
      </c>
      <c r="F439" s="40">
        <v>4.3</v>
      </c>
      <c r="H439" s="40">
        <v>3</v>
      </c>
      <c r="I439" s="38">
        <f>H439*F439*E439*D439</f>
        <v>25.799999999999997</v>
      </c>
    </row>
    <row r="440" spans="3:9" ht="20.100000000000001" customHeight="1" x14ac:dyDescent="0.3">
      <c r="C440" s="5" t="s">
        <v>387</v>
      </c>
      <c r="D440" s="5">
        <v>-2</v>
      </c>
      <c r="E440" s="5">
        <v>2</v>
      </c>
      <c r="F440" s="40">
        <v>1</v>
      </c>
      <c r="H440" s="40">
        <v>2.1</v>
      </c>
      <c r="I440" s="38">
        <f>H440*F440*E440*D440</f>
        <v>-8.4</v>
      </c>
    </row>
    <row r="441" spans="3:9" ht="20.100000000000001" customHeight="1" x14ac:dyDescent="0.3">
      <c r="C441" s="5" t="s">
        <v>223</v>
      </c>
      <c r="D441" s="5">
        <v>1</v>
      </c>
      <c r="E441" s="5">
        <v>2</v>
      </c>
      <c r="F441" s="40">
        <v>5.2</v>
      </c>
      <c r="G441" s="38">
        <v>0.15</v>
      </c>
      <c r="I441" s="38">
        <f>G441*F441*E441*D441</f>
        <v>1.56</v>
      </c>
    </row>
    <row r="442" spans="3:9" ht="20.100000000000001" customHeight="1" x14ac:dyDescent="0.3">
      <c r="C442" s="5" t="s">
        <v>394</v>
      </c>
      <c r="D442" s="5">
        <v>1</v>
      </c>
      <c r="E442" s="5">
        <v>1</v>
      </c>
      <c r="F442" s="40">
        <v>0.3</v>
      </c>
      <c r="H442" s="40">
        <v>2.1</v>
      </c>
      <c r="I442" s="38">
        <f>H442*F442*E442*D442</f>
        <v>0.63</v>
      </c>
    </row>
    <row r="443" spans="3:9" ht="20.100000000000001" customHeight="1" x14ac:dyDescent="0.3">
      <c r="C443" s="5" t="s">
        <v>395</v>
      </c>
      <c r="D443" s="5">
        <v>1</v>
      </c>
      <c r="E443" s="5">
        <v>1</v>
      </c>
      <c r="F443" s="40">
        <v>3.55</v>
      </c>
      <c r="H443" s="40">
        <v>2.1</v>
      </c>
      <c r="I443" s="38">
        <f>H443*F443*E443*D443</f>
        <v>7.4550000000000001</v>
      </c>
    </row>
    <row r="444" spans="3:9" ht="20.100000000000001" customHeight="1" x14ac:dyDescent="0.3">
      <c r="C444" s="5" t="s">
        <v>391</v>
      </c>
      <c r="D444" s="5">
        <v>-1</v>
      </c>
      <c r="E444" s="5">
        <v>1</v>
      </c>
      <c r="F444" s="40">
        <v>1.8</v>
      </c>
      <c r="H444" s="40">
        <v>1.25</v>
      </c>
      <c r="I444" s="38">
        <f>H444*F444*E444*D444</f>
        <v>-2.25</v>
      </c>
    </row>
    <row r="445" spans="3:9" ht="20.100000000000001" customHeight="1" x14ac:dyDescent="0.3">
      <c r="C445" s="5" t="s">
        <v>392</v>
      </c>
      <c r="D445" s="5">
        <v>1</v>
      </c>
      <c r="E445" s="5">
        <v>1</v>
      </c>
      <c r="F445" s="40">
        <v>4.3</v>
      </c>
      <c r="G445" s="38">
        <v>0.23</v>
      </c>
      <c r="I445" s="38">
        <f>G445*F445*E445*D445</f>
        <v>0.98899999999999999</v>
      </c>
    </row>
    <row r="446" spans="3:9" ht="20.100000000000001" customHeight="1" x14ac:dyDescent="0.3">
      <c r="C446" s="5" t="s">
        <v>396</v>
      </c>
      <c r="D446" s="5">
        <v>1</v>
      </c>
      <c r="E446" s="5">
        <v>1</v>
      </c>
      <c r="F446" s="40">
        <v>2.2000000000000002</v>
      </c>
      <c r="H446" s="40">
        <v>2.1</v>
      </c>
      <c r="I446" s="38">
        <f t="shared" ref="I446:I455" si="16">H446*F446*E446*D446</f>
        <v>4.620000000000001</v>
      </c>
    </row>
    <row r="447" spans="3:9" ht="20.100000000000001" customHeight="1" x14ac:dyDescent="0.3">
      <c r="C447" s="5" t="s">
        <v>397</v>
      </c>
      <c r="D447" s="5">
        <v>1</v>
      </c>
      <c r="E447" s="5">
        <v>1</v>
      </c>
      <c r="F447" s="40">
        <v>3.5</v>
      </c>
      <c r="H447" s="40">
        <v>3.45</v>
      </c>
      <c r="I447" s="38">
        <f t="shared" si="16"/>
        <v>12.075000000000001</v>
      </c>
    </row>
    <row r="448" spans="3:9" ht="20.100000000000001" customHeight="1" x14ac:dyDescent="0.3">
      <c r="C448" s="5" t="s">
        <v>398</v>
      </c>
      <c r="D448" s="5">
        <v>1</v>
      </c>
      <c r="E448" s="5">
        <v>1</v>
      </c>
      <c r="F448" s="40">
        <v>0.23</v>
      </c>
      <c r="H448" s="40">
        <v>2.1</v>
      </c>
      <c r="I448" s="38">
        <f t="shared" si="16"/>
        <v>0.48300000000000004</v>
      </c>
    </row>
    <row r="449" spans="3:9" ht="20.100000000000001" customHeight="1" x14ac:dyDescent="0.3">
      <c r="C449" s="5" t="s">
        <v>399</v>
      </c>
      <c r="D449" s="5">
        <v>1</v>
      </c>
      <c r="E449" s="5">
        <v>1</v>
      </c>
      <c r="F449" s="40">
        <v>3.5</v>
      </c>
      <c r="H449" s="40">
        <v>3.45</v>
      </c>
      <c r="I449" s="38">
        <f t="shared" si="16"/>
        <v>12.075000000000001</v>
      </c>
    </row>
    <row r="450" spans="3:9" ht="20.100000000000001" customHeight="1" x14ac:dyDescent="0.3">
      <c r="C450" s="5" t="s">
        <v>400</v>
      </c>
      <c r="D450" s="5">
        <v>1</v>
      </c>
      <c r="E450" s="5">
        <v>1</v>
      </c>
      <c r="F450" s="40">
        <v>2.19</v>
      </c>
      <c r="H450" s="40">
        <v>2.1</v>
      </c>
      <c r="I450" s="38">
        <f t="shared" si="16"/>
        <v>4.5990000000000002</v>
      </c>
    </row>
    <row r="451" spans="3:9" ht="20.100000000000001" customHeight="1" x14ac:dyDescent="0.3">
      <c r="C451" s="5" t="s">
        <v>397</v>
      </c>
      <c r="D451" s="5">
        <v>1</v>
      </c>
      <c r="E451" s="5">
        <v>1</v>
      </c>
      <c r="F451" s="40">
        <v>3.45</v>
      </c>
      <c r="H451" s="40">
        <v>2.1</v>
      </c>
      <c r="I451" s="38">
        <f t="shared" si="16"/>
        <v>7.245000000000001</v>
      </c>
    </row>
    <row r="452" spans="3:9" ht="20.100000000000001" customHeight="1" x14ac:dyDescent="0.3">
      <c r="C452" s="5" t="s">
        <v>401</v>
      </c>
      <c r="D452" s="5">
        <v>1</v>
      </c>
      <c r="E452" s="5">
        <v>1</v>
      </c>
      <c r="F452" s="40">
        <v>3.5</v>
      </c>
      <c r="H452" s="40">
        <v>2.1</v>
      </c>
      <c r="I452" s="38">
        <f t="shared" si="16"/>
        <v>7.3500000000000005</v>
      </c>
    </row>
    <row r="453" spans="3:9" ht="20.100000000000001" customHeight="1" x14ac:dyDescent="0.3">
      <c r="C453" s="5" t="s">
        <v>402</v>
      </c>
      <c r="D453" s="5">
        <v>1</v>
      </c>
      <c r="E453" s="5">
        <v>1</v>
      </c>
      <c r="F453" s="40">
        <v>2.2999999999999998</v>
      </c>
      <c r="H453" s="40">
        <v>3</v>
      </c>
      <c r="I453" s="38">
        <f t="shared" si="16"/>
        <v>6.8999999999999995</v>
      </c>
    </row>
    <row r="454" spans="3:9" ht="20.100000000000001" customHeight="1" x14ac:dyDescent="0.3">
      <c r="C454" s="5" t="s">
        <v>102</v>
      </c>
      <c r="D454" s="5">
        <v>1</v>
      </c>
      <c r="E454" s="5">
        <v>1</v>
      </c>
      <c r="F454" s="40">
        <v>1.85</v>
      </c>
      <c r="H454" s="40">
        <v>3</v>
      </c>
      <c r="I454" s="38">
        <f t="shared" si="16"/>
        <v>5.5500000000000007</v>
      </c>
    </row>
    <row r="455" spans="3:9" ht="20.100000000000001" customHeight="1" x14ac:dyDescent="0.3">
      <c r="C455" s="5" t="s">
        <v>387</v>
      </c>
      <c r="D455" s="5">
        <v>-1</v>
      </c>
      <c r="E455" s="5">
        <v>2</v>
      </c>
      <c r="F455" s="40">
        <v>0.8</v>
      </c>
      <c r="H455" s="40">
        <v>2.1</v>
      </c>
      <c r="I455" s="38">
        <f t="shared" si="16"/>
        <v>-3.3600000000000003</v>
      </c>
    </row>
    <row r="456" spans="3:9" ht="20.100000000000001" customHeight="1" x14ac:dyDescent="0.3">
      <c r="C456" s="5" t="s">
        <v>223</v>
      </c>
      <c r="D456" s="5">
        <v>1</v>
      </c>
      <c r="E456" s="5">
        <v>1</v>
      </c>
      <c r="F456" s="40">
        <v>3</v>
      </c>
      <c r="G456" s="38">
        <v>0.15</v>
      </c>
      <c r="I456" s="38">
        <f>G456*F456*E456*D456</f>
        <v>0.44999999999999996</v>
      </c>
    </row>
    <row r="457" spans="3:9" ht="20.100000000000001" customHeight="1" x14ac:dyDescent="0.3">
      <c r="C457" s="5" t="s">
        <v>403</v>
      </c>
      <c r="D457" s="5">
        <v>1</v>
      </c>
      <c r="E457" s="5">
        <v>2</v>
      </c>
      <c r="F457" s="40">
        <v>11.03</v>
      </c>
      <c r="H457" s="40">
        <v>3</v>
      </c>
      <c r="I457" s="38">
        <f>H457*F457*E457*D457</f>
        <v>66.179999999999993</v>
      </c>
    </row>
    <row r="458" spans="3:9" ht="20.100000000000001" customHeight="1" x14ac:dyDescent="0.3">
      <c r="C458" s="5" t="s">
        <v>387</v>
      </c>
      <c r="D458" s="5">
        <v>-3</v>
      </c>
      <c r="E458" s="5">
        <v>2</v>
      </c>
      <c r="F458" s="40">
        <v>1</v>
      </c>
      <c r="H458" s="40">
        <v>2.1</v>
      </c>
      <c r="I458" s="38">
        <f>H458*F458*E458*D458</f>
        <v>-12.600000000000001</v>
      </c>
    </row>
    <row r="459" spans="3:9" ht="20.100000000000001" customHeight="1" x14ac:dyDescent="0.3">
      <c r="C459" s="5" t="s">
        <v>404</v>
      </c>
      <c r="D459" s="5">
        <v>1</v>
      </c>
      <c r="E459" s="5">
        <v>3</v>
      </c>
      <c r="F459" s="40">
        <v>5.2</v>
      </c>
      <c r="G459" s="38">
        <v>0.15</v>
      </c>
      <c r="I459" s="38">
        <f>G459*F459*E459*D459</f>
        <v>2.34</v>
      </c>
    </row>
    <row r="460" spans="3:9" ht="20.100000000000001" customHeight="1" x14ac:dyDescent="0.3">
      <c r="C460" s="5" t="s">
        <v>405</v>
      </c>
      <c r="D460" s="5">
        <v>1</v>
      </c>
      <c r="E460" s="5">
        <v>1</v>
      </c>
      <c r="F460" s="40">
        <v>3.95</v>
      </c>
      <c r="H460" s="40">
        <v>3</v>
      </c>
      <c r="I460" s="38">
        <f>H460*F460*E460*D460</f>
        <v>11.850000000000001</v>
      </c>
    </row>
    <row r="461" spans="3:9" ht="20.100000000000001" customHeight="1" x14ac:dyDescent="0.3">
      <c r="C461" s="5" t="s">
        <v>387</v>
      </c>
      <c r="D461" s="5">
        <v>-1</v>
      </c>
      <c r="E461" s="5">
        <v>1</v>
      </c>
      <c r="F461" s="40">
        <v>0.8</v>
      </c>
      <c r="H461" s="40">
        <v>2.1</v>
      </c>
      <c r="I461" s="38">
        <f>H461*F461*E461*D461</f>
        <v>-1.6800000000000002</v>
      </c>
    </row>
    <row r="462" spans="3:9" ht="20.100000000000001" customHeight="1" x14ac:dyDescent="0.3">
      <c r="C462" s="5" t="s">
        <v>223</v>
      </c>
      <c r="D462" s="5">
        <v>1</v>
      </c>
      <c r="E462" s="5">
        <v>1</v>
      </c>
      <c r="F462" s="40">
        <v>5.2</v>
      </c>
      <c r="G462" s="38">
        <v>0.15</v>
      </c>
      <c r="I462" s="38">
        <f>G462*F462*E462*D462</f>
        <v>0.78</v>
      </c>
    </row>
    <row r="463" spans="3:9" ht="20.100000000000001" customHeight="1" x14ac:dyDescent="0.3">
      <c r="C463" s="5" t="s">
        <v>406</v>
      </c>
      <c r="D463" s="5">
        <v>1</v>
      </c>
      <c r="E463" s="5">
        <v>1</v>
      </c>
      <c r="F463" s="40">
        <v>2.1</v>
      </c>
      <c r="G463" s="38">
        <v>0.9</v>
      </c>
      <c r="I463" s="38">
        <f>G463*F463*E463*D463</f>
        <v>1.8900000000000001</v>
      </c>
    </row>
    <row r="464" spans="3:9" ht="20.100000000000001" customHeight="1" x14ac:dyDescent="0.3">
      <c r="C464" s="5" t="s">
        <v>407</v>
      </c>
      <c r="D464" s="5">
        <v>1</v>
      </c>
      <c r="E464" s="5">
        <v>1</v>
      </c>
      <c r="F464" s="40">
        <v>7.5</v>
      </c>
      <c r="H464" s="40">
        <v>0.3</v>
      </c>
      <c r="I464" s="38">
        <f>H464*F464*E464*D464</f>
        <v>2.25</v>
      </c>
    </row>
    <row r="465" spans="3:9" ht="20.100000000000001" customHeight="1" x14ac:dyDescent="0.3">
      <c r="C465" s="5" t="s">
        <v>408</v>
      </c>
      <c r="D465" s="5">
        <v>1</v>
      </c>
      <c r="E465" s="5">
        <v>1</v>
      </c>
      <c r="F465" s="40">
        <v>1.65</v>
      </c>
      <c r="H465" s="40">
        <v>3.45</v>
      </c>
      <c r="I465" s="38">
        <f>H465*F465*E465*D465</f>
        <v>5.6924999999999999</v>
      </c>
    </row>
    <row r="466" spans="3:9" ht="20.100000000000001" customHeight="1" x14ac:dyDescent="0.3">
      <c r="C466" s="5" t="s">
        <v>400</v>
      </c>
      <c r="D466" s="5">
        <v>1</v>
      </c>
      <c r="E466" s="5">
        <v>1</v>
      </c>
      <c r="F466" s="40">
        <v>1.2</v>
      </c>
      <c r="H466" s="40">
        <v>3.45</v>
      </c>
      <c r="I466" s="38">
        <f>H466*F466*E466*D466</f>
        <v>4.1399999999999997</v>
      </c>
    </row>
    <row r="467" spans="3:9" ht="20.100000000000001" customHeight="1" x14ac:dyDescent="0.3">
      <c r="C467" s="5" t="s">
        <v>409</v>
      </c>
      <c r="D467" s="5">
        <v>1</v>
      </c>
      <c r="E467" s="5">
        <v>1</v>
      </c>
      <c r="F467" s="40">
        <v>1</v>
      </c>
      <c r="H467" s="40">
        <v>2.7</v>
      </c>
      <c r="I467" s="38">
        <f>H467*F467*E467*D467</f>
        <v>2.7</v>
      </c>
    </row>
    <row r="468" spans="3:9" ht="20.100000000000001" customHeight="1" x14ac:dyDescent="0.3">
      <c r="C468" s="5" t="s">
        <v>410</v>
      </c>
      <c r="D468" s="5">
        <v>-1</v>
      </c>
      <c r="E468" s="5">
        <v>1</v>
      </c>
      <c r="F468" s="40">
        <v>0.45</v>
      </c>
      <c r="H468" s="40">
        <v>0.45</v>
      </c>
      <c r="I468" s="38">
        <f>H468*F468*E468*D468</f>
        <v>-0.20250000000000001</v>
      </c>
    </row>
    <row r="469" spans="3:9" ht="20.100000000000001" customHeight="1" x14ac:dyDescent="0.3">
      <c r="C469" s="5" t="s">
        <v>411</v>
      </c>
      <c r="D469" s="5">
        <v>1</v>
      </c>
      <c r="E469" s="5">
        <v>1</v>
      </c>
      <c r="F469" s="40">
        <f>0.45*4</f>
        <v>1.8</v>
      </c>
      <c r="G469" s="38">
        <v>0.23</v>
      </c>
      <c r="I469" s="38">
        <f>G469*F469*E469*D469</f>
        <v>0.41400000000000003</v>
      </c>
    </row>
    <row r="470" spans="3:9" ht="20.100000000000001" customHeight="1" x14ac:dyDescent="0.3">
      <c r="C470" s="5" t="s">
        <v>412</v>
      </c>
      <c r="D470" s="5">
        <v>1</v>
      </c>
      <c r="E470" s="5">
        <v>1</v>
      </c>
      <c r="F470" s="40">
        <v>7.1</v>
      </c>
      <c r="H470" s="40">
        <v>0.3</v>
      </c>
      <c r="I470" s="38">
        <f>H470*F470*E470*D470</f>
        <v>2.13</v>
      </c>
    </row>
    <row r="471" spans="3:9" ht="20.100000000000001" customHeight="1" x14ac:dyDescent="0.3">
      <c r="C471" s="5" t="s">
        <v>413</v>
      </c>
      <c r="D471" s="5">
        <v>1</v>
      </c>
      <c r="E471" s="5">
        <v>1</v>
      </c>
      <c r="F471" s="40">
        <v>3.35</v>
      </c>
      <c r="H471" s="40">
        <v>3.45</v>
      </c>
      <c r="I471" s="38">
        <f>H471*F471*E471*D471</f>
        <v>11.557500000000001</v>
      </c>
    </row>
    <row r="472" spans="3:9" ht="20.100000000000001" customHeight="1" x14ac:dyDescent="0.3">
      <c r="C472" s="5" t="s">
        <v>397</v>
      </c>
      <c r="D472" s="5">
        <v>1</v>
      </c>
      <c r="E472" s="5">
        <v>1</v>
      </c>
      <c r="F472" s="40">
        <v>2.8</v>
      </c>
      <c r="H472" s="40">
        <v>3</v>
      </c>
      <c r="I472" s="38">
        <f>H472*F472*E472*D472</f>
        <v>8.3999999999999986</v>
      </c>
    </row>
    <row r="473" spans="3:9" ht="20.100000000000001" customHeight="1" x14ac:dyDescent="0.3">
      <c r="C473" s="5" t="s">
        <v>414</v>
      </c>
      <c r="D473" s="5">
        <v>1</v>
      </c>
      <c r="E473" s="5">
        <v>1</v>
      </c>
      <c r="F473" s="40">
        <v>4.55</v>
      </c>
      <c r="H473" s="40">
        <v>3.45</v>
      </c>
      <c r="I473" s="38">
        <f>H473*F473*E473*D473</f>
        <v>15.6975</v>
      </c>
    </row>
    <row r="474" spans="3:9" ht="20.100000000000001" customHeight="1" x14ac:dyDescent="0.3">
      <c r="C474" s="5" t="s">
        <v>387</v>
      </c>
      <c r="D474" s="5">
        <v>-1</v>
      </c>
      <c r="E474" s="5">
        <v>1</v>
      </c>
      <c r="F474" s="40">
        <v>0.8</v>
      </c>
      <c r="H474" s="40">
        <v>2.1</v>
      </c>
      <c r="I474" s="38">
        <f>H474*F474*E474*D474</f>
        <v>-1.6800000000000002</v>
      </c>
    </row>
    <row r="475" spans="3:9" ht="20.100000000000001" customHeight="1" x14ac:dyDescent="0.3">
      <c r="C475" s="5" t="s">
        <v>223</v>
      </c>
      <c r="D475" s="5">
        <v>1</v>
      </c>
      <c r="E475" s="5">
        <v>1</v>
      </c>
      <c r="F475" s="40">
        <v>5.2</v>
      </c>
      <c r="G475" s="38">
        <v>0.15</v>
      </c>
      <c r="I475" s="38">
        <f>G475*F475*E475*D475</f>
        <v>0.78</v>
      </c>
    </row>
    <row r="476" spans="3:9" ht="20.100000000000001" customHeight="1" x14ac:dyDescent="0.3">
      <c r="C476" s="5" t="s">
        <v>415</v>
      </c>
      <c r="D476" s="5">
        <v>1</v>
      </c>
      <c r="E476" s="5">
        <v>1</v>
      </c>
      <c r="F476" s="40">
        <v>3</v>
      </c>
      <c r="H476" s="40">
        <v>3.45</v>
      </c>
      <c r="I476" s="38">
        <f>H476*F476*E476*D476</f>
        <v>10.350000000000001</v>
      </c>
    </row>
    <row r="477" spans="3:9" ht="20.100000000000001" customHeight="1" x14ac:dyDescent="0.3">
      <c r="C477" s="5" t="s">
        <v>410</v>
      </c>
      <c r="D477" s="5">
        <v>-1</v>
      </c>
      <c r="E477" s="5">
        <v>1</v>
      </c>
      <c r="F477" s="40">
        <v>0.45</v>
      </c>
      <c r="H477" s="40">
        <v>0.45</v>
      </c>
      <c r="I477" s="38">
        <f>H477*F477*E477*D477</f>
        <v>-0.20250000000000001</v>
      </c>
    </row>
    <row r="478" spans="3:9" ht="20.100000000000001" customHeight="1" x14ac:dyDescent="0.3">
      <c r="C478" s="5" t="s">
        <v>411</v>
      </c>
      <c r="D478" s="5">
        <v>1</v>
      </c>
      <c r="E478" s="5">
        <v>1</v>
      </c>
      <c r="F478" s="40">
        <v>1.8</v>
      </c>
      <c r="G478" s="38">
        <v>0.23</v>
      </c>
      <c r="I478" s="38">
        <f>G478*F478*E478*D478</f>
        <v>0.41400000000000003</v>
      </c>
    </row>
    <row r="479" spans="3:9" ht="20.100000000000001" customHeight="1" x14ac:dyDescent="0.3">
      <c r="C479" s="5" t="s">
        <v>406</v>
      </c>
      <c r="D479" s="5">
        <v>1</v>
      </c>
      <c r="E479" s="5">
        <v>1</v>
      </c>
      <c r="F479" s="40">
        <v>1.8</v>
      </c>
      <c r="H479" s="40">
        <v>0.76</v>
      </c>
      <c r="I479" s="38">
        <f t="shared" ref="I479:I486" si="17">H479*F479*E479*D479</f>
        <v>1.3680000000000001</v>
      </c>
    </row>
    <row r="480" spans="3:9" ht="20.100000000000001" customHeight="1" x14ac:dyDescent="0.3">
      <c r="C480" s="5" t="s">
        <v>400</v>
      </c>
      <c r="D480" s="5">
        <v>1</v>
      </c>
      <c r="E480" s="5">
        <v>1</v>
      </c>
      <c r="F480" s="40">
        <v>3.15</v>
      </c>
      <c r="H480" s="40">
        <v>0.35</v>
      </c>
      <c r="I480" s="38">
        <f t="shared" si="17"/>
        <v>1.1024999999999998</v>
      </c>
    </row>
    <row r="481" spans="3:9" ht="20.100000000000001" customHeight="1" x14ac:dyDescent="0.3">
      <c r="C481" s="5" t="s">
        <v>397</v>
      </c>
      <c r="D481" s="5">
        <v>1</v>
      </c>
      <c r="E481" s="5">
        <v>1</v>
      </c>
      <c r="F481" s="40">
        <v>4.5</v>
      </c>
      <c r="H481" s="40">
        <v>0.35</v>
      </c>
      <c r="I481" s="38">
        <f t="shared" si="17"/>
        <v>1.575</v>
      </c>
    </row>
    <row r="482" spans="3:9" ht="20.100000000000001" customHeight="1" x14ac:dyDescent="0.3">
      <c r="C482" s="5" t="s">
        <v>416</v>
      </c>
      <c r="D482" s="5">
        <v>1</v>
      </c>
      <c r="E482" s="5">
        <v>1</v>
      </c>
      <c r="F482" s="40">
        <v>4.75</v>
      </c>
      <c r="H482" s="40">
        <v>2.1</v>
      </c>
      <c r="I482" s="38">
        <f t="shared" si="17"/>
        <v>9.9749999999999996</v>
      </c>
    </row>
    <row r="483" spans="3:9" ht="20.100000000000001" customHeight="1" x14ac:dyDescent="0.3">
      <c r="C483" s="5" t="s">
        <v>400</v>
      </c>
      <c r="D483" s="5">
        <v>1</v>
      </c>
      <c r="E483" s="5">
        <v>1</v>
      </c>
      <c r="F483" s="40">
        <v>3.45</v>
      </c>
      <c r="H483" s="40">
        <v>2.1</v>
      </c>
      <c r="I483" s="38">
        <f t="shared" si="17"/>
        <v>7.245000000000001</v>
      </c>
    </row>
    <row r="484" spans="3:9" ht="20.100000000000001" customHeight="1" x14ac:dyDescent="0.3">
      <c r="C484" s="5" t="s">
        <v>102</v>
      </c>
      <c r="D484" s="5">
        <v>1</v>
      </c>
      <c r="E484" s="5">
        <v>1</v>
      </c>
      <c r="F484" s="40">
        <v>2.35</v>
      </c>
      <c r="H484" s="40">
        <v>0.8</v>
      </c>
      <c r="I484" s="38">
        <f t="shared" si="17"/>
        <v>1.8800000000000001</v>
      </c>
    </row>
    <row r="485" spans="3:9" ht="20.100000000000001" customHeight="1" x14ac:dyDescent="0.3">
      <c r="C485" s="5" t="s">
        <v>397</v>
      </c>
      <c r="D485" s="5">
        <v>1</v>
      </c>
      <c r="E485" s="5">
        <v>1</v>
      </c>
      <c r="F485" s="40">
        <v>3.15</v>
      </c>
      <c r="H485" s="40">
        <v>2.1</v>
      </c>
      <c r="I485" s="38">
        <f t="shared" si="17"/>
        <v>6.6150000000000002</v>
      </c>
    </row>
    <row r="486" spans="3:9" ht="20.100000000000001" customHeight="1" x14ac:dyDescent="0.3">
      <c r="C486" s="5" t="s">
        <v>391</v>
      </c>
      <c r="D486" s="5">
        <v>-1</v>
      </c>
      <c r="E486" s="5">
        <v>1</v>
      </c>
      <c r="F486" s="40">
        <v>1.8</v>
      </c>
      <c r="H486" s="40">
        <v>1.2</v>
      </c>
      <c r="I486" s="38">
        <f t="shared" si="17"/>
        <v>-2.16</v>
      </c>
    </row>
    <row r="487" spans="3:9" ht="20.100000000000001" customHeight="1" x14ac:dyDescent="0.3">
      <c r="C487" s="5" t="s">
        <v>392</v>
      </c>
      <c r="D487" s="5">
        <v>1</v>
      </c>
      <c r="E487" s="5">
        <v>1</v>
      </c>
      <c r="F487" s="40">
        <v>7.2</v>
      </c>
      <c r="G487" s="38">
        <v>0.23</v>
      </c>
      <c r="I487" s="38">
        <f>G487*F487*E487*D487</f>
        <v>1.6560000000000001</v>
      </c>
    </row>
    <row r="488" spans="3:9" ht="20.100000000000001" customHeight="1" x14ac:dyDescent="0.3">
      <c r="C488" s="5" t="s">
        <v>164</v>
      </c>
      <c r="D488" s="5">
        <v>1</v>
      </c>
      <c r="E488" s="5">
        <v>1</v>
      </c>
      <c r="F488" s="40">
        <v>3.4</v>
      </c>
      <c r="H488" s="40">
        <v>2.1</v>
      </c>
      <c r="I488" s="38">
        <f>H488*F488*E488*D488</f>
        <v>7.14</v>
      </c>
    </row>
    <row r="489" spans="3:9" ht="20.100000000000001" customHeight="1" x14ac:dyDescent="0.3">
      <c r="C489" s="5" t="s">
        <v>102</v>
      </c>
      <c r="D489" s="5">
        <v>1</v>
      </c>
      <c r="E489" s="5">
        <v>2</v>
      </c>
      <c r="F489" s="40">
        <v>1.7</v>
      </c>
      <c r="H489" s="40">
        <v>0.6</v>
      </c>
      <c r="I489" s="38">
        <f>H489*F489*E489*D489</f>
        <v>2.04</v>
      </c>
    </row>
    <row r="490" spans="3:9" ht="20.100000000000001" customHeight="1" x14ac:dyDescent="0.3">
      <c r="C490" s="5" t="s">
        <v>387</v>
      </c>
      <c r="D490" s="5">
        <v>-1</v>
      </c>
      <c r="E490" s="5">
        <v>2</v>
      </c>
      <c r="F490" s="40">
        <v>1</v>
      </c>
      <c r="G490" s="38">
        <v>2.1</v>
      </c>
      <c r="I490" s="38">
        <f>G490*F490*E490*D490</f>
        <v>-4.2</v>
      </c>
    </row>
    <row r="491" spans="3:9" ht="20.100000000000001" customHeight="1" x14ac:dyDescent="0.3">
      <c r="C491" s="5" t="s">
        <v>404</v>
      </c>
      <c r="D491" s="5">
        <v>1</v>
      </c>
      <c r="E491" s="5">
        <v>1</v>
      </c>
      <c r="F491" s="40">
        <v>5.2</v>
      </c>
      <c r="G491" s="38">
        <v>0.23</v>
      </c>
      <c r="I491" s="38">
        <f>G491*F491*E491*D491</f>
        <v>1.1960000000000002</v>
      </c>
    </row>
    <row r="492" spans="3:9" ht="20.100000000000001" customHeight="1" x14ac:dyDescent="0.3">
      <c r="C492" s="5" t="s">
        <v>417</v>
      </c>
      <c r="D492" s="5">
        <v>1</v>
      </c>
      <c r="E492" s="5">
        <v>1</v>
      </c>
      <c r="F492" s="40">
        <v>0.4</v>
      </c>
      <c r="H492" s="40">
        <v>2.1</v>
      </c>
      <c r="I492" s="38">
        <f>H492*F492*E492*D492</f>
        <v>0.84000000000000008</v>
      </c>
    </row>
    <row r="493" spans="3:9" ht="20.100000000000001" customHeight="1" x14ac:dyDescent="0.3">
      <c r="C493" s="5" t="s">
        <v>404</v>
      </c>
      <c r="D493" s="5">
        <v>1</v>
      </c>
      <c r="E493" s="5">
        <v>1</v>
      </c>
      <c r="F493" s="40">
        <v>2.9</v>
      </c>
      <c r="G493" s="38">
        <v>0.15</v>
      </c>
      <c r="I493" s="38">
        <f>G493*F493*E493*D493</f>
        <v>0.435</v>
      </c>
    </row>
    <row r="494" spans="3:9" ht="20.100000000000001" customHeight="1" x14ac:dyDescent="0.3">
      <c r="C494" s="5" t="s">
        <v>418</v>
      </c>
      <c r="D494" s="5">
        <v>1</v>
      </c>
      <c r="E494" s="5">
        <v>1</v>
      </c>
      <c r="F494" s="40">
        <v>1.4</v>
      </c>
      <c r="H494" s="40">
        <v>1.5</v>
      </c>
      <c r="I494" s="38">
        <f t="shared" ref="I494:I499" si="18">H494*F494*E494*D494</f>
        <v>2.0999999999999996</v>
      </c>
    </row>
    <row r="495" spans="3:9" ht="20.100000000000001" customHeight="1" x14ac:dyDescent="0.3">
      <c r="C495" s="5" t="s">
        <v>400</v>
      </c>
      <c r="D495" s="5">
        <v>1</v>
      </c>
      <c r="E495" s="5">
        <v>1</v>
      </c>
      <c r="F495" s="40">
        <v>1.2</v>
      </c>
      <c r="H495" s="40">
        <v>1.5</v>
      </c>
      <c r="I495" s="38">
        <f t="shared" si="18"/>
        <v>1.7999999999999998</v>
      </c>
    </row>
    <row r="496" spans="3:9" ht="20.100000000000001" customHeight="1" x14ac:dyDescent="0.3">
      <c r="C496" s="5" t="s">
        <v>397</v>
      </c>
      <c r="D496" s="5">
        <v>1</v>
      </c>
      <c r="E496" s="5">
        <v>1</v>
      </c>
      <c r="F496" s="40">
        <v>1.1000000000000001</v>
      </c>
      <c r="H496" s="40">
        <v>1.5</v>
      </c>
      <c r="I496" s="38">
        <f t="shared" si="18"/>
        <v>1.6500000000000001</v>
      </c>
    </row>
    <row r="497" spans="3:9" ht="20.100000000000001" customHeight="1" x14ac:dyDescent="0.3">
      <c r="C497" s="5" t="s">
        <v>102</v>
      </c>
      <c r="D497" s="5">
        <v>1</v>
      </c>
      <c r="E497" s="5">
        <v>1</v>
      </c>
      <c r="F497" s="40">
        <v>0.8</v>
      </c>
      <c r="H497" s="40">
        <v>2.1</v>
      </c>
      <c r="I497" s="38">
        <f t="shared" si="18"/>
        <v>1.6800000000000002</v>
      </c>
    </row>
    <row r="498" spans="3:9" ht="20.100000000000001" customHeight="1" x14ac:dyDescent="0.3">
      <c r="C498" s="5" t="s">
        <v>419</v>
      </c>
      <c r="D498" s="5">
        <v>1</v>
      </c>
      <c r="E498" s="5">
        <v>1</v>
      </c>
      <c r="F498" s="40">
        <v>2</v>
      </c>
      <c r="H498" s="40">
        <v>3.45</v>
      </c>
      <c r="I498" s="38">
        <f t="shared" si="18"/>
        <v>6.9</v>
      </c>
    </row>
    <row r="499" spans="3:9" ht="20.100000000000001" customHeight="1" x14ac:dyDescent="0.3">
      <c r="C499" s="5" t="s">
        <v>387</v>
      </c>
      <c r="D499" s="5">
        <v>-1</v>
      </c>
      <c r="E499" s="5">
        <v>1</v>
      </c>
      <c r="F499" s="40">
        <v>0.8</v>
      </c>
      <c r="H499" s="40">
        <v>2.1</v>
      </c>
      <c r="I499" s="38">
        <f t="shared" si="18"/>
        <v>-1.6800000000000002</v>
      </c>
    </row>
    <row r="500" spans="3:9" ht="20.100000000000001" customHeight="1" x14ac:dyDescent="0.3">
      <c r="C500" s="5" t="s">
        <v>223</v>
      </c>
      <c r="D500" s="5">
        <v>1</v>
      </c>
      <c r="E500" s="5">
        <v>1</v>
      </c>
      <c r="F500" s="40">
        <v>5</v>
      </c>
      <c r="G500" s="38">
        <v>0.15</v>
      </c>
      <c r="I500" s="38">
        <f>G500*F500*E500*D500</f>
        <v>0.75</v>
      </c>
    </row>
    <row r="501" spans="3:9" ht="20.100000000000001" customHeight="1" x14ac:dyDescent="0.3">
      <c r="C501" s="5" t="s">
        <v>409</v>
      </c>
      <c r="D501" s="5">
        <v>1</v>
      </c>
      <c r="E501" s="5">
        <v>1</v>
      </c>
      <c r="F501" s="40">
        <v>2.0299999999999998</v>
      </c>
      <c r="H501" s="40">
        <v>2.1</v>
      </c>
      <c r="I501" s="38">
        <f t="shared" ref="I501:I508" si="19">H501*F501*E501*D501</f>
        <v>4.2629999999999999</v>
      </c>
    </row>
    <row r="502" spans="3:9" ht="20.100000000000001" customHeight="1" x14ac:dyDescent="0.3">
      <c r="C502" s="5" t="s">
        <v>102</v>
      </c>
      <c r="D502" s="5">
        <v>1</v>
      </c>
      <c r="E502" s="5">
        <v>1</v>
      </c>
      <c r="F502" s="40">
        <v>0.9</v>
      </c>
      <c r="H502" s="40">
        <v>0.6</v>
      </c>
      <c r="I502" s="38">
        <f t="shared" si="19"/>
        <v>0.54</v>
      </c>
    </row>
    <row r="503" spans="3:9" ht="20.100000000000001" customHeight="1" x14ac:dyDescent="0.3">
      <c r="C503" s="5" t="s">
        <v>400</v>
      </c>
      <c r="D503" s="5">
        <v>1</v>
      </c>
      <c r="E503" s="5">
        <v>1</v>
      </c>
      <c r="F503" s="40">
        <v>1.75</v>
      </c>
      <c r="H503" s="40">
        <v>2.7</v>
      </c>
      <c r="I503" s="38">
        <f t="shared" si="19"/>
        <v>4.7250000000000005</v>
      </c>
    </row>
    <row r="504" spans="3:9" ht="20.100000000000001" customHeight="1" x14ac:dyDescent="0.3">
      <c r="C504" s="5" t="s">
        <v>397</v>
      </c>
      <c r="D504" s="5">
        <v>1</v>
      </c>
      <c r="E504" s="5">
        <v>1</v>
      </c>
      <c r="F504" s="5">
        <v>2.0299999999999998</v>
      </c>
      <c r="H504" s="40">
        <v>2.1</v>
      </c>
      <c r="I504" s="38">
        <f t="shared" si="19"/>
        <v>4.2629999999999999</v>
      </c>
    </row>
    <row r="505" spans="3:9" ht="20.100000000000001" customHeight="1" x14ac:dyDescent="0.3">
      <c r="C505" s="5" t="s">
        <v>420</v>
      </c>
      <c r="D505" s="5">
        <v>1</v>
      </c>
      <c r="E505" s="5">
        <v>2</v>
      </c>
      <c r="F505" s="40">
        <v>1.35</v>
      </c>
      <c r="H505" s="40">
        <v>3</v>
      </c>
      <c r="I505" s="38">
        <f t="shared" si="19"/>
        <v>8.1000000000000014</v>
      </c>
    </row>
    <row r="506" spans="3:9" ht="20.100000000000001" customHeight="1" x14ac:dyDescent="0.3">
      <c r="C506" s="5" t="s">
        <v>407</v>
      </c>
      <c r="D506" s="5">
        <v>1</v>
      </c>
      <c r="E506" s="5">
        <v>1</v>
      </c>
      <c r="F506" s="40">
        <v>1.5</v>
      </c>
      <c r="H506" s="40">
        <v>0.3</v>
      </c>
      <c r="I506" s="38">
        <f t="shared" si="19"/>
        <v>0.44999999999999996</v>
      </c>
    </row>
    <row r="507" spans="3:9" ht="20.100000000000001" customHeight="1" x14ac:dyDescent="0.3">
      <c r="C507" s="5" t="s">
        <v>421</v>
      </c>
      <c r="D507" s="5">
        <v>1</v>
      </c>
      <c r="E507" s="5">
        <v>2</v>
      </c>
      <c r="F507" s="40">
        <v>11.75</v>
      </c>
      <c r="H507" s="40">
        <v>3</v>
      </c>
      <c r="I507" s="38">
        <f t="shared" si="19"/>
        <v>70.5</v>
      </c>
    </row>
    <row r="508" spans="3:9" ht="20.100000000000001" customHeight="1" x14ac:dyDescent="0.3">
      <c r="C508" s="5" t="s">
        <v>387</v>
      </c>
      <c r="D508" s="5">
        <v>-1</v>
      </c>
      <c r="E508" s="5">
        <v>2</v>
      </c>
      <c r="F508" s="40">
        <v>1.5</v>
      </c>
      <c r="H508" s="40">
        <v>2.1</v>
      </c>
      <c r="I508" s="38">
        <f t="shared" si="19"/>
        <v>-6.3000000000000007</v>
      </c>
    </row>
    <row r="509" spans="3:9" ht="20.100000000000001" customHeight="1" x14ac:dyDescent="0.3">
      <c r="C509" s="5" t="s">
        <v>223</v>
      </c>
      <c r="D509" s="5">
        <v>1</v>
      </c>
      <c r="E509" s="5">
        <v>1</v>
      </c>
      <c r="F509" s="40">
        <v>5.7</v>
      </c>
      <c r="G509" s="38">
        <v>0.15</v>
      </c>
      <c r="I509" s="38">
        <f>G509*F509*E509*D509</f>
        <v>0.85499999999999998</v>
      </c>
    </row>
    <row r="510" spans="3:9" ht="20.100000000000001" customHeight="1" x14ac:dyDescent="0.3">
      <c r="C510" s="5" t="s">
        <v>422</v>
      </c>
      <c r="D510" s="5">
        <v>1</v>
      </c>
      <c r="E510" s="5">
        <v>1</v>
      </c>
      <c r="F510" s="40">
        <v>8.25</v>
      </c>
      <c r="H510" s="40">
        <v>2.8</v>
      </c>
      <c r="I510" s="38">
        <f>H510*F510*E510*D510</f>
        <v>23.099999999999998</v>
      </c>
    </row>
    <row r="511" spans="3:9" ht="20.100000000000001" customHeight="1" x14ac:dyDescent="0.3">
      <c r="C511" s="5" t="s">
        <v>423</v>
      </c>
      <c r="D511" s="5">
        <v>1</v>
      </c>
      <c r="E511" s="5">
        <v>1</v>
      </c>
      <c r="F511" s="40">
        <v>4.9000000000000004</v>
      </c>
      <c r="H511" s="40">
        <v>3</v>
      </c>
      <c r="I511" s="38">
        <f>H511*F511*E511*D511</f>
        <v>14.700000000000001</v>
      </c>
    </row>
    <row r="512" spans="3:9" ht="20.100000000000001" customHeight="1" x14ac:dyDescent="0.3">
      <c r="C512" s="5" t="s">
        <v>400</v>
      </c>
      <c r="D512" s="5">
        <v>1</v>
      </c>
      <c r="E512" s="5">
        <v>1</v>
      </c>
      <c r="F512" s="40">
        <v>8</v>
      </c>
      <c r="H512" s="40">
        <v>2.06</v>
      </c>
      <c r="I512" s="38">
        <f>H512*F512*E512*D512</f>
        <v>16.48</v>
      </c>
    </row>
    <row r="513" spans="3:9" ht="20.100000000000001" customHeight="1" x14ac:dyDescent="0.3">
      <c r="C513" s="5" t="s">
        <v>391</v>
      </c>
      <c r="D513" s="5">
        <v>-1</v>
      </c>
      <c r="E513" s="5">
        <v>2</v>
      </c>
      <c r="F513" s="40">
        <v>1.8</v>
      </c>
      <c r="H513" s="40">
        <v>1.2</v>
      </c>
      <c r="I513" s="38">
        <f>H513*F513*E513*D513</f>
        <v>-4.32</v>
      </c>
    </row>
    <row r="514" spans="3:9" ht="20.100000000000001" customHeight="1" x14ac:dyDescent="0.3">
      <c r="C514" s="5" t="s">
        <v>392</v>
      </c>
      <c r="D514" s="5">
        <v>1</v>
      </c>
      <c r="E514" s="5">
        <v>2</v>
      </c>
      <c r="F514" s="40">
        <v>4.4000000000000004</v>
      </c>
      <c r="G514" s="38">
        <v>0.23</v>
      </c>
      <c r="I514" s="38">
        <f>G514*F514*E514*D514</f>
        <v>2.0240000000000005</v>
      </c>
    </row>
    <row r="515" spans="3:9" ht="20.100000000000001" customHeight="1" x14ac:dyDescent="0.3">
      <c r="C515" s="5" t="s">
        <v>397</v>
      </c>
      <c r="D515" s="5">
        <v>1</v>
      </c>
      <c r="E515" s="5">
        <v>1</v>
      </c>
      <c r="F515" s="40">
        <v>4.9000000000000004</v>
      </c>
      <c r="H515" s="40">
        <v>2.06</v>
      </c>
      <c r="I515" s="38">
        <f>H515*F515*E515*D515</f>
        <v>10.094000000000001</v>
      </c>
    </row>
    <row r="516" spans="3:9" ht="20.100000000000001" customHeight="1" x14ac:dyDescent="0.3">
      <c r="C516" s="5" t="s">
        <v>102</v>
      </c>
      <c r="D516" s="5">
        <v>1</v>
      </c>
      <c r="E516" s="5">
        <v>1</v>
      </c>
      <c r="F516" s="40">
        <v>2.6</v>
      </c>
      <c r="H516" s="40">
        <v>1</v>
      </c>
      <c r="I516" s="38">
        <f>H516*F516*E516*D516</f>
        <v>2.6</v>
      </c>
    </row>
    <row r="517" spans="3:9" ht="20.100000000000001" customHeight="1" x14ac:dyDescent="0.3">
      <c r="C517" s="5" t="s">
        <v>424</v>
      </c>
      <c r="D517" s="5">
        <v>1</v>
      </c>
      <c r="E517" s="5">
        <v>2</v>
      </c>
      <c r="F517" s="40">
        <v>1.8</v>
      </c>
      <c r="H517" s="40">
        <v>3.45</v>
      </c>
      <c r="I517" s="38">
        <f>H517*F517*E517*D517</f>
        <v>12.420000000000002</v>
      </c>
    </row>
    <row r="518" spans="3:9" ht="20.100000000000001" customHeight="1" x14ac:dyDescent="0.3">
      <c r="C518" s="5" t="s">
        <v>387</v>
      </c>
      <c r="D518" s="5">
        <v>-1</v>
      </c>
      <c r="E518" s="5">
        <v>2</v>
      </c>
      <c r="F518" s="40">
        <v>1.5</v>
      </c>
      <c r="H518" s="40">
        <v>2.1</v>
      </c>
      <c r="I518" s="38">
        <f>H518*F518*E518*D518</f>
        <v>-6.3000000000000007</v>
      </c>
    </row>
    <row r="519" spans="3:9" ht="20.100000000000001" customHeight="1" x14ac:dyDescent="0.3">
      <c r="C519" s="5" t="s">
        <v>223</v>
      </c>
      <c r="D519" s="5">
        <v>1</v>
      </c>
      <c r="E519" s="5">
        <v>1</v>
      </c>
      <c r="F519" s="40">
        <v>5.7</v>
      </c>
      <c r="G519" s="38">
        <v>0.15</v>
      </c>
      <c r="I519" s="38">
        <f>G519*F519*E519*D519</f>
        <v>0.85499999999999998</v>
      </c>
    </row>
    <row r="520" spans="3:9" ht="20.100000000000001" customHeight="1" x14ac:dyDescent="0.3">
      <c r="C520" s="5" t="s">
        <v>425</v>
      </c>
      <c r="D520" s="5">
        <v>1</v>
      </c>
      <c r="E520" s="5">
        <v>1</v>
      </c>
      <c r="F520" s="40">
        <v>4.9000000000000004</v>
      </c>
      <c r="H520" s="40">
        <v>2</v>
      </c>
      <c r="I520" s="38">
        <f t="shared" ref="I520:I525" si="20">H520*F520*E520*D520</f>
        <v>9.8000000000000007</v>
      </c>
    </row>
    <row r="521" spans="3:9" ht="20.100000000000001" customHeight="1" x14ac:dyDescent="0.3">
      <c r="C521" s="5" t="s">
        <v>102</v>
      </c>
      <c r="D521" s="5">
        <v>1</v>
      </c>
      <c r="E521" s="5">
        <v>1</v>
      </c>
      <c r="F521" s="40">
        <v>1.2</v>
      </c>
      <c r="H521" s="40">
        <v>0.9</v>
      </c>
      <c r="I521" s="38">
        <f t="shared" si="20"/>
        <v>1.08</v>
      </c>
    </row>
    <row r="522" spans="3:9" ht="20.100000000000001" customHeight="1" x14ac:dyDescent="0.3">
      <c r="C522" s="5" t="s">
        <v>289</v>
      </c>
      <c r="D522" s="5">
        <v>1</v>
      </c>
      <c r="E522" s="5">
        <v>1</v>
      </c>
      <c r="F522" s="40">
        <v>1.7</v>
      </c>
      <c r="H522" s="40">
        <v>0.3</v>
      </c>
      <c r="I522" s="38">
        <f t="shared" si="20"/>
        <v>0.51</v>
      </c>
    </row>
    <row r="523" spans="3:9" ht="20.100000000000001" customHeight="1" x14ac:dyDescent="0.3">
      <c r="C523" s="5" t="s">
        <v>426</v>
      </c>
      <c r="D523" s="5">
        <v>1</v>
      </c>
      <c r="E523" s="5">
        <v>1</v>
      </c>
      <c r="F523" s="40">
        <v>1.5</v>
      </c>
      <c r="H523" s="40">
        <v>0.6</v>
      </c>
      <c r="I523" s="38">
        <f t="shared" si="20"/>
        <v>0.89999999999999991</v>
      </c>
    </row>
    <row r="524" spans="3:9" ht="20.100000000000001" customHeight="1" x14ac:dyDescent="0.3">
      <c r="C524" s="5" t="s">
        <v>427</v>
      </c>
      <c r="D524" s="5">
        <v>1</v>
      </c>
      <c r="E524" s="5">
        <v>1</v>
      </c>
      <c r="F524" s="40">
        <v>4.75</v>
      </c>
      <c r="H524" s="40">
        <v>3.45</v>
      </c>
      <c r="I524" s="38">
        <f t="shared" si="20"/>
        <v>16.387499999999999</v>
      </c>
    </row>
    <row r="525" spans="3:9" ht="20.100000000000001" customHeight="1" x14ac:dyDescent="0.3">
      <c r="C525" s="5" t="s">
        <v>387</v>
      </c>
      <c r="D525" s="5">
        <v>-1</v>
      </c>
      <c r="E525" s="5">
        <v>1</v>
      </c>
      <c r="F525" s="40">
        <v>1</v>
      </c>
      <c r="H525" s="40">
        <v>2</v>
      </c>
      <c r="I525" s="38">
        <f t="shared" si="20"/>
        <v>-2</v>
      </c>
    </row>
    <row r="526" spans="3:9" ht="20.100000000000001" customHeight="1" x14ac:dyDescent="0.3">
      <c r="C526" s="5" t="s">
        <v>223</v>
      </c>
      <c r="D526" s="5">
        <v>1</v>
      </c>
      <c r="E526" s="5">
        <v>1</v>
      </c>
      <c r="F526" s="40">
        <v>5.2</v>
      </c>
      <c r="G526" s="38">
        <v>0.15</v>
      </c>
      <c r="I526" s="38">
        <f>G526*F526*E526*D526</f>
        <v>0.78</v>
      </c>
    </row>
    <row r="527" spans="3:9" ht="20.100000000000001" customHeight="1" x14ac:dyDescent="0.3">
      <c r="C527" s="5" t="s">
        <v>409</v>
      </c>
      <c r="D527" s="5">
        <v>1</v>
      </c>
      <c r="E527" s="5">
        <v>1</v>
      </c>
      <c r="F527" s="40">
        <v>3.25</v>
      </c>
      <c r="H527" s="40">
        <v>2.6</v>
      </c>
      <c r="I527" s="38">
        <f>H527*F527*E527*D527</f>
        <v>8.4500000000000011</v>
      </c>
    </row>
    <row r="528" spans="3:9" ht="20.100000000000001" customHeight="1" x14ac:dyDescent="0.3">
      <c r="C528" s="5" t="s">
        <v>400</v>
      </c>
      <c r="D528" s="5">
        <v>1</v>
      </c>
      <c r="E528" s="5">
        <v>1</v>
      </c>
      <c r="F528" s="40">
        <v>4.75</v>
      </c>
      <c r="H528" s="40">
        <v>2.1</v>
      </c>
      <c r="I528" s="38">
        <f>H528*F528*E528*D528</f>
        <v>9.9749999999999996</v>
      </c>
    </row>
    <row r="529" spans="3:9" ht="20.100000000000001" customHeight="1" x14ac:dyDescent="0.3">
      <c r="C529" s="5" t="s">
        <v>397</v>
      </c>
      <c r="D529" s="5">
        <v>1</v>
      </c>
      <c r="E529" s="5">
        <v>1</v>
      </c>
      <c r="F529" s="40">
        <v>3.05</v>
      </c>
      <c r="H529" s="40">
        <v>2.1</v>
      </c>
      <c r="I529" s="38">
        <f>H529*F529*E529*D529</f>
        <v>6.4050000000000002</v>
      </c>
    </row>
    <row r="530" spans="3:9" ht="20.100000000000001" customHeight="1" x14ac:dyDescent="0.3">
      <c r="C530" s="5" t="s">
        <v>391</v>
      </c>
      <c r="D530" s="5">
        <v>-1</v>
      </c>
      <c r="E530" s="5">
        <v>1</v>
      </c>
      <c r="F530" s="40">
        <v>1.8</v>
      </c>
      <c r="H530" s="40">
        <v>1.8</v>
      </c>
      <c r="I530" s="38">
        <f>H530*F530*E530*D530</f>
        <v>-3.24</v>
      </c>
    </row>
    <row r="531" spans="3:9" ht="20.100000000000001" customHeight="1" x14ac:dyDescent="0.3">
      <c r="C531" s="5" t="s">
        <v>392</v>
      </c>
      <c r="D531" s="5">
        <v>1</v>
      </c>
      <c r="E531" s="5">
        <v>1</v>
      </c>
      <c r="F531" s="40">
        <v>7.2</v>
      </c>
      <c r="G531" s="38">
        <v>0.23</v>
      </c>
      <c r="I531" s="38">
        <f>G531*F531*E531*D531</f>
        <v>1.6560000000000001</v>
      </c>
    </row>
    <row r="532" spans="3:9" ht="20.100000000000001" customHeight="1" x14ac:dyDescent="0.3">
      <c r="C532" s="5" t="s">
        <v>428</v>
      </c>
      <c r="D532" s="5">
        <v>1</v>
      </c>
      <c r="E532" s="5">
        <v>1</v>
      </c>
      <c r="F532" s="40">
        <v>0.3</v>
      </c>
      <c r="H532" s="40">
        <v>1.8</v>
      </c>
      <c r="I532" s="38">
        <f>H532*F532*E532*D532</f>
        <v>0.54</v>
      </c>
    </row>
    <row r="533" spans="3:9" ht="20.100000000000001" customHeight="1" x14ac:dyDescent="0.3">
      <c r="C533" s="5" t="s">
        <v>429</v>
      </c>
      <c r="D533" s="5">
        <v>1</v>
      </c>
      <c r="E533" s="5">
        <v>1</v>
      </c>
      <c r="F533" s="40">
        <v>3.95</v>
      </c>
      <c r="H533" s="40">
        <v>2.1</v>
      </c>
      <c r="I533" s="38">
        <f>H533*F533*E533*D533</f>
        <v>8.2949999999999999</v>
      </c>
    </row>
    <row r="534" spans="3:9" ht="20.100000000000001" customHeight="1" x14ac:dyDescent="0.3">
      <c r="C534" s="5" t="s">
        <v>102</v>
      </c>
      <c r="D534" s="5">
        <v>1</v>
      </c>
      <c r="E534" s="5">
        <v>1</v>
      </c>
      <c r="F534" s="40">
        <v>2.2999999999999998</v>
      </c>
      <c r="H534" s="40">
        <v>0.9</v>
      </c>
      <c r="I534" s="38">
        <f>H534*F534*E534*D534</f>
        <v>2.0699999999999998</v>
      </c>
    </row>
    <row r="535" spans="3:9" ht="20.100000000000001" customHeight="1" x14ac:dyDescent="0.3">
      <c r="C535" s="5" t="s">
        <v>426</v>
      </c>
      <c r="D535" s="5">
        <v>1</v>
      </c>
      <c r="E535" s="5">
        <v>1</v>
      </c>
      <c r="F535" s="40">
        <v>10.3</v>
      </c>
      <c r="G535" s="38">
        <v>0.15</v>
      </c>
      <c r="I535" s="38">
        <f>G535*F535*E535*D535</f>
        <v>1.5450000000000002</v>
      </c>
    </row>
    <row r="536" spans="3:9" ht="20.100000000000001" customHeight="1" x14ac:dyDescent="0.3">
      <c r="C536" s="5" t="s">
        <v>398</v>
      </c>
      <c r="D536" s="5">
        <v>1</v>
      </c>
      <c r="E536" s="5">
        <v>2</v>
      </c>
      <c r="F536" s="40">
        <v>0.23</v>
      </c>
      <c r="H536" s="40">
        <v>2.1</v>
      </c>
      <c r="I536" s="38">
        <f>H536*F536*E536*D536</f>
        <v>0.96600000000000008</v>
      </c>
    </row>
    <row r="537" spans="3:9" ht="20.100000000000001" customHeight="1" x14ac:dyDescent="0.3">
      <c r="C537" s="5" t="s">
        <v>397</v>
      </c>
      <c r="D537" s="5">
        <v>1</v>
      </c>
      <c r="E537" s="5">
        <v>1</v>
      </c>
      <c r="F537" s="40">
        <v>5</v>
      </c>
      <c r="H537" s="40">
        <v>3.45</v>
      </c>
      <c r="I537" s="38">
        <f>H537*F537*E537*D537</f>
        <v>17.25</v>
      </c>
    </row>
    <row r="538" spans="3:9" ht="20.100000000000001" customHeight="1" x14ac:dyDescent="0.3">
      <c r="C538" s="5" t="s">
        <v>430</v>
      </c>
      <c r="D538" s="5">
        <v>1</v>
      </c>
      <c r="E538" s="5">
        <v>1</v>
      </c>
      <c r="F538" s="40">
        <v>2.35</v>
      </c>
      <c r="H538" s="40">
        <v>0.45</v>
      </c>
      <c r="I538" s="38">
        <f>H538*F538*E538*D538</f>
        <v>1.0575000000000001</v>
      </c>
    </row>
    <row r="539" spans="3:9" ht="20.100000000000001" customHeight="1" x14ac:dyDescent="0.3">
      <c r="C539" s="5" t="s">
        <v>431</v>
      </c>
      <c r="D539" s="5">
        <v>1</v>
      </c>
      <c r="E539" s="5">
        <v>2</v>
      </c>
      <c r="F539" s="40">
        <v>4.18</v>
      </c>
      <c r="H539" s="40">
        <v>3</v>
      </c>
      <c r="I539" s="38">
        <f>H539*F539*E539*D539</f>
        <v>25.08</v>
      </c>
    </row>
    <row r="540" spans="3:9" ht="20.100000000000001" customHeight="1" x14ac:dyDescent="0.3">
      <c r="C540" s="5" t="s">
        <v>387</v>
      </c>
      <c r="D540" s="5">
        <v>-1</v>
      </c>
      <c r="E540" s="5">
        <v>2</v>
      </c>
      <c r="F540" s="40">
        <v>1.5</v>
      </c>
      <c r="H540" s="40">
        <v>2.1</v>
      </c>
      <c r="I540" s="38">
        <f>H540*F540*E540*D540</f>
        <v>-6.3000000000000007</v>
      </c>
    </row>
    <row r="541" spans="3:9" ht="20.100000000000001" customHeight="1" x14ac:dyDescent="0.3">
      <c r="C541" s="5" t="s">
        <v>223</v>
      </c>
      <c r="D541" s="5">
        <v>1</v>
      </c>
      <c r="E541" s="5">
        <v>1</v>
      </c>
      <c r="F541" s="40">
        <v>5.7</v>
      </c>
      <c r="G541" s="38">
        <v>0.23</v>
      </c>
      <c r="I541" s="38">
        <f>G541*F541*E541*D541</f>
        <v>1.3110000000000002</v>
      </c>
    </row>
    <row r="542" spans="3:9" ht="20.100000000000001" customHeight="1" x14ac:dyDescent="0.3">
      <c r="C542" s="5" t="s">
        <v>432</v>
      </c>
      <c r="D542" s="5">
        <v>1</v>
      </c>
      <c r="E542" s="5">
        <v>2</v>
      </c>
      <c r="F542" s="40">
        <v>5.05</v>
      </c>
      <c r="H542" s="40">
        <v>3.45</v>
      </c>
      <c r="I542" s="38">
        <f>H542*F542*E542*D542</f>
        <v>34.844999999999999</v>
      </c>
    </row>
    <row r="543" spans="3:9" ht="20.100000000000001" customHeight="1" x14ac:dyDescent="0.3">
      <c r="C543" s="5" t="s">
        <v>387</v>
      </c>
      <c r="D543" s="5">
        <v>-2</v>
      </c>
      <c r="E543" s="5">
        <v>2</v>
      </c>
      <c r="F543" s="40">
        <v>1</v>
      </c>
      <c r="H543" s="40">
        <v>2.1</v>
      </c>
      <c r="I543" s="38">
        <f>H543*F543*E543*D543</f>
        <v>-8.4</v>
      </c>
    </row>
    <row r="544" spans="3:9" ht="20.100000000000001" customHeight="1" x14ac:dyDescent="0.3">
      <c r="C544" s="5" t="s">
        <v>223</v>
      </c>
      <c r="D544" s="5">
        <v>1</v>
      </c>
      <c r="E544" s="5">
        <v>1</v>
      </c>
      <c r="F544" s="40">
        <v>5.2</v>
      </c>
      <c r="G544" s="38">
        <v>0.15</v>
      </c>
      <c r="I544" s="38">
        <f>G544*F544*E544*D544</f>
        <v>0.78</v>
      </c>
    </row>
    <row r="545" spans="3:9" ht="20.100000000000001" customHeight="1" x14ac:dyDescent="0.3">
      <c r="C545" s="5" t="s">
        <v>433</v>
      </c>
      <c r="D545" s="5">
        <v>1</v>
      </c>
      <c r="E545" s="5">
        <v>2</v>
      </c>
      <c r="F545" s="40">
        <v>2.85</v>
      </c>
      <c r="H545" s="40">
        <v>3.45</v>
      </c>
      <c r="I545" s="38">
        <f t="shared" ref="I545:I551" si="21">H545*F545*E545*D545</f>
        <v>19.665000000000003</v>
      </c>
    </row>
    <row r="546" spans="3:9" ht="20.100000000000001" customHeight="1" x14ac:dyDescent="0.3">
      <c r="C546" s="5" t="s">
        <v>397</v>
      </c>
      <c r="D546" s="5">
        <v>1</v>
      </c>
      <c r="E546" s="5">
        <v>1</v>
      </c>
      <c r="F546" s="40">
        <v>2.85</v>
      </c>
      <c r="H546" s="40">
        <v>2.1</v>
      </c>
      <c r="I546" s="38">
        <f t="shared" si="21"/>
        <v>5.9850000000000003</v>
      </c>
    </row>
    <row r="547" spans="3:9" ht="20.100000000000001" customHeight="1" x14ac:dyDescent="0.3">
      <c r="C547" s="5" t="s">
        <v>102</v>
      </c>
      <c r="D547" s="5">
        <v>1</v>
      </c>
      <c r="E547" s="5">
        <v>2</v>
      </c>
      <c r="F547" s="40">
        <v>0.75</v>
      </c>
      <c r="H547" s="40">
        <v>0.9</v>
      </c>
      <c r="I547" s="38">
        <f t="shared" si="21"/>
        <v>1.35</v>
      </c>
    </row>
    <row r="548" spans="3:9" ht="20.100000000000001" customHeight="1" x14ac:dyDescent="0.3">
      <c r="C548" s="5" t="s">
        <v>434</v>
      </c>
      <c r="D548" s="5">
        <v>1</v>
      </c>
      <c r="E548" s="5">
        <v>1</v>
      </c>
      <c r="F548" s="40">
        <v>1.2</v>
      </c>
      <c r="H548" s="40">
        <v>2.6</v>
      </c>
      <c r="I548" s="38">
        <f t="shared" si="21"/>
        <v>3.12</v>
      </c>
    </row>
    <row r="549" spans="3:9" ht="20.100000000000001" customHeight="1" x14ac:dyDescent="0.3">
      <c r="C549" s="5" t="s">
        <v>435</v>
      </c>
      <c r="D549" s="5">
        <v>1</v>
      </c>
      <c r="E549" s="5">
        <v>2</v>
      </c>
      <c r="F549" s="40">
        <v>3.14</v>
      </c>
      <c r="H549" s="40">
        <v>3</v>
      </c>
      <c r="I549" s="38">
        <f t="shared" si="21"/>
        <v>18.84</v>
      </c>
    </row>
    <row r="550" spans="3:9" ht="20.100000000000001" customHeight="1" x14ac:dyDescent="0.3">
      <c r="C550" s="5" t="s">
        <v>436</v>
      </c>
      <c r="D550" s="5">
        <v>1</v>
      </c>
      <c r="E550" s="5">
        <v>1</v>
      </c>
      <c r="F550" s="40">
        <v>5.05</v>
      </c>
      <c r="H550" s="40">
        <v>3.45</v>
      </c>
      <c r="I550" s="38">
        <f t="shared" si="21"/>
        <v>17.422499999999999</v>
      </c>
    </row>
    <row r="551" spans="3:9" ht="20.100000000000001" customHeight="1" x14ac:dyDescent="0.3">
      <c r="C551" s="5" t="s">
        <v>387</v>
      </c>
      <c r="D551" s="5">
        <v>-1</v>
      </c>
      <c r="E551" s="5">
        <v>2</v>
      </c>
      <c r="F551" s="40">
        <v>1</v>
      </c>
      <c r="H551" s="40">
        <v>2.1</v>
      </c>
      <c r="I551" s="38">
        <f t="shared" si="21"/>
        <v>-4.2</v>
      </c>
    </row>
    <row r="552" spans="3:9" ht="20.100000000000001" customHeight="1" x14ac:dyDescent="0.3">
      <c r="C552" s="5" t="s">
        <v>223</v>
      </c>
      <c r="D552" s="5">
        <v>1</v>
      </c>
      <c r="E552" s="5">
        <v>1</v>
      </c>
      <c r="F552" s="40">
        <v>5.2</v>
      </c>
      <c r="G552" s="38">
        <v>0.15</v>
      </c>
      <c r="I552" s="38">
        <f>G552*F552*E552*D552</f>
        <v>0.78</v>
      </c>
    </row>
    <row r="553" spans="3:9" ht="20.100000000000001" customHeight="1" x14ac:dyDescent="0.3">
      <c r="C553" s="5" t="s">
        <v>437</v>
      </c>
      <c r="D553" s="5">
        <v>1</v>
      </c>
      <c r="E553" s="5">
        <v>2</v>
      </c>
      <c r="F553" s="40">
        <v>4.75</v>
      </c>
      <c r="H553" s="40">
        <v>3.45</v>
      </c>
      <c r="I553" s="38">
        <f>H553*F553*E553*D553</f>
        <v>32.774999999999999</v>
      </c>
    </row>
    <row r="554" spans="3:9" ht="20.100000000000001" customHeight="1" x14ac:dyDescent="0.3">
      <c r="C554" s="5" t="s">
        <v>409</v>
      </c>
      <c r="D554" s="5">
        <v>1</v>
      </c>
      <c r="E554" s="5">
        <v>2</v>
      </c>
      <c r="F554" s="40">
        <v>2.7</v>
      </c>
      <c r="H554" s="40">
        <v>2.1</v>
      </c>
      <c r="I554" s="38">
        <f>H554*F554*E554*D554</f>
        <v>11.340000000000002</v>
      </c>
    </row>
    <row r="555" spans="3:9" ht="20.100000000000001" customHeight="1" x14ac:dyDescent="0.3">
      <c r="C555" s="5" t="s">
        <v>398</v>
      </c>
      <c r="D555" s="5">
        <v>1</v>
      </c>
      <c r="E555" s="5">
        <v>4</v>
      </c>
      <c r="F555" s="40">
        <v>0.23</v>
      </c>
      <c r="H555" s="40">
        <v>2.1</v>
      </c>
      <c r="I555" s="38">
        <f>H555*F555*E555*D555</f>
        <v>1.9320000000000002</v>
      </c>
    </row>
    <row r="556" spans="3:9" ht="20.100000000000001" customHeight="1" x14ac:dyDescent="0.3">
      <c r="C556" s="5" t="s">
        <v>438</v>
      </c>
      <c r="D556" s="5">
        <v>1</v>
      </c>
      <c r="E556" s="5">
        <v>1</v>
      </c>
      <c r="F556" s="40">
        <v>10.5</v>
      </c>
      <c r="G556" s="38">
        <v>0.15</v>
      </c>
      <c r="I556" s="38">
        <f>G556*F556*E556*D556</f>
        <v>1.575</v>
      </c>
    </row>
    <row r="557" spans="3:9" ht="20.100000000000001" customHeight="1" x14ac:dyDescent="0.3">
      <c r="C557" s="5" t="s">
        <v>439</v>
      </c>
      <c r="D557" s="5">
        <v>1</v>
      </c>
      <c r="E557" s="5">
        <v>2</v>
      </c>
      <c r="F557" s="40">
        <v>6.3</v>
      </c>
      <c r="H557" s="40">
        <v>3</v>
      </c>
      <c r="I557" s="38">
        <f>H557*F557*E557*D557</f>
        <v>37.799999999999997</v>
      </c>
    </row>
    <row r="558" spans="3:9" ht="20.100000000000001" customHeight="1" x14ac:dyDescent="0.3">
      <c r="C558" s="5" t="s">
        <v>387</v>
      </c>
      <c r="D558" s="5">
        <v>-1</v>
      </c>
      <c r="E558" s="5">
        <v>2</v>
      </c>
      <c r="F558" s="40">
        <v>1</v>
      </c>
      <c r="H558" s="40">
        <v>2.1</v>
      </c>
      <c r="I558" s="38">
        <f>H558*F558*E558*D558</f>
        <v>-4.2</v>
      </c>
    </row>
    <row r="559" spans="3:9" ht="20.100000000000001" customHeight="1" x14ac:dyDescent="0.3">
      <c r="C559" s="5" t="s">
        <v>404</v>
      </c>
      <c r="D559" s="5">
        <v>1</v>
      </c>
      <c r="E559" s="5">
        <v>1</v>
      </c>
      <c r="F559" s="40">
        <v>5.2</v>
      </c>
      <c r="G559" s="38">
        <v>0.23</v>
      </c>
      <c r="I559" s="38">
        <f>G559*F559*E559*D559</f>
        <v>1.1960000000000002</v>
      </c>
    </row>
    <row r="560" spans="3:9" ht="20.100000000000001" customHeight="1" x14ac:dyDescent="0.3">
      <c r="C560" s="5" t="s">
        <v>440</v>
      </c>
      <c r="D560" s="5">
        <v>1</v>
      </c>
      <c r="E560" s="5">
        <v>2</v>
      </c>
      <c r="F560" s="40">
        <v>3.45</v>
      </c>
      <c r="H560" s="40">
        <v>3.45</v>
      </c>
      <c r="I560" s="38">
        <f>H560*F560*E560*D560</f>
        <v>23.805000000000003</v>
      </c>
    </row>
    <row r="561" spans="3:9" ht="20.100000000000001" customHeight="1" x14ac:dyDescent="0.3">
      <c r="C561" s="5" t="s">
        <v>387</v>
      </c>
      <c r="D561" s="5">
        <v>-1</v>
      </c>
      <c r="E561" s="5">
        <v>1</v>
      </c>
      <c r="F561" s="40">
        <v>0.8</v>
      </c>
      <c r="H561" s="40">
        <v>2.1</v>
      </c>
      <c r="I561" s="38">
        <f>H561*F561*E561*D561</f>
        <v>-1.6800000000000002</v>
      </c>
    </row>
    <row r="562" spans="3:9" ht="20.100000000000001" customHeight="1" x14ac:dyDescent="0.3">
      <c r="C562" s="5" t="s">
        <v>223</v>
      </c>
      <c r="D562" s="5">
        <v>1</v>
      </c>
      <c r="E562" s="5">
        <v>1</v>
      </c>
      <c r="F562" s="40">
        <v>5</v>
      </c>
      <c r="G562" s="38">
        <v>0.15</v>
      </c>
      <c r="I562" s="38">
        <f>G562*F562*E562*D562</f>
        <v>0.75</v>
      </c>
    </row>
    <row r="563" spans="3:9" ht="20.100000000000001" customHeight="1" x14ac:dyDescent="0.3">
      <c r="C563" s="5" t="s">
        <v>397</v>
      </c>
      <c r="D563" s="5">
        <v>1</v>
      </c>
      <c r="E563" s="5">
        <v>1</v>
      </c>
      <c r="F563" s="40">
        <v>2</v>
      </c>
      <c r="H563" s="40">
        <v>2.1</v>
      </c>
      <c r="I563" s="38">
        <f t="shared" ref="I563:I569" si="22">H563*F563*E563*D563</f>
        <v>4.2</v>
      </c>
    </row>
    <row r="564" spans="3:9" ht="20.100000000000001" customHeight="1" x14ac:dyDescent="0.3">
      <c r="C564" s="5" t="s">
        <v>291</v>
      </c>
      <c r="D564" s="5">
        <v>1</v>
      </c>
      <c r="E564" s="5">
        <v>2</v>
      </c>
      <c r="F564" s="40">
        <v>0.25</v>
      </c>
      <c r="H564" s="40">
        <v>2.1</v>
      </c>
      <c r="I564" s="38">
        <f t="shared" si="22"/>
        <v>1.05</v>
      </c>
    </row>
    <row r="565" spans="3:9" ht="20.100000000000001" customHeight="1" x14ac:dyDescent="0.3">
      <c r="C565" s="5" t="s">
        <v>441</v>
      </c>
      <c r="D565" s="5">
        <v>1</v>
      </c>
      <c r="E565" s="5">
        <v>2</v>
      </c>
      <c r="F565" s="40">
        <v>7.2</v>
      </c>
      <c r="H565" s="40">
        <v>3.45</v>
      </c>
      <c r="I565" s="38">
        <f t="shared" si="22"/>
        <v>49.680000000000007</v>
      </c>
    </row>
    <row r="566" spans="3:9" ht="20.100000000000001" customHeight="1" x14ac:dyDescent="0.3">
      <c r="C566" s="5" t="s">
        <v>409</v>
      </c>
      <c r="D566" s="5">
        <v>1</v>
      </c>
      <c r="E566" s="5">
        <v>1</v>
      </c>
      <c r="F566" s="40">
        <v>4.55</v>
      </c>
      <c r="H566" s="40">
        <v>2.1</v>
      </c>
      <c r="I566" s="38">
        <f t="shared" si="22"/>
        <v>9.5549999999999997</v>
      </c>
    </row>
    <row r="567" spans="3:9" ht="20.100000000000001" customHeight="1" x14ac:dyDescent="0.3">
      <c r="C567" s="5" t="s">
        <v>102</v>
      </c>
      <c r="D567" s="5">
        <v>1</v>
      </c>
      <c r="E567" s="5">
        <v>1</v>
      </c>
      <c r="F567" s="40">
        <v>2.5</v>
      </c>
      <c r="H567" s="40">
        <v>0.8</v>
      </c>
      <c r="I567" s="38">
        <f t="shared" si="22"/>
        <v>2</v>
      </c>
    </row>
    <row r="568" spans="3:9" ht="20.100000000000001" customHeight="1" x14ac:dyDescent="0.3">
      <c r="C568" s="5" t="s">
        <v>442</v>
      </c>
      <c r="D568" s="5">
        <v>1</v>
      </c>
      <c r="E568" s="5">
        <v>1</v>
      </c>
      <c r="F568" s="40">
        <v>1</v>
      </c>
      <c r="H568" s="40">
        <v>2.1</v>
      </c>
      <c r="I568" s="38">
        <f t="shared" si="22"/>
        <v>2.1</v>
      </c>
    </row>
    <row r="569" spans="3:9" ht="20.100000000000001" customHeight="1" x14ac:dyDescent="0.3">
      <c r="C569" s="5" t="s">
        <v>443</v>
      </c>
      <c r="D569" s="5">
        <v>-1</v>
      </c>
      <c r="E569" s="5">
        <v>1</v>
      </c>
      <c r="F569" s="40">
        <v>0.57999999999999996</v>
      </c>
      <c r="H569" s="40">
        <v>0.69</v>
      </c>
      <c r="I569" s="38">
        <f t="shared" si="22"/>
        <v>-0.40019999999999994</v>
      </c>
    </row>
    <row r="570" spans="3:9" ht="20.100000000000001" customHeight="1" x14ac:dyDescent="0.3">
      <c r="C570" s="5" t="s">
        <v>444</v>
      </c>
      <c r="D570" s="5">
        <v>1</v>
      </c>
      <c r="E570" s="5">
        <v>1</v>
      </c>
      <c r="F570" s="40">
        <f>(0.58*2)+(0.69*2)</f>
        <v>2.54</v>
      </c>
      <c r="G570" s="38">
        <v>0.23</v>
      </c>
      <c r="I570" s="38">
        <f>G570*F570*E570*D570</f>
        <v>0.58420000000000005</v>
      </c>
    </row>
    <row r="571" spans="3:9" ht="20.100000000000001" customHeight="1" x14ac:dyDescent="0.3">
      <c r="C571" s="5" t="s">
        <v>398</v>
      </c>
      <c r="D571" s="5">
        <v>1</v>
      </c>
      <c r="E571" s="5">
        <v>1</v>
      </c>
      <c r="F571" s="40">
        <v>1.5</v>
      </c>
      <c r="G571" s="38">
        <v>0.4</v>
      </c>
      <c r="I571" s="38">
        <f>G571*F571*E571*D571</f>
        <v>0.60000000000000009</v>
      </c>
    </row>
    <row r="572" spans="3:9" ht="20.100000000000001" customHeight="1" x14ac:dyDescent="0.3">
      <c r="C572" s="5" t="s">
        <v>445</v>
      </c>
      <c r="D572" s="5">
        <v>1</v>
      </c>
      <c r="E572" s="5">
        <v>1</v>
      </c>
      <c r="F572" s="40">
        <v>3.7</v>
      </c>
      <c r="H572" s="40">
        <v>3</v>
      </c>
      <c r="I572" s="38">
        <f>H572*F572*E572*D572</f>
        <v>11.100000000000001</v>
      </c>
    </row>
    <row r="573" spans="3:9" ht="20.100000000000001" customHeight="1" x14ac:dyDescent="0.3">
      <c r="C573" s="5" t="s">
        <v>443</v>
      </c>
      <c r="D573" s="5">
        <v>-1</v>
      </c>
      <c r="E573" s="5">
        <v>1</v>
      </c>
      <c r="F573" s="40">
        <v>0.57999999999999996</v>
      </c>
      <c r="H573" s="40">
        <v>0.69</v>
      </c>
      <c r="I573" s="38">
        <f>H573*F573*E573*D573</f>
        <v>-0.40019999999999994</v>
      </c>
    </row>
    <row r="574" spans="3:9" ht="20.100000000000001" customHeight="1" x14ac:dyDescent="0.3">
      <c r="C574" s="5" t="s">
        <v>444</v>
      </c>
      <c r="D574" s="5">
        <v>1</v>
      </c>
      <c r="E574" s="5">
        <v>1</v>
      </c>
      <c r="F574" s="40">
        <f>(0.58*2)+(0.69*2)</f>
        <v>2.54</v>
      </c>
      <c r="G574" s="38">
        <v>0.23</v>
      </c>
      <c r="I574" s="38">
        <f>G574*F574*E574*D574</f>
        <v>0.58420000000000005</v>
      </c>
    </row>
    <row r="575" spans="3:9" ht="20.100000000000001" customHeight="1" x14ac:dyDescent="0.3">
      <c r="C575" s="5" t="s">
        <v>426</v>
      </c>
      <c r="D575" s="5">
        <v>1</v>
      </c>
      <c r="E575" s="5">
        <v>1</v>
      </c>
      <c r="F575" s="40">
        <v>3.4</v>
      </c>
      <c r="G575" s="38">
        <v>0.3</v>
      </c>
      <c r="I575" s="38">
        <f>G575*F575*E575*D575</f>
        <v>1.02</v>
      </c>
    </row>
    <row r="576" spans="3:9" ht="20.100000000000001" customHeight="1" x14ac:dyDescent="0.3">
      <c r="C576" s="5" t="s">
        <v>398</v>
      </c>
      <c r="D576" s="5">
        <v>1</v>
      </c>
      <c r="E576" s="5">
        <v>2</v>
      </c>
      <c r="F576" s="40">
        <v>0.25</v>
      </c>
      <c r="H576" s="40">
        <v>3</v>
      </c>
      <c r="I576" s="38">
        <f>H576*F576*E576*D576</f>
        <v>1.5</v>
      </c>
    </row>
    <row r="577" spans="3:9" ht="20.100000000000001" customHeight="1" x14ac:dyDescent="0.3">
      <c r="C577" s="5" t="s">
        <v>162</v>
      </c>
      <c r="D577" s="5">
        <v>1</v>
      </c>
      <c r="E577" s="5">
        <v>2</v>
      </c>
      <c r="F577" s="40">
        <v>3.5</v>
      </c>
      <c r="H577" s="40">
        <v>3</v>
      </c>
      <c r="I577" s="38">
        <f>H577*F577*E577*D577</f>
        <v>21</v>
      </c>
    </row>
    <row r="578" spans="3:9" ht="20.100000000000001" customHeight="1" x14ac:dyDescent="0.3">
      <c r="C578" s="5" t="s">
        <v>387</v>
      </c>
      <c r="D578" s="5">
        <v>-1</v>
      </c>
      <c r="E578" s="5">
        <v>2</v>
      </c>
      <c r="F578" s="40">
        <v>1</v>
      </c>
      <c r="H578" s="40">
        <v>2.1</v>
      </c>
      <c r="I578" s="38">
        <f>H578*F578*E578*D578</f>
        <v>-4.2</v>
      </c>
    </row>
    <row r="579" spans="3:9" ht="20.100000000000001" customHeight="1" x14ac:dyDescent="0.3">
      <c r="C579" s="5" t="s">
        <v>223</v>
      </c>
      <c r="D579" s="5">
        <v>1</v>
      </c>
      <c r="E579" s="5">
        <v>1</v>
      </c>
      <c r="F579" s="40">
        <v>5.2</v>
      </c>
      <c r="G579" s="38">
        <v>0.23</v>
      </c>
      <c r="I579" s="38">
        <f>G579*F579*E579*D579</f>
        <v>1.1960000000000002</v>
      </c>
    </row>
    <row r="580" spans="3:9" ht="20.100000000000001" customHeight="1" x14ac:dyDescent="0.3">
      <c r="C580" s="5" t="s">
        <v>446</v>
      </c>
      <c r="D580" s="5">
        <v>1</v>
      </c>
      <c r="E580" s="5">
        <v>2</v>
      </c>
      <c r="F580" s="40">
        <v>4.55</v>
      </c>
      <c r="H580" s="40">
        <v>3.45</v>
      </c>
      <c r="I580" s="38">
        <f>H580*F580*E580*D580</f>
        <v>31.395</v>
      </c>
    </row>
    <row r="581" spans="3:9" ht="20.100000000000001" customHeight="1" x14ac:dyDescent="0.3">
      <c r="C581" s="5" t="s">
        <v>387</v>
      </c>
      <c r="D581" s="5">
        <v>-1</v>
      </c>
      <c r="E581" s="5">
        <v>2</v>
      </c>
      <c r="F581" s="40">
        <v>1.5</v>
      </c>
      <c r="H581" s="40">
        <v>2.1</v>
      </c>
      <c r="I581" s="38">
        <f>H581*F581*E581*D581</f>
        <v>-6.3000000000000007</v>
      </c>
    </row>
    <row r="582" spans="3:9" ht="20.100000000000001" customHeight="1" x14ac:dyDescent="0.3">
      <c r="C582" s="5" t="s">
        <v>404</v>
      </c>
      <c r="D582" s="5">
        <v>1</v>
      </c>
      <c r="E582" s="5">
        <v>1</v>
      </c>
      <c r="F582" s="40">
        <v>5.7</v>
      </c>
      <c r="G582" s="38">
        <v>0.15</v>
      </c>
      <c r="I582" s="38">
        <f>G582*F582*E582*D582</f>
        <v>0.85499999999999998</v>
      </c>
    </row>
    <row r="583" spans="3:9" ht="20.100000000000001" customHeight="1" x14ac:dyDescent="0.3">
      <c r="C583" s="5" t="s">
        <v>409</v>
      </c>
      <c r="D583" s="5">
        <v>1</v>
      </c>
      <c r="E583" s="5">
        <v>1</v>
      </c>
      <c r="F583" s="40">
        <v>5</v>
      </c>
      <c r="H583" s="40">
        <v>2.1</v>
      </c>
      <c r="I583" s="38">
        <f>H583*F583*E583*D583</f>
        <v>10.5</v>
      </c>
    </row>
    <row r="584" spans="3:9" ht="20.100000000000001" customHeight="1" x14ac:dyDescent="0.3">
      <c r="C584" s="5" t="s">
        <v>102</v>
      </c>
      <c r="D584" s="5">
        <v>1</v>
      </c>
      <c r="E584" s="5">
        <v>1</v>
      </c>
      <c r="F584" s="40">
        <v>3.3</v>
      </c>
      <c r="H584" s="40">
        <v>0.8</v>
      </c>
      <c r="I584" s="38">
        <f>H584*F584*E584*D584</f>
        <v>2.64</v>
      </c>
    </row>
    <row r="585" spans="3:9" ht="20.100000000000001" customHeight="1" x14ac:dyDescent="0.3">
      <c r="C585" s="5" t="s">
        <v>443</v>
      </c>
      <c r="D585" s="5">
        <v>-1</v>
      </c>
      <c r="E585" s="5">
        <v>1</v>
      </c>
      <c r="F585" s="40">
        <v>0.59</v>
      </c>
      <c r="H585" s="40">
        <v>0.68</v>
      </c>
      <c r="I585" s="38">
        <f>H585*F585*E585*D585</f>
        <v>-0.4012</v>
      </c>
    </row>
    <row r="586" spans="3:9" ht="20.100000000000001" customHeight="1" x14ac:dyDescent="0.3">
      <c r="C586" s="5" t="s">
        <v>444</v>
      </c>
      <c r="D586" s="5">
        <v>1</v>
      </c>
      <c r="E586" s="5">
        <v>1</v>
      </c>
      <c r="F586" s="40">
        <v>2.54</v>
      </c>
      <c r="G586" s="38">
        <v>0.15</v>
      </c>
      <c r="I586" s="38">
        <f>G586*F586*E586*D586</f>
        <v>0.38100000000000001</v>
      </c>
    </row>
    <row r="587" spans="3:9" ht="20.100000000000001" customHeight="1" x14ac:dyDescent="0.3">
      <c r="C587" s="5" t="s">
        <v>397</v>
      </c>
      <c r="D587" s="5">
        <v>1</v>
      </c>
      <c r="E587" s="5">
        <v>1</v>
      </c>
      <c r="F587" s="40">
        <v>4.95</v>
      </c>
      <c r="H587" s="40">
        <v>2.1</v>
      </c>
      <c r="I587" s="38">
        <f t="shared" ref="I587:I597" si="23">H587*F587*E587*D587</f>
        <v>10.395000000000001</v>
      </c>
    </row>
    <row r="588" spans="3:9" ht="20.100000000000001" customHeight="1" x14ac:dyDescent="0.3">
      <c r="C588" s="5" t="s">
        <v>102</v>
      </c>
      <c r="D588" s="5">
        <v>1</v>
      </c>
      <c r="E588" s="5">
        <v>1</v>
      </c>
      <c r="F588" s="40">
        <v>2.2999999999999998</v>
      </c>
      <c r="H588" s="40">
        <v>0.8</v>
      </c>
      <c r="I588" s="38">
        <f t="shared" si="23"/>
        <v>1.8399999999999999</v>
      </c>
    </row>
    <row r="589" spans="3:9" ht="20.100000000000001" customHeight="1" x14ac:dyDescent="0.3">
      <c r="C589" s="5" t="s">
        <v>102</v>
      </c>
      <c r="D589" s="5">
        <v>1</v>
      </c>
      <c r="E589" s="5">
        <v>1</v>
      </c>
      <c r="F589" s="40">
        <v>0.7</v>
      </c>
      <c r="H589" s="40">
        <v>0.8</v>
      </c>
      <c r="I589" s="38">
        <f t="shared" si="23"/>
        <v>0.55999999999999994</v>
      </c>
    </row>
    <row r="590" spans="3:9" ht="20.100000000000001" customHeight="1" x14ac:dyDescent="0.3">
      <c r="C590" s="5" t="s">
        <v>398</v>
      </c>
      <c r="D590" s="5">
        <v>1</v>
      </c>
      <c r="E590" s="5">
        <v>2</v>
      </c>
      <c r="F590" s="40">
        <v>0.3</v>
      </c>
      <c r="H590" s="40">
        <v>2.1</v>
      </c>
      <c r="I590" s="38">
        <f t="shared" si="23"/>
        <v>1.26</v>
      </c>
    </row>
    <row r="591" spans="3:9" ht="20.100000000000001" customHeight="1" x14ac:dyDescent="0.3">
      <c r="C591" s="5" t="s">
        <v>447</v>
      </c>
      <c r="D591" s="5">
        <v>1</v>
      </c>
      <c r="E591" s="5">
        <v>1</v>
      </c>
      <c r="F591" s="40">
        <v>3.65</v>
      </c>
      <c r="H591" s="40">
        <v>2.1</v>
      </c>
      <c r="I591" s="38">
        <f t="shared" si="23"/>
        <v>7.665</v>
      </c>
    </row>
    <row r="592" spans="3:9" ht="20.100000000000001" customHeight="1" x14ac:dyDescent="0.3">
      <c r="C592" s="5" t="s">
        <v>102</v>
      </c>
      <c r="D592" s="5">
        <v>1</v>
      </c>
      <c r="E592" s="5">
        <v>1</v>
      </c>
      <c r="F592" s="40">
        <v>1.45</v>
      </c>
      <c r="H592" s="40">
        <v>0.8</v>
      </c>
      <c r="I592" s="38">
        <f t="shared" si="23"/>
        <v>1.1599999999999999</v>
      </c>
    </row>
    <row r="593" spans="3:9" ht="20.100000000000001" customHeight="1" x14ac:dyDescent="0.3">
      <c r="C593" s="5" t="s">
        <v>102</v>
      </c>
      <c r="D593" s="5">
        <v>1</v>
      </c>
      <c r="E593" s="5">
        <v>1</v>
      </c>
      <c r="F593" s="40">
        <v>1.5</v>
      </c>
      <c r="H593" s="40">
        <v>0.9</v>
      </c>
      <c r="I593" s="38">
        <f t="shared" si="23"/>
        <v>1.35</v>
      </c>
    </row>
    <row r="594" spans="3:9" ht="20.100000000000001" customHeight="1" x14ac:dyDescent="0.3">
      <c r="C594" s="5" t="s">
        <v>426</v>
      </c>
      <c r="D594" s="5">
        <v>1</v>
      </c>
      <c r="E594" s="5">
        <v>1</v>
      </c>
      <c r="F594" s="40">
        <v>9.9499999999999993</v>
      </c>
      <c r="H594" s="40">
        <v>0.23</v>
      </c>
      <c r="I594" s="38">
        <f t="shared" si="23"/>
        <v>2.2885</v>
      </c>
    </row>
    <row r="595" spans="3:9" ht="20.100000000000001" customHeight="1" x14ac:dyDescent="0.3">
      <c r="C595" s="5" t="s">
        <v>102</v>
      </c>
      <c r="D595" s="5">
        <v>1</v>
      </c>
      <c r="E595" s="5">
        <v>1</v>
      </c>
      <c r="F595" s="40">
        <v>4.8</v>
      </c>
      <c r="H595" s="40">
        <v>0.23</v>
      </c>
      <c r="I595" s="38">
        <f t="shared" si="23"/>
        <v>1.1040000000000001</v>
      </c>
    </row>
    <row r="596" spans="3:9" ht="20.100000000000001" customHeight="1" x14ac:dyDescent="0.3">
      <c r="C596" s="5" t="s">
        <v>448</v>
      </c>
      <c r="D596" s="5">
        <v>1</v>
      </c>
      <c r="E596" s="5">
        <v>2</v>
      </c>
      <c r="F596" s="40">
        <v>1.8</v>
      </c>
      <c r="H596" s="40">
        <v>3.45</v>
      </c>
      <c r="I596" s="38">
        <f t="shared" si="23"/>
        <v>12.420000000000002</v>
      </c>
    </row>
    <row r="597" spans="3:9" ht="20.100000000000001" customHeight="1" x14ac:dyDescent="0.3">
      <c r="C597" s="5" t="s">
        <v>387</v>
      </c>
      <c r="D597" s="5">
        <v>-1</v>
      </c>
      <c r="E597" s="5">
        <v>2</v>
      </c>
      <c r="F597" s="40">
        <v>1.5</v>
      </c>
      <c r="H597" s="40">
        <v>2.1</v>
      </c>
      <c r="I597" s="38">
        <f t="shared" si="23"/>
        <v>-6.3000000000000007</v>
      </c>
    </row>
    <row r="598" spans="3:9" ht="20.100000000000001" customHeight="1" x14ac:dyDescent="0.3">
      <c r="C598" s="5" t="s">
        <v>223</v>
      </c>
      <c r="D598" s="5">
        <v>1</v>
      </c>
      <c r="E598" s="5">
        <v>1</v>
      </c>
      <c r="F598" s="40">
        <v>5.7</v>
      </c>
      <c r="G598" s="38">
        <v>0.15</v>
      </c>
      <c r="I598" s="38">
        <f>G598*F598*E598*D598</f>
        <v>0.85499999999999998</v>
      </c>
    </row>
    <row r="599" spans="3:9" ht="20.100000000000001" customHeight="1" x14ac:dyDescent="0.3">
      <c r="C599" s="5" t="s">
        <v>398</v>
      </c>
      <c r="D599" s="5">
        <v>1</v>
      </c>
      <c r="E599" s="5">
        <v>1</v>
      </c>
      <c r="F599" s="40">
        <v>1.8</v>
      </c>
      <c r="H599" s="40">
        <v>3</v>
      </c>
      <c r="I599" s="38">
        <f>H599*F599*E599*D599</f>
        <v>5.4</v>
      </c>
    </row>
    <row r="600" spans="3:9" ht="20.100000000000001" customHeight="1" x14ac:dyDescent="0.3">
      <c r="C600" s="5" t="s">
        <v>449</v>
      </c>
      <c r="D600" s="5">
        <v>1</v>
      </c>
      <c r="E600" s="5">
        <v>1</v>
      </c>
      <c r="F600" s="40">
        <v>11.1</v>
      </c>
      <c r="H600" s="40">
        <v>3</v>
      </c>
      <c r="I600" s="38">
        <f>H600*F600*E600*D600</f>
        <v>33.299999999999997</v>
      </c>
    </row>
    <row r="601" spans="3:9" ht="20.100000000000001" customHeight="1" x14ac:dyDescent="0.3">
      <c r="C601" s="5" t="s">
        <v>450</v>
      </c>
      <c r="D601" s="5">
        <v>1</v>
      </c>
      <c r="E601" s="5">
        <v>1</v>
      </c>
      <c r="F601" s="40">
        <v>14.3</v>
      </c>
      <c r="H601" s="40">
        <v>3</v>
      </c>
      <c r="I601" s="38">
        <f>H601*F601*E601*D601</f>
        <v>42.900000000000006</v>
      </c>
    </row>
    <row r="602" spans="3:9" ht="20.100000000000001" customHeight="1" x14ac:dyDescent="0.3">
      <c r="C602" s="5" t="s">
        <v>387</v>
      </c>
      <c r="D602" s="5">
        <v>-1</v>
      </c>
      <c r="E602" s="5">
        <v>1</v>
      </c>
      <c r="F602" s="40">
        <v>1.5</v>
      </c>
      <c r="H602" s="40">
        <v>2.1</v>
      </c>
      <c r="I602" s="38">
        <f>H602*F602*E602*D602</f>
        <v>-3.1500000000000004</v>
      </c>
    </row>
    <row r="603" spans="3:9" ht="20.100000000000001" customHeight="1" x14ac:dyDescent="0.3">
      <c r="C603" s="5" t="s">
        <v>223</v>
      </c>
      <c r="D603" s="5">
        <v>1</v>
      </c>
      <c r="E603" s="5">
        <v>1</v>
      </c>
      <c r="F603" s="40">
        <v>5.7</v>
      </c>
      <c r="G603" s="38">
        <v>0.23</v>
      </c>
      <c r="I603" s="38">
        <f>G603*F603*E603*D603</f>
        <v>1.3110000000000002</v>
      </c>
    </row>
    <row r="604" spans="3:9" ht="20.100000000000001" customHeight="1" x14ac:dyDescent="0.3">
      <c r="C604" s="5" t="s">
        <v>409</v>
      </c>
      <c r="D604" s="5">
        <v>1</v>
      </c>
      <c r="E604" s="5">
        <v>1</v>
      </c>
      <c r="F604" s="40">
        <v>12.7</v>
      </c>
      <c r="H604" s="40">
        <v>3</v>
      </c>
      <c r="I604" s="38">
        <f>H604*F604*E604*D604</f>
        <v>38.099999999999994</v>
      </c>
    </row>
    <row r="605" spans="3:9" ht="20.100000000000001" customHeight="1" x14ac:dyDescent="0.3">
      <c r="C605" s="5" t="s">
        <v>387</v>
      </c>
      <c r="D605" s="5">
        <v>-1</v>
      </c>
      <c r="E605" s="5">
        <v>1</v>
      </c>
      <c r="F605" s="40">
        <v>1.5</v>
      </c>
      <c r="H605" s="40">
        <v>2.1</v>
      </c>
      <c r="I605" s="38">
        <f>H605*F605*E605*D605</f>
        <v>-3.1500000000000004</v>
      </c>
    </row>
    <row r="606" spans="3:9" ht="20.100000000000001" customHeight="1" x14ac:dyDescent="0.3">
      <c r="C606" s="5" t="s">
        <v>223</v>
      </c>
      <c r="D606" s="5">
        <v>1</v>
      </c>
      <c r="E606" s="5">
        <v>1</v>
      </c>
      <c r="F606" s="40">
        <v>5.7</v>
      </c>
      <c r="G606" s="38">
        <v>0.15</v>
      </c>
      <c r="I606" s="38">
        <f>G606*F606*E606*D606</f>
        <v>0.85499999999999998</v>
      </c>
    </row>
    <row r="607" spans="3:9" ht="20.100000000000001" customHeight="1" x14ac:dyDescent="0.3">
      <c r="C607" s="5" t="s">
        <v>451</v>
      </c>
      <c r="D607" s="5">
        <v>1</v>
      </c>
      <c r="E607" s="5">
        <v>2</v>
      </c>
      <c r="F607" s="40">
        <v>4.45</v>
      </c>
      <c r="H607" s="40">
        <v>3.45</v>
      </c>
      <c r="I607" s="38">
        <f>H607*F607*E607*D607</f>
        <v>30.705000000000002</v>
      </c>
    </row>
    <row r="608" spans="3:9" ht="20.100000000000001" customHeight="1" x14ac:dyDescent="0.3">
      <c r="C608" s="5" t="s">
        <v>397</v>
      </c>
      <c r="D608" s="5">
        <v>1</v>
      </c>
      <c r="E608" s="5">
        <v>2</v>
      </c>
      <c r="F608" s="40">
        <v>4.45</v>
      </c>
      <c r="H608" s="40">
        <v>3.45</v>
      </c>
      <c r="I608" s="38">
        <f>H608*F608*E608*D608</f>
        <v>30.705000000000002</v>
      </c>
    </row>
    <row r="609" spans="3:9" ht="20.100000000000001" customHeight="1" x14ac:dyDescent="0.3">
      <c r="C609" s="5" t="s">
        <v>387</v>
      </c>
      <c r="D609" s="5">
        <v>-1</v>
      </c>
      <c r="E609" s="5">
        <v>1</v>
      </c>
      <c r="F609" s="40">
        <v>1.5</v>
      </c>
      <c r="H609" s="40">
        <v>2.1</v>
      </c>
      <c r="I609" s="38">
        <f>H609*F609*E609*D609</f>
        <v>-3.1500000000000004</v>
      </c>
    </row>
    <row r="610" spans="3:9" ht="20.100000000000001" customHeight="1" x14ac:dyDescent="0.3">
      <c r="C610" s="5" t="s">
        <v>443</v>
      </c>
      <c r="D610" s="5">
        <v>-1</v>
      </c>
      <c r="E610" s="5">
        <v>1</v>
      </c>
      <c r="F610" s="40">
        <v>0.59</v>
      </c>
      <c r="H610" s="40">
        <v>0.68</v>
      </c>
      <c r="I610" s="38">
        <f>H610*F610*E610*D610</f>
        <v>-0.4012</v>
      </c>
    </row>
    <row r="611" spans="3:9" ht="20.100000000000001" customHeight="1" x14ac:dyDescent="0.3">
      <c r="C611" s="5" t="s">
        <v>444</v>
      </c>
      <c r="D611" s="5">
        <v>1</v>
      </c>
      <c r="E611" s="5">
        <v>1</v>
      </c>
      <c r="F611" s="40">
        <v>2.54</v>
      </c>
      <c r="G611" s="38">
        <v>0.15</v>
      </c>
      <c r="I611" s="38">
        <f>G611*F611*E611*D611</f>
        <v>0.38100000000000001</v>
      </c>
    </row>
    <row r="612" spans="3:9" ht="20.100000000000001" customHeight="1" x14ac:dyDescent="0.3">
      <c r="C612" s="5" t="s">
        <v>452</v>
      </c>
      <c r="D612" s="5">
        <v>1</v>
      </c>
      <c r="E612" s="5">
        <v>1</v>
      </c>
      <c r="F612" s="40">
        <v>6</v>
      </c>
      <c r="H612" s="40">
        <v>3.45</v>
      </c>
      <c r="I612" s="38">
        <f>H612*F612*E612*D612</f>
        <v>20.700000000000003</v>
      </c>
    </row>
    <row r="613" spans="3:9" ht="20.100000000000001" customHeight="1" x14ac:dyDescent="0.3">
      <c r="C613" s="5" t="s">
        <v>398</v>
      </c>
      <c r="D613" s="5">
        <v>1</v>
      </c>
      <c r="E613" s="5">
        <v>4</v>
      </c>
      <c r="F613" s="40">
        <v>0.25</v>
      </c>
      <c r="H613" s="40">
        <v>3.45</v>
      </c>
      <c r="I613" s="38">
        <f>H613*F613*E613*D613</f>
        <v>3.45</v>
      </c>
    </row>
    <row r="614" spans="3:9" ht="20.100000000000001" customHeight="1" x14ac:dyDescent="0.3">
      <c r="C614" s="5" t="s">
        <v>438</v>
      </c>
      <c r="D614" s="5">
        <v>1</v>
      </c>
      <c r="E614" s="5">
        <v>2</v>
      </c>
      <c r="F614" s="40">
        <v>9.9</v>
      </c>
      <c r="G614" s="38">
        <v>0.23</v>
      </c>
      <c r="I614" s="38">
        <f>G614*F614*E614*D614</f>
        <v>4.5540000000000003</v>
      </c>
    </row>
    <row r="615" spans="3:9" ht="20.100000000000001" customHeight="1" x14ac:dyDescent="0.3">
      <c r="C615" s="5" t="s">
        <v>164</v>
      </c>
      <c r="D615" s="5">
        <v>1</v>
      </c>
      <c r="E615" s="5">
        <v>1</v>
      </c>
      <c r="F615" s="40">
        <v>6</v>
      </c>
      <c r="H615" s="40">
        <v>2.6</v>
      </c>
      <c r="I615" s="38">
        <f>H615*F615*E615*D615</f>
        <v>15.600000000000001</v>
      </c>
    </row>
    <row r="616" spans="3:9" ht="20.100000000000001" customHeight="1" x14ac:dyDescent="0.3">
      <c r="C616" s="5" t="s">
        <v>387</v>
      </c>
      <c r="D616" s="5">
        <v>-1</v>
      </c>
      <c r="E616" s="5">
        <v>1</v>
      </c>
      <c r="F616" s="40">
        <v>1.5</v>
      </c>
      <c r="H616" s="40">
        <v>2.1</v>
      </c>
      <c r="I616" s="38">
        <f>H616*F616*E616*D616</f>
        <v>-3.1500000000000004</v>
      </c>
    </row>
    <row r="617" spans="3:9" ht="20.100000000000001" customHeight="1" x14ac:dyDescent="0.3">
      <c r="C617" s="5" t="s">
        <v>223</v>
      </c>
      <c r="D617" s="5">
        <v>1</v>
      </c>
      <c r="E617" s="5">
        <v>1</v>
      </c>
      <c r="F617" s="40">
        <v>5.7</v>
      </c>
      <c r="G617" s="38">
        <v>0.23</v>
      </c>
      <c r="I617" s="38">
        <f>G617*F617*E617*D617</f>
        <v>1.3110000000000002</v>
      </c>
    </row>
    <row r="618" spans="3:9" ht="20.100000000000001" customHeight="1" x14ac:dyDescent="0.3">
      <c r="C618" s="5" t="s">
        <v>453</v>
      </c>
      <c r="D618" s="5">
        <v>1</v>
      </c>
      <c r="E618" s="5">
        <v>2</v>
      </c>
      <c r="F618" s="40">
        <v>6.15</v>
      </c>
      <c r="H618" s="40">
        <v>3.45</v>
      </c>
      <c r="I618" s="38">
        <f>H618*F618*E618*D618</f>
        <v>42.435000000000002</v>
      </c>
    </row>
    <row r="619" spans="3:9" ht="20.100000000000001" customHeight="1" x14ac:dyDescent="0.3">
      <c r="C619" s="5" t="s">
        <v>398</v>
      </c>
      <c r="D619" s="5">
        <v>1</v>
      </c>
      <c r="E619" s="5">
        <v>4</v>
      </c>
      <c r="F619" s="40">
        <v>0.25</v>
      </c>
      <c r="H619" s="40">
        <v>3.45</v>
      </c>
      <c r="I619" s="38">
        <f>H619*F619*E619*D619</f>
        <v>3.45</v>
      </c>
    </row>
    <row r="620" spans="3:9" ht="20.100000000000001" customHeight="1" x14ac:dyDescent="0.3">
      <c r="C620" s="5" t="s">
        <v>386</v>
      </c>
      <c r="D620" s="5">
        <v>1</v>
      </c>
      <c r="E620" s="5">
        <v>2</v>
      </c>
      <c r="F620" s="40">
        <v>4.45</v>
      </c>
      <c r="H620" s="40">
        <v>3.45</v>
      </c>
      <c r="I620" s="38">
        <f>H620*F620*E620*D620</f>
        <v>30.705000000000002</v>
      </c>
    </row>
    <row r="621" spans="3:9" ht="20.100000000000001" customHeight="1" x14ac:dyDescent="0.3">
      <c r="C621" s="5" t="s">
        <v>229</v>
      </c>
      <c r="D621" s="5">
        <v>1</v>
      </c>
      <c r="E621" s="5">
        <v>1</v>
      </c>
      <c r="F621" s="40">
        <v>4.8</v>
      </c>
      <c r="H621" s="40">
        <v>3</v>
      </c>
      <c r="I621" s="38">
        <f>H621*F621*E621*D621</f>
        <v>14.399999999999999</v>
      </c>
    </row>
    <row r="622" spans="3:9" ht="20.100000000000001" customHeight="1" x14ac:dyDescent="0.3">
      <c r="C622" s="5" t="s">
        <v>387</v>
      </c>
      <c r="D622" s="5">
        <v>-1</v>
      </c>
      <c r="E622" s="5">
        <v>1</v>
      </c>
      <c r="F622" s="40">
        <v>1.5</v>
      </c>
      <c r="H622" s="40">
        <v>2.1</v>
      </c>
      <c r="I622" s="38">
        <f>H622*F622*E622*D622</f>
        <v>-3.1500000000000004</v>
      </c>
    </row>
    <row r="623" spans="3:9" ht="20.100000000000001" customHeight="1" x14ac:dyDescent="0.3">
      <c r="C623" s="5" t="s">
        <v>223</v>
      </c>
      <c r="D623" s="5">
        <v>1</v>
      </c>
      <c r="E623" s="5">
        <v>1</v>
      </c>
      <c r="F623" s="40">
        <v>5.7</v>
      </c>
      <c r="G623" s="38">
        <v>0.23</v>
      </c>
      <c r="I623" s="38">
        <f>G623*F623*E623*D623</f>
        <v>1.3110000000000002</v>
      </c>
    </row>
    <row r="624" spans="3:9" ht="20.100000000000001" customHeight="1" x14ac:dyDescent="0.3">
      <c r="C624" s="5" t="s">
        <v>129</v>
      </c>
      <c r="D624" s="5">
        <v>1</v>
      </c>
      <c r="E624" s="5">
        <v>2</v>
      </c>
      <c r="F624" s="40">
        <v>6.55</v>
      </c>
      <c r="H624" s="40">
        <v>2.1</v>
      </c>
      <c r="I624" s="38">
        <f t="shared" ref="I624:I629" si="24">H624*F624*E624*D624</f>
        <v>27.51</v>
      </c>
    </row>
    <row r="625" spans="3:17" ht="20.100000000000001" customHeight="1" x14ac:dyDescent="0.3">
      <c r="C625" s="5" t="s">
        <v>102</v>
      </c>
      <c r="D625" s="5">
        <v>1</v>
      </c>
      <c r="E625" s="5">
        <v>4</v>
      </c>
      <c r="F625" s="40">
        <v>2.2999999999999998</v>
      </c>
      <c r="H625" s="40">
        <v>0.9</v>
      </c>
      <c r="I625" s="38">
        <f t="shared" si="24"/>
        <v>8.2799999999999994</v>
      </c>
    </row>
    <row r="626" spans="3:17" ht="20.100000000000001" customHeight="1" x14ac:dyDescent="0.3">
      <c r="C626" s="5" t="s">
        <v>398</v>
      </c>
      <c r="D626" s="5">
        <v>1</v>
      </c>
      <c r="E626" s="5">
        <v>4</v>
      </c>
      <c r="F626" s="40">
        <v>0.23</v>
      </c>
      <c r="H626" s="40">
        <v>2.1</v>
      </c>
      <c r="I626" s="38">
        <f t="shared" si="24"/>
        <v>1.9320000000000002</v>
      </c>
    </row>
    <row r="627" spans="3:17" ht="20.100000000000001" customHeight="1" x14ac:dyDescent="0.3">
      <c r="C627" s="5" t="s">
        <v>293</v>
      </c>
      <c r="D627" s="5">
        <v>1</v>
      </c>
      <c r="E627" s="5">
        <v>1</v>
      </c>
      <c r="F627" s="40">
        <v>4.8</v>
      </c>
      <c r="H627" s="40">
        <v>2.1</v>
      </c>
      <c r="I627" s="38">
        <f t="shared" si="24"/>
        <v>10.08</v>
      </c>
    </row>
    <row r="628" spans="3:17" ht="20.100000000000001" customHeight="1" x14ac:dyDescent="0.3">
      <c r="C628" s="5" t="s">
        <v>454</v>
      </c>
      <c r="D628" s="5">
        <v>1</v>
      </c>
      <c r="E628" s="5">
        <v>2</v>
      </c>
      <c r="F628" s="40">
        <v>1.8</v>
      </c>
      <c r="H628" s="40">
        <v>3.45</v>
      </c>
      <c r="I628" s="38">
        <f t="shared" si="24"/>
        <v>12.420000000000002</v>
      </c>
    </row>
    <row r="629" spans="3:17" ht="20.100000000000001" customHeight="1" x14ac:dyDescent="0.3">
      <c r="C629" s="5" t="s">
        <v>387</v>
      </c>
      <c r="D629" s="5">
        <v>-1</v>
      </c>
      <c r="E629" s="5">
        <v>2</v>
      </c>
      <c r="F629" s="40">
        <v>1.5</v>
      </c>
      <c r="H629" s="40">
        <v>2.1</v>
      </c>
      <c r="I629" s="38">
        <f t="shared" si="24"/>
        <v>-6.3000000000000007</v>
      </c>
    </row>
    <row r="630" spans="3:17" ht="20.100000000000001" customHeight="1" x14ac:dyDescent="0.3">
      <c r="C630" s="5" t="s">
        <v>223</v>
      </c>
      <c r="D630" s="5">
        <v>1</v>
      </c>
      <c r="E630" s="5">
        <v>1</v>
      </c>
      <c r="F630" s="40">
        <v>5.7</v>
      </c>
      <c r="G630" s="38">
        <v>0.15</v>
      </c>
      <c r="I630" s="38">
        <f>G630*F630*E630*D630</f>
        <v>0.85499999999999998</v>
      </c>
    </row>
    <row r="631" spans="3:17" ht="20.100000000000001" customHeight="1" x14ac:dyDescent="0.3">
      <c r="C631" s="5" t="s">
        <v>455</v>
      </c>
      <c r="D631" s="5">
        <v>1</v>
      </c>
      <c r="E631" s="5">
        <v>1</v>
      </c>
      <c r="F631" s="40">
        <v>3.3</v>
      </c>
      <c r="H631" s="40">
        <v>2.1</v>
      </c>
      <c r="I631" s="38">
        <f>H631*F631*E631*D631</f>
        <v>6.93</v>
      </c>
    </row>
    <row r="632" spans="3:17" ht="20.100000000000001" customHeight="1" x14ac:dyDescent="0.3">
      <c r="C632" s="5" t="s">
        <v>102</v>
      </c>
      <c r="D632" s="5">
        <v>1</v>
      </c>
      <c r="E632" s="5">
        <v>1</v>
      </c>
      <c r="F632" s="40">
        <v>2.2999999999999998</v>
      </c>
      <c r="H632" s="40">
        <v>0.9</v>
      </c>
      <c r="I632" s="38">
        <f>H632*F632*E632*D632</f>
        <v>2.0699999999999998</v>
      </c>
    </row>
    <row r="633" spans="3:17" ht="20.100000000000001" customHeight="1" x14ac:dyDescent="0.3">
      <c r="C633" s="5" t="s">
        <v>438</v>
      </c>
      <c r="D633" s="5">
        <v>1</v>
      </c>
      <c r="E633" s="5">
        <v>1</v>
      </c>
      <c r="F633" s="40">
        <v>1.8</v>
      </c>
      <c r="G633" s="38">
        <v>0.35</v>
      </c>
      <c r="I633" s="38">
        <f>G633*F633*E633*D633</f>
        <v>0.63</v>
      </c>
    </row>
    <row r="634" spans="3:17" ht="20.100000000000001" customHeight="1" x14ac:dyDescent="0.3">
      <c r="C634" s="5" t="s">
        <v>456</v>
      </c>
      <c r="D634" s="5">
        <v>1</v>
      </c>
      <c r="E634" s="5">
        <v>1</v>
      </c>
      <c r="F634" s="40">
        <v>6.15</v>
      </c>
      <c r="H634" s="40">
        <v>2.1</v>
      </c>
      <c r="I634" s="38">
        <f>H634*F634*E634*D634</f>
        <v>12.915000000000001</v>
      </c>
    </row>
    <row r="635" spans="3:17" ht="20.100000000000001" customHeight="1" x14ac:dyDescent="0.3">
      <c r="C635" s="5" t="s">
        <v>102</v>
      </c>
      <c r="D635" s="5">
        <v>1</v>
      </c>
      <c r="E635" s="5">
        <v>2</v>
      </c>
      <c r="F635" s="40">
        <v>2.2999999999999998</v>
      </c>
      <c r="H635" s="40">
        <v>0.9</v>
      </c>
      <c r="I635" s="38">
        <f>H635*F635*E635*D635</f>
        <v>4.1399999999999997</v>
      </c>
    </row>
    <row r="636" spans="3:17" ht="20.100000000000001" customHeight="1" x14ac:dyDescent="0.3">
      <c r="C636" s="5" t="s">
        <v>457</v>
      </c>
      <c r="D636" s="5">
        <v>1</v>
      </c>
      <c r="E636" s="5">
        <v>1</v>
      </c>
      <c r="F636" s="40">
        <v>4.8</v>
      </c>
      <c r="H636" s="40">
        <v>3</v>
      </c>
      <c r="I636" s="38">
        <f>H636*F636*E636*D636</f>
        <v>14.399999999999999</v>
      </c>
    </row>
    <row r="637" spans="3:17" ht="20.100000000000001" customHeight="1" x14ac:dyDescent="0.3">
      <c r="C637" s="5" t="s">
        <v>314</v>
      </c>
      <c r="D637" s="5">
        <v>1</v>
      </c>
      <c r="E637" s="5">
        <v>2</v>
      </c>
      <c r="F637" s="40">
        <v>2.95</v>
      </c>
      <c r="H637" s="40">
        <v>3</v>
      </c>
      <c r="I637" s="38">
        <f>H637*F637*E637*D637</f>
        <v>17.700000000000003</v>
      </c>
    </row>
    <row r="638" spans="3:17" ht="20.100000000000001" customHeight="1" x14ac:dyDescent="0.3">
      <c r="C638" s="5" t="s">
        <v>387</v>
      </c>
      <c r="D638" s="5">
        <v>-1</v>
      </c>
      <c r="E638" s="5">
        <v>1</v>
      </c>
      <c r="F638" s="40">
        <v>1</v>
      </c>
      <c r="H638" s="40">
        <v>2.1</v>
      </c>
      <c r="I638" s="38">
        <f>H638*F638*E638*D638</f>
        <v>-2.1</v>
      </c>
    </row>
    <row r="639" spans="3:17" ht="20.100000000000001" customHeight="1" x14ac:dyDescent="0.3">
      <c r="C639" s="5" t="s">
        <v>223</v>
      </c>
      <c r="D639" s="5">
        <v>1</v>
      </c>
      <c r="E639" s="5">
        <v>1</v>
      </c>
      <c r="F639" s="40">
        <v>5.2</v>
      </c>
      <c r="G639" s="38">
        <v>0.23</v>
      </c>
      <c r="I639" s="38">
        <f>G639*F639*E639*D639</f>
        <v>1.1960000000000002</v>
      </c>
    </row>
    <row r="640" spans="3:17" ht="20.100000000000001" customHeight="1" x14ac:dyDescent="0.3">
      <c r="G640" s="152" t="s">
        <v>99</v>
      </c>
      <c r="H640" s="152"/>
      <c r="I640" s="88">
        <f>SUM(I420:I639)</f>
        <v>1415.3210999999997</v>
      </c>
      <c r="J640" s="2" t="s">
        <v>101</v>
      </c>
      <c r="L640" s="185" t="s">
        <v>459</v>
      </c>
      <c r="M640" s="185"/>
      <c r="N640" s="185"/>
      <c r="O640" s="185"/>
      <c r="P640" s="185"/>
      <c r="Q640" s="185"/>
    </row>
    <row r="641" spans="1:9" ht="20.100000000000001" customHeight="1" x14ac:dyDescent="0.3">
      <c r="C641" s="12" t="s">
        <v>460</v>
      </c>
    </row>
    <row r="642" spans="1:9" ht="55.2" customHeight="1" x14ac:dyDescent="0.3">
      <c r="A642" s="94">
        <v>1</v>
      </c>
      <c r="B642" s="94">
        <v>492</v>
      </c>
      <c r="C642" s="179" t="s">
        <v>461</v>
      </c>
      <c r="D642" s="179"/>
      <c r="E642" s="179"/>
      <c r="F642" s="179"/>
      <c r="G642" s="179"/>
      <c r="H642" s="179"/>
      <c r="I642" s="95"/>
    </row>
    <row r="643" spans="1:9" ht="20.100000000000001" customHeight="1" x14ac:dyDescent="0.3">
      <c r="A643" s="94"/>
      <c r="B643" s="94"/>
      <c r="C643" s="96" t="s">
        <v>462</v>
      </c>
      <c r="D643" s="94">
        <v>1</v>
      </c>
      <c r="E643" s="94">
        <v>1</v>
      </c>
      <c r="F643" s="112">
        <v>2.2999999999999998</v>
      </c>
      <c r="G643" s="113"/>
      <c r="H643" s="113"/>
      <c r="I643" s="106">
        <f t="shared" ref="I643:I688" si="25">D643*E643*F643</f>
        <v>2.2999999999999998</v>
      </c>
    </row>
    <row r="644" spans="1:9" ht="19.95" customHeight="1" x14ac:dyDescent="0.3">
      <c r="A644" s="94"/>
      <c r="B644" s="94"/>
      <c r="C644" s="96" t="s">
        <v>463</v>
      </c>
      <c r="D644" s="94">
        <v>1</v>
      </c>
      <c r="E644" s="94">
        <v>1</v>
      </c>
      <c r="F644" s="112">
        <v>1</v>
      </c>
      <c r="G644" s="113"/>
      <c r="H644" s="113"/>
      <c r="I644" s="106">
        <f t="shared" si="25"/>
        <v>1</v>
      </c>
    </row>
    <row r="645" spans="1:9" ht="19.95" customHeight="1" x14ac:dyDescent="0.3">
      <c r="A645" s="94"/>
      <c r="B645" s="94"/>
      <c r="C645" s="96" t="s">
        <v>464</v>
      </c>
      <c r="D645" s="94">
        <v>1</v>
      </c>
      <c r="E645" s="94">
        <v>2</v>
      </c>
      <c r="F645" s="112">
        <v>1.6</v>
      </c>
      <c r="G645" s="113"/>
      <c r="H645" s="113"/>
      <c r="I645" s="106">
        <f t="shared" si="25"/>
        <v>3.2</v>
      </c>
    </row>
    <row r="646" spans="1:9" ht="19.95" customHeight="1" x14ac:dyDescent="0.3">
      <c r="A646" s="94"/>
      <c r="B646" s="94"/>
      <c r="C646" s="96" t="s">
        <v>465</v>
      </c>
      <c r="D646" s="94">
        <v>1</v>
      </c>
      <c r="E646" s="94">
        <v>2</v>
      </c>
      <c r="F646" s="112">
        <v>2.1</v>
      </c>
      <c r="G646" s="113"/>
      <c r="H646" s="113"/>
      <c r="I646" s="106">
        <f t="shared" si="25"/>
        <v>4.2</v>
      </c>
    </row>
    <row r="647" spans="1:9" ht="19.95" customHeight="1" x14ac:dyDescent="0.3">
      <c r="A647" s="94"/>
      <c r="B647" s="94"/>
      <c r="C647" s="96" t="s">
        <v>466</v>
      </c>
      <c r="D647" s="94">
        <v>1</v>
      </c>
      <c r="E647" s="94">
        <v>1</v>
      </c>
      <c r="F647" s="112">
        <v>2.5</v>
      </c>
      <c r="G647" s="113"/>
      <c r="H647" s="113"/>
      <c r="I647" s="106">
        <f t="shared" si="25"/>
        <v>2.5</v>
      </c>
    </row>
    <row r="648" spans="1:9" ht="19.95" customHeight="1" x14ac:dyDescent="0.3">
      <c r="A648" s="94"/>
      <c r="B648" s="94"/>
      <c r="C648" s="96" t="s">
        <v>467</v>
      </c>
      <c r="D648" s="94">
        <v>1</v>
      </c>
      <c r="E648" s="94">
        <v>1</v>
      </c>
      <c r="F648" s="112">
        <v>1.8</v>
      </c>
      <c r="G648" s="113"/>
      <c r="H648" s="113"/>
      <c r="I648" s="106">
        <f t="shared" si="25"/>
        <v>1.8</v>
      </c>
    </row>
    <row r="649" spans="1:9" ht="19.95" customHeight="1" x14ac:dyDescent="0.3">
      <c r="A649" s="94"/>
      <c r="B649" s="94"/>
      <c r="C649" s="96" t="s">
        <v>464</v>
      </c>
      <c r="D649" s="94">
        <v>1</v>
      </c>
      <c r="E649" s="94">
        <v>2</v>
      </c>
      <c r="F649" s="112">
        <v>1.7</v>
      </c>
      <c r="G649" s="113"/>
      <c r="H649" s="113"/>
      <c r="I649" s="106">
        <f t="shared" si="25"/>
        <v>3.4</v>
      </c>
    </row>
    <row r="650" spans="1:9" ht="19.95" customHeight="1" x14ac:dyDescent="0.3">
      <c r="A650" s="94"/>
      <c r="B650" s="94"/>
      <c r="C650" s="96" t="s">
        <v>462</v>
      </c>
      <c r="D650" s="94">
        <v>1</v>
      </c>
      <c r="E650" s="94">
        <v>3</v>
      </c>
      <c r="F650" s="112">
        <v>2.2000000000000002</v>
      </c>
      <c r="G650" s="113"/>
      <c r="H650" s="113"/>
      <c r="I650" s="106">
        <f t="shared" si="25"/>
        <v>6.6000000000000005</v>
      </c>
    </row>
    <row r="651" spans="1:9" ht="19.95" customHeight="1" x14ac:dyDescent="0.3">
      <c r="A651" s="94"/>
      <c r="B651" s="94"/>
      <c r="C651" s="96" t="s">
        <v>464</v>
      </c>
      <c r="D651" s="94">
        <v>1</v>
      </c>
      <c r="E651" s="94">
        <v>2</v>
      </c>
      <c r="F651" s="112">
        <v>1.7</v>
      </c>
      <c r="G651" s="113"/>
      <c r="H651" s="113"/>
      <c r="I651" s="106">
        <f t="shared" si="25"/>
        <v>3.4</v>
      </c>
    </row>
    <row r="652" spans="1:9" ht="19.95" customHeight="1" x14ac:dyDescent="0.3">
      <c r="A652" s="94"/>
      <c r="B652" s="94"/>
      <c r="C652" s="96" t="s">
        <v>469</v>
      </c>
      <c r="D652" s="94">
        <v>1</v>
      </c>
      <c r="E652" s="94">
        <v>4</v>
      </c>
      <c r="F652" s="112">
        <v>1.6</v>
      </c>
      <c r="G652" s="113"/>
      <c r="H652" s="113"/>
      <c r="I652" s="106">
        <f t="shared" si="25"/>
        <v>6.4</v>
      </c>
    </row>
    <row r="653" spans="1:9" ht="19.95" customHeight="1" x14ac:dyDescent="0.3">
      <c r="A653" s="94"/>
      <c r="B653" s="94"/>
      <c r="C653" s="96" t="s">
        <v>470</v>
      </c>
      <c r="D653" s="94">
        <v>1</v>
      </c>
      <c r="E653" s="94">
        <v>1</v>
      </c>
      <c r="F653" s="112">
        <v>9.4</v>
      </c>
      <c r="G653" s="113"/>
      <c r="H653" s="113"/>
      <c r="I653" s="106">
        <f t="shared" si="25"/>
        <v>9.4</v>
      </c>
    </row>
    <row r="654" spans="1:9" ht="19.95" customHeight="1" x14ac:dyDescent="0.3">
      <c r="A654" s="94"/>
      <c r="B654" s="94"/>
      <c r="C654" s="96" t="s">
        <v>471</v>
      </c>
      <c r="D654" s="94">
        <v>1</v>
      </c>
      <c r="E654" s="94">
        <v>1</v>
      </c>
      <c r="F654" s="112">
        <v>9.1</v>
      </c>
      <c r="G654" s="113"/>
      <c r="H654" s="113"/>
      <c r="I654" s="106">
        <f t="shared" si="25"/>
        <v>9.1</v>
      </c>
    </row>
    <row r="655" spans="1:9" ht="19.95" customHeight="1" x14ac:dyDescent="0.3">
      <c r="A655" s="94"/>
      <c r="B655" s="94"/>
      <c r="C655" s="96" t="s">
        <v>472</v>
      </c>
      <c r="D655" s="94">
        <v>1</v>
      </c>
      <c r="E655" s="94">
        <v>1</v>
      </c>
      <c r="F655" s="112">
        <v>9.4</v>
      </c>
      <c r="G655" s="113"/>
      <c r="H655" s="113"/>
      <c r="I655" s="106">
        <f t="shared" si="25"/>
        <v>9.4</v>
      </c>
    </row>
    <row r="656" spans="1:9" ht="19.95" customHeight="1" x14ac:dyDescent="0.3">
      <c r="A656" s="94"/>
      <c r="B656" s="94"/>
      <c r="C656" s="96" t="s">
        <v>473</v>
      </c>
      <c r="D656" s="94">
        <v>1</v>
      </c>
      <c r="E656" s="94">
        <v>1</v>
      </c>
      <c r="F656" s="112">
        <v>9.4</v>
      </c>
      <c r="G656" s="113"/>
      <c r="H656" s="113"/>
      <c r="I656" s="106">
        <f t="shared" si="25"/>
        <v>9.4</v>
      </c>
    </row>
    <row r="657" spans="1:9" ht="19.95" customHeight="1" x14ac:dyDescent="0.3">
      <c r="A657" s="94"/>
      <c r="B657" s="94"/>
      <c r="C657" s="96" t="s">
        <v>474</v>
      </c>
      <c r="D657" s="94">
        <v>1</v>
      </c>
      <c r="E657" s="94">
        <v>1</v>
      </c>
      <c r="F657" s="112">
        <v>4.5999999999999996</v>
      </c>
      <c r="G657" s="113"/>
      <c r="H657" s="113"/>
      <c r="I657" s="106">
        <f t="shared" si="25"/>
        <v>4.5999999999999996</v>
      </c>
    </row>
    <row r="658" spans="1:9" ht="19.95" customHeight="1" x14ac:dyDescent="0.3">
      <c r="A658" s="94"/>
      <c r="B658" s="94"/>
      <c r="C658" s="96" t="s">
        <v>475</v>
      </c>
      <c r="D658" s="94">
        <v>1</v>
      </c>
      <c r="E658" s="94">
        <v>2</v>
      </c>
      <c r="F658" s="112">
        <v>1.7</v>
      </c>
      <c r="G658" s="113"/>
      <c r="H658" s="113"/>
      <c r="I658" s="106">
        <f t="shared" si="25"/>
        <v>3.4</v>
      </c>
    </row>
    <row r="659" spans="1:9" ht="19.95" customHeight="1" x14ac:dyDescent="0.3">
      <c r="A659" s="94"/>
      <c r="B659" s="94"/>
      <c r="C659" s="96" t="s">
        <v>476</v>
      </c>
      <c r="D659" s="94">
        <v>1</v>
      </c>
      <c r="E659" s="94">
        <v>1</v>
      </c>
      <c r="F659" s="112">
        <v>1.7</v>
      </c>
      <c r="G659" s="113"/>
      <c r="H659" s="113"/>
      <c r="I659" s="106">
        <f t="shared" si="25"/>
        <v>1.7</v>
      </c>
    </row>
    <row r="660" spans="1:9" ht="19.95" customHeight="1" x14ac:dyDescent="0.3">
      <c r="A660" s="94"/>
      <c r="B660" s="94"/>
      <c r="C660" s="96" t="s">
        <v>477</v>
      </c>
      <c r="D660" s="94">
        <v>1</v>
      </c>
      <c r="E660" s="94">
        <v>1</v>
      </c>
      <c r="F660" s="112">
        <v>2</v>
      </c>
      <c r="G660" s="113"/>
      <c r="H660" s="113"/>
      <c r="I660" s="106">
        <f t="shared" si="25"/>
        <v>2</v>
      </c>
    </row>
    <row r="661" spans="1:9" ht="19.95" customHeight="1" x14ac:dyDescent="0.3">
      <c r="A661" s="94"/>
      <c r="B661" s="94"/>
      <c r="C661" s="96" t="s">
        <v>478</v>
      </c>
      <c r="D661" s="94">
        <v>1</v>
      </c>
      <c r="E661" s="94">
        <v>3</v>
      </c>
      <c r="F661" s="112">
        <v>2.1</v>
      </c>
      <c r="G661" s="113"/>
      <c r="H661" s="113"/>
      <c r="I661" s="106">
        <f t="shared" si="25"/>
        <v>6.3000000000000007</v>
      </c>
    </row>
    <row r="662" spans="1:9" ht="19.95" customHeight="1" x14ac:dyDescent="0.3">
      <c r="A662" s="94"/>
      <c r="B662" s="94"/>
      <c r="C662" s="96" t="s">
        <v>479</v>
      </c>
      <c r="D662" s="94">
        <v>1</v>
      </c>
      <c r="E662" s="94">
        <v>5</v>
      </c>
      <c r="F662" s="112">
        <v>2.2000000000000002</v>
      </c>
      <c r="G662" s="113"/>
      <c r="H662" s="113"/>
      <c r="I662" s="106">
        <f t="shared" si="25"/>
        <v>11</v>
      </c>
    </row>
    <row r="663" spans="1:9" ht="19.95" customHeight="1" x14ac:dyDescent="0.3">
      <c r="A663" s="94"/>
      <c r="B663" s="94"/>
      <c r="C663" s="96" t="s">
        <v>464</v>
      </c>
      <c r="D663" s="94">
        <v>1</v>
      </c>
      <c r="E663" s="94">
        <v>2</v>
      </c>
      <c r="F663" s="112">
        <v>1.7</v>
      </c>
      <c r="G663" s="113"/>
      <c r="H663" s="113"/>
      <c r="I663" s="106">
        <f t="shared" si="25"/>
        <v>3.4</v>
      </c>
    </row>
    <row r="664" spans="1:9" ht="19.95" customHeight="1" x14ac:dyDescent="0.3">
      <c r="A664" s="94"/>
      <c r="B664" s="94"/>
      <c r="C664" s="96" t="s">
        <v>463</v>
      </c>
      <c r="D664" s="94">
        <v>1</v>
      </c>
      <c r="E664" s="94">
        <v>1</v>
      </c>
      <c r="F664" s="112">
        <v>3.1</v>
      </c>
      <c r="G664" s="113"/>
      <c r="H664" s="113"/>
      <c r="I664" s="106">
        <f t="shared" si="25"/>
        <v>3.1</v>
      </c>
    </row>
    <row r="665" spans="1:9" ht="19.95" customHeight="1" x14ac:dyDescent="0.3">
      <c r="A665" s="94"/>
      <c r="B665" s="94"/>
      <c r="C665" s="96" t="s">
        <v>464</v>
      </c>
      <c r="D665" s="94">
        <v>1</v>
      </c>
      <c r="E665" s="94">
        <v>3</v>
      </c>
      <c r="F665" s="112">
        <v>1.7</v>
      </c>
      <c r="G665" s="113"/>
      <c r="H665" s="113"/>
      <c r="I665" s="106">
        <f t="shared" si="25"/>
        <v>5.0999999999999996</v>
      </c>
    </row>
    <row r="666" spans="1:9" ht="19.95" customHeight="1" x14ac:dyDescent="0.3">
      <c r="A666" s="94"/>
      <c r="B666" s="94"/>
      <c r="C666" s="96" t="s">
        <v>462</v>
      </c>
      <c r="D666" s="94">
        <v>1</v>
      </c>
      <c r="E666" s="94">
        <v>3</v>
      </c>
      <c r="F666" s="112">
        <v>2.2000000000000002</v>
      </c>
      <c r="G666" s="113"/>
      <c r="H666" s="113"/>
      <c r="I666" s="106">
        <f t="shared" si="25"/>
        <v>6.6000000000000005</v>
      </c>
    </row>
    <row r="667" spans="1:9" ht="19.95" customHeight="1" x14ac:dyDescent="0.3">
      <c r="A667" s="94"/>
      <c r="B667" s="94"/>
      <c r="C667" s="96" t="s">
        <v>463</v>
      </c>
      <c r="D667" s="94">
        <v>1</v>
      </c>
      <c r="E667" s="94">
        <v>1</v>
      </c>
      <c r="F667" s="112">
        <v>2.2999999999999998</v>
      </c>
      <c r="G667" s="113"/>
      <c r="H667" s="113"/>
      <c r="I667" s="106">
        <f t="shared" si="25"/>
        <v>2.2999999999999998</v>
      </c>
    </row>
    <row r="668" spans="1:9" ht="19.95" customHeight="1" x14ac:dyDescent="0.3">
      <c r="A668" s="94"/>
      <c r="B668" s="94"/>
      <c r="C668" s="96" t="s">
        <v>480</v>
      </c>
      <c r="D668" s="94">
        <v>1</v>
      </c>
      <c r="E668" s="94">
        <v>1</v>
      </c>
      <c r="F668" s="112">
        <v>1.9</v>
      </c>
      <c r="G668" s="113"/>
      <c r="H668" s="113"/>
      <c r="I668" s="106">
        <f t="shared" si="25"/>
        <v>1.9</v>
      </c>
    </row>
    <row r="669" spans="1:9" ht="19.95" customHeight="1" x14ac:dyDescent="0.3">
      <c r="A669" s="94"/>
      <c r="B669" s="94"/>
      <c r="C669" s="96" t="s">
        <v>464</v>
      </c>
      <c r="D669" s="94">
        <v>1</v>
      </c>
      <c r="E669" s="94">
        <v>2</v>
      </c>
      <c r="F669" s="112">
        <v>1.7</v>
      </c>
      <c r="G669" s="113"/>
      <c r="H669" s="113"/>
      <c r="I669" s="106">
        <f t="shared" si="25"/>
        <v>3.4</v>
      </c>
    </row>
    <row r="670" spans="1:9" ht="19.95" customHeight="1" x14ac:dyDescent="0.3">
      <c r="A670" s="94"/>
      <c r="B670" s="94"/>
      <c r="C670" s="96" t="s">
        <v>464</v>
      </c>
      <c r="D670" s="94">
        <v>1</v>
      </c>
      <c r="E670" s="94">
        <v>1</v>
      </c>
      <c r="F670" s="112">
        <v>1.7</v>
      </c>
      <c r="G670" s="113"/>
      <c r="H670" s="113"/>
      <c r="I670" s="106">
        <f t="shared" si="25"/>
        <v>1.7</v>
      </c>
    </row>
    <row r="671" spans="1:9" ht="19.95" customHeight="1" x14ac:dyDescent="0.3">
      <c r="A671" s="94"/>
      <c r="B671" s="94"/>
      <c r="C671" s="96" t="s">
        <v>703</v>
      </c>
      <c r="D671" s="94">
        <v>1</v>
      </c>
      <c r="E671" s="94">
        <v>1</v>
      </c>
      <c r="F671" s="112">
        <v>1.7</v>
      </c>
      <c r="G671" s="113"/>
      <c r="H671" s="113"/>
      <c r="I671" s="106">
        <f t="shared" si="25"/>
        <v>1.7</v>
      </c>
    </row>
    <row r="672" spans="1:9" ht="19.95" customHeight="1" x14ac:dyDescent="0.3">
      <c r="A672" s="94"/>
      <c r="B672" s="94"/>
      <c r="C672" s="96" t="s">
        <v>462</v>
      </c>
      <c r="D672" s="94">
        <v>1</v>
      </c>
      <c r="E672" s="94">
        <v>7</v>
      </c>
      <c r="F672" s="112">
        <v>2.1</v>
      </c>
      <c r="G672" s="113"/>
      <c r="H672" s="113"/>
      <c r="I672" s="106">
        <f t="shared" si="25"/>
        <v>14.700000000000001</v>
      </c>
    </row>
    <row r="673" spans="1:9" ht="19.95" customHeight="1" x14ac:dyDescent="0.3">
      <c r="A673" s="94"/>
      <c r="B673" s="94"/>
      <c r="C673" s="97" t="s">
        <v>464</v>
      </c>
      <c r="D673" s="94">
        <v>1</v>
      </c>
      <c r="E673" s="94">
        <v>8</v>
      </c>
      <c r="F673" s="112">
        <v>1.5</v>
      </c>
      <c r="G673" s="113"/>
      <c r="H673" s="113"/>
      <c r="I673" s="106">
        <f t="shared" si="25"/>
        <v>12</v>
      </c>
    </row>
    <row r="674" spans="1:9" ht="19.95" customHeight="1" x14ac:dyDescent="0.3">
      <c r="A674" s="94"/>
      <c r="B674" s="94"/>
      <c r="C674" s="97" t="s">
        <v>462</v>
      </c>
      <c r="D674" s="94">
        <v>1</v>
      </c>
      <c r="E674" s="94">
        <v>4</v>
      </c>
      <c r="F674" s="112">
        <v>1.6</v>
      </c>
      <c r="G674" s="113"/>
      <c r="H674" s="113"/>
      <c r="I674" s="106">
        <f t="shared" si="25"/>
        <v>6.4</v>
      </c>
    </row>
    <row r="675" spans="1:9" ht="19.95" customHeight="1" x14ac:dyDescent="0.3">
      <c r="A675" s="94"/>
      <c r="B675" s="94"/>
      <c r="C675" s="97" t="s">
        <v>464</v>
      </c>
      <c r="D675" s="94">
        <v>1</v>
      </c>
      <c r="E675" s="94">
        <v>2</v>
      </c>
      <c r="F675" s="112">
        <v>1.7</v>
      </c>
      <c r="G675" s="113"/>
      <c r="H675" s="113"/>
      <c r="I675" s="106">
        <f t="shared" si="25"/>
        <v>3.4</v>
      </c>
    </row>
    <row r="676" spans="1:9" ht="19.95" customHeight="1" x14ac:dyDescent="0.3">
      <c r="A676" s="94"/>
      <c r="B676" s="94"/>
      <c r="C676" s="97" t="s">
        <v>462</v>
      </c>
      <c r="D676" s="94">
        <v>1</v>
      </c>
      <c r="E676" s="94">
        <v>3</v>
      </c>
      <c r="F676" s="112">
        <v>2.1</v>
      </c>
      <c r="G676" s="113"/>
      <c r="H676" s="113"/>
      <c r="I676" s="106">
        <f t="shared" si="25"/>
        <v>6.3000000000000007</v>
      </c>
    </row>
    <row r="677" spans="1:9" ht="19.95" customHeight="1" x14ac:dyDescent="0.3">
      <c r="A677" s="94"/>
      <c r="B677" s="94"/>
      <c r="C677" s="97" t="s">
        <v>464</v>
      </c>
      <c r="D677" s="94">
        <v>1</v>
      </c>
      <c r="E677" s="94">
        <v>2</v>
      </c>
      <c r="F677" s="112">
        <v>1.7</v>
      </c>
      <c r="G677" s="113"/>
      <c r="H677" s="113"/>
      <c r="I677" s="106">
        <f t="shared" si="25"/>
        <v>3.4</v>
      </c>
    </row>
    <row r="678" spans="1:9" ht="19.95" customHeight="1" x14ac:dyDescent="0.3">
      <c r="A678" s="94"/>
      <c r="B678" s="94"/>
      <c r="C678" s="97" t="s">
        <v>464</v>
      </c>
      <c r="D678" s="94">
        <v>1</v>
      </c>
      <c r="E678" s="94">
        <v>2</v>
      </c>
      <c r="F678" s="112">
        <v>1.7</v>
      </c>
      <c r="G678" s="113"/>
      <c r="H678" s="113"/>
      <c r="I678" s="106">
        <f t="shared" si="25"/>
        <v>3.4</v>
      </c>
    </row>
    <row r="679" spans="1:9" ht="19.95" customHeight="1" x14ac:dyDescent="0.3">
      <c r="A679" s="94"/>
      <c r="B679" s="94"/>
      <c r="C679" s="97" t="s">
        <v>484</v>
      </c>
      <c r="D679" s="94">
        <v>1</v>
      </c>
      <c r="E679" s="94">
        <v>4</v>
      </c>
      <c r="F679" s="112">
        <v>1.8</v>
      </c>
      <c r="G679" s="113"/>
      <c r="H679" s="113"/>
      <c r="I679" s="106">
        <f t="shared" si="25"/>
        <v>7.2</v>
      </c>
    </row>
    <row r="680" spans="1:9" ht="19.95" customHeight="1" x14ac:dyDescent="0.3">
      <c r="A680" s="94"/>
      <c r="B680" s="94"/>
      <c r="C680" s="97" t="s">
        <v>464</v>
      </c>
      <c r="D680" s="94">
        <v>1</v>
      </c>
      <c r="E680" s="94">
        <v>1</v>
      </c>
      <c r="F680" s="112">
        <v>1.3</v>
      </c>
      <c r="G680" s="113"/>
      <c r="H680" s="113"/>
      <c r="I680" s="106">
        <f t="shared" si="25"/>
        <v>1.3</v>
      </c>
    </row>
    <row r="681" spans="1:9" ht="19.95" customHeight="1" x14ac:dyDescent="0.3">
      <c r="A681" s="94"/>
      <c r="B681" s="94"/>
      <c r="C681" s="97" t="s">
        <v>464</v>
      </c>
      <c r="D681" s="94">
        <v>1</v>
      </c>
      <c r="E681" s="94">
        <v>1</v>
      </c>
      <c r="F681" s="112">
        <v>1.7</v>
      </c>
      <c r="G681" s="113"/>
      <c r="H681" s="113"/>
      <c r="I681" s="106">
        <f t="shared" si="25"/>
        <v>1.7</v>
      </c>
    </row>
    <row r="682" spans="1:9" ht="19.95" customHeight="1" x14ac:dyDescent="0.3">
      <c r="A682" s="94"/>
      <c r="B682" s="94"/>
      <c r="C682" s="97" t="s">
        <v>464</v>
      </c>
      <c r="D682" s="94">
        <v>1</v>
      </c>
      <c r="E682" s="94">
        <v>2</v>
      </c>
      <c r="F682" s="112">
        <v>1.7</v>
      </c>
      <c r="G682" s="113"/>
      <c r="H682" s="113"/>
      <c r="I682" s="106">
        <f t="shared" si="25"/>
        <v>3.4</v>
      </c>
    </row>
    <row r="683" spans="1:9" ht="19.95" customHeight="1" x14ac:dyDescent="0.3">
      <c r="A683" s="94"/>
      <c r="B683" s="94"/>
      <c r="C683" s="97" t="s">
        <v>462</v>
      </c>
      <c r="D683" s="94">
        <v>1</v>
      </c>
      <c r="E683" s="94">
        <v>1</v>
      </c>
      <c r="F683" s="112">
        <v>2.2000000000000002</v>
      </c>
      <c r="G683" s="113"/>
      <c r="H683" s="113"/>
      <c r="I683" s="106">
        <f t="shared" si="25"/>
        <v>2.2000000000000002</v>
      </c>
    </row>
    <row r="684" spans="1:9" ht="19.95" customHeight="1" x14ac:dyDescent="0.3">
      <c r="A684" s="94"/>
      <c r="B684" s="94"/>
      <c r="C684" s="97" t="s">
        <v>464</v>
      </c>
      <c r="D684" s="94">
        <v>1</v>
      </c>
      <c r="E684" s="94">
        <v>2</v>
      </c>
      <c r="F684" s="112">
        <v>1.7</v>
      </c>
      <c r="G684" s="113"/>
      <c r="H684" s="113"/>
      <c r="I684" s="106">
        <f t="shared" si="25"/>
        <v>3.4</v>
      </c>
    </row>
    <row r="685" spans="1:9" ht="19.95" customHeight="1" x14ac:dyDescent="0.3">
      <c r="A685" s="94"/>
      <c r="B685" s="94"/>
      <c r="C685" s="97" t="s">
        <v>462</v>
      </c>
      <c r="D685" s="94">
        <v>1</v>
      </c>
      <c r="E685" s="94">
        <v>3</v>
      </c>
      <c r="F685" s="112">
        <v>2.2000000000000002</v>
      </c>
      <c r="G685" s="113"/>
      <c r="H685" s="113"/>
      <c r="I685" s="106">
        <f t="shared" si="25"/>
        <v>6.6000000000000005</v>
      </c>
    </row>
    <row r="686" spans="1:9" ht="19.95" customHeight="1" x14ac:dyDescent="0.3">
      <c r="A686" s="94"/>
      <c r="B686" s="94"/>
      <c r="C686" s="97" t="s">
        <v>463</v>
      </c>
      <c r="D686" s="94">
        <v>1</v>
      </c>
      <c r="E686" s="94">
        <v>1</v>
      </c>
      <c r="F686" s="112">
        <v>1.7</v>
      </c>
      <c r="G686" s="113"/>
      <c r="H686" s="113"/>
      <c r="I686" s="106">
        <f t="shared" si="25"/>
        <v>1.7</v>
      </c>
    </row>
    <row r="687" spans="1:9" ht="19.95" customHeight="1" x14ac:dyDescent="0.3">
      <c r="A687" s="94"/>
      <c r="B687" s="94"/>
      <c r="C687" s="97" t="s">
        <v>464</v>
      </c>
      <c r="D687" s="94">
        <v>1</v>
      </c>
      <c r="E687" s="94">
        <v>2</v>
      </c>
      <c r="F687" s="112">
        <v>1.7</v>
      </c>
      <c r="G687" s="113"/>
      <c r="H687" s="113"/>
      <c r="I687" s="106">
        <f t="shared" si="25"/>
        <v>3.4</v>
      </c>
    </row>
    <row r="688" spans="1:9" ht="19.95" customHeight="1" x14ac:dyDescent="0.3">
      <c r="A688" s="94"/>
      <c r="B688" s="94"/>
      <c r="C688" s="97" t="s">
        <v>479</v>
      </c>
      <c r="D688" s="94">
        <v>1</v>
      </c>
      <c r="E688" s="94">
        <v>4</v>
      </c>
      <c r="F688" s="112">
        <v>2.2000000000000002</v>
      </c>
      <c r="G688" s="113"/>
      <c r="H688" s="113"/>
      <c r="I688" s="106">
        <f t="shared" si="25"/>
        <v>8.8000000000000007</v>
      </c>
    </row>
    <row r="689" spans="1:9" ht="19.95" customHeight="1" x14ac:dyDescent="0.3">
      <c r="A689" s="94"/>
      <c r="B689" s="94"/>
      <c r="C689" s="97" t="s">
        <v>464</v>
      </c>
      <c r="D689" s="94">
        <v>1</v>
      </c>
      <c r="E689" s="94">
        <v>2</v>
      </c>
      <c r="F689" s="112">
        <v>1.8</v>
      </c>
      <c r="G689" s="113"/>
      <c r="H689" s="113"/>
      <c r="I689" s="106">
        <f t="shared" ref="I689:I704" si="26">D689*E689*F689</f>
        <v>3.6</v>
      </c>
    </row>
    <row r="690" spans="1:9" ht="19.95" customHeight="1" x14ac:dyDescent="0.3">
      <c r="A690" s="94"/>
      <c r="B690" s="94"/>
      <c r="C690" s="97" t="s">
        <v>462</v>
      </c>
      <c r="D690" s="94">
        <v>1</v>
      </c>
      <c r="E690" s="94">
        <v>6</v>
      </c>
      <c r="F690" s="112">
        <v>2.1</v>
      </c>
      <c r="G690" s="113"/>
      <c r="H690" s="113"/>
      <c r="I690" s="106">
        <f t="shared" si="26"/>
        <v>12.600000000000001</v>
      </c>
    </row>
    <row r="691" spans="1:9" ht="19.95" customHeight="1" x14ac:dyDescent="0.3">
      <c r="A691" s="94"/>
      <c r="B691" s="94"/>
      <c r="C691" s="97" t="s">
        <v>464</v>
      </c>
      <c r="D691" s="94">
        <v>1</v>
      </c>
      <c r="E691" s="94">
        <v>2</v>
      </c>
      <c r="F691" s="112">
        <v>1.6</v>
      </c>
      <c r="G691" s="113"/>
      <c r="H691" s="113"/>
      <c r="I691" s="106">
        <f t="shared" si="26"/>
        <v>3.2</v>
      </c>
    </row>
    <row r="692" spans="1:9" ht="19.95" customHeight="1" x14ac:dyDescent="0.3">
      <c r="A692" s="94"/>
      <c r="B692" s="94"/>
      <c r="C692" s="97" t="s">
        <v>462</v>
      </c>
      <c r="D692" s="94">
        <v>1</v>
      </c>
      <c r="E692" s="94">
        <v>7</v>
      </c>
      <c r="F692" s="112">
        <v>2.2000000000000002</v>
      </c>
      <c r="G692" s="113"/>
      <c r="H692" s="113"/>
      <c r="I692" s="106">
        <f t="shared" si="26"/>
        <v>15.400000000000002</v>
      </c>
    </row>
    <row r="693" spans="1:9" ht="19.95" customHeight="1" x14ac:dyDescent="0.3">
      <c r="A693" s="94"/>
      <c r="B693" s="94"/>
      <c r="C693" s="97" t="s">
        <v>464</v>
      </c>
      <c r="D693" s="94">
        <v>1</v>
      </c>
      <c r="E693" s="94">
        <v>2</v>
      </c>
      <c r="F693" s="112">
        <v>1.7</v>
      </c>
      <c r="G693" s="113"/>
      <c r="H693" s="113"/>
      <c r="I693" s="106">
        <f>D693*E693*F693</f>
        <v>3.4</v>
      </c>
    </row>
    <row r="694" spans="1:9" ht="19.95" customHeight="1" x14ac:dyDescent="0.3">
      <c r="A694" s="94"/>
      <c r="B694" s="94"/>
      <c r="C694" s="97" t="s">
        <v>462</v>
      </c>
      <c r="D694" s="94">
        <v>1</v>
      </c>
      <c r="E694" s="94">
        <v>4</v>
      </c>
      <c r="F694" s="112">
        <v>2.2000000000000002</v>
      </c>
      <c r="G694" s="113"/>
      <c r="H694" s="113"/>
      <c r="I694" s="106">
        <f t="shared" si="26"/>
        <v>8.8000000000000007</v>
      </c>
    </row>
    <row r="695" spans="1:9" ht="19.95" customHeight="1" x14ac:dyDescent="0.3">
      <c r="A695" s="94"/>
      <c r="B695" s="94"/>
      <c r="C695" s="97" t="s">
        <v>464</v>
      </c>
      <c r="D695" s="94">
        <v>1</v>
      </c>
      <c r="E695" s="94">
        <v>2</v>
      </c>
      <c r="F695" s="112">
        <v>1.7</v>
      </c>
      <c r="G695" s="113"/>
      <c r="H695" s="113"/>
      <c r="I695" s="106">
        <f t="shared" si="26"/>
        <v>3.4</v>
      </c>
    </row>
    <row r="696" spans="1:9" ht="19.95" customHeight="1" x14ac:dyDescent="0.3">
      <c r="A696" s="94"/>
      <c r="B696" s="94"/>
      <c r="C696" s="97" t="s">
        <v>488</v>
      </c>
      <c r="D696" s="94">
        <v>1</v>
      </c>
      <c r="E696" s="94">
        <v>10</v>
      </c>
      <c r="F696" s="112">
        <v>1.5</v>
      </c>
      <c r="G696" s="113"/>
      <c r="H696" s="113"/>
      <c r="I696" s="106">
        <f t="shared" si="26"/>
        <v>15</v>
      </c>
    </row>
    <row r="697" spans="1:9" ht="19.95" customHeight="1" x14ac:dyDescent="0.3">
      <c r="A697" s="94"/>
      <c r="B697" s="94"/>
      <c r="C697" s="97" t="s">
        <v>464</v>
      </c>
      <c r="D697" s="94">
        <v>1</v>
      </c>
      <c r="E697" s="94">
        <v>2</v>
      </c>
      <c r="F697" s="112">
        <v>1.7</v>
      </c>
      <c r="G697" s="113"/>
      <c r="H697" s="113"/>
      <c r="I697" s="106">
        <f t="shared" si="26"/>
        <v>3.4</v>
      </c>
    </row>
    <row r="698" spans="1:9" ht="19.95" customHeight="1" x14ac:dyDescent="0.3">
      <c r="A698" s="94"/>
      <c r="B698" s="94"/>
      <c r="C698" s="97" t="s">
        <v>488</v>
      </c>
      <c r="D698" s="94">
        <v>1</v>
      </c>
      <c r="E698" s="94">
        <v>10</v>
      </c>
      <c r="F698" s="112">
        <v>1.5</v>
      </c>
      <c r="G698" s="113"/>
      <c r="H698" s="113"/>
      <c r="I698" s="106">
        <f t="shared" si="26"/>
        <v>15</v>
      </c>
    </row>
    <row r="699" spans="1:9" ht="19.95" customHeight="1" x14ac:dyDescent="0.3">
      <c r="A699" s="94"/>
      <c r="B699" s="94"/>
      <c r="C699" s="97" t="s">
        <v>464</v>
      </c>
      <c r="D699" s="94">
        <v>1</v>
      </c>
      <c r="E699" s="94">
        <v>2</v>
      </c>
      <c r="F699" s="112">
        <v>1.7</v>
      </c>
      <c r="G699" s="113"/>
      <c r="H699" s="113"/>
      <c r="I699" s="106">
        <f t="shared" si="26"/>
        <v>3.4</v>
      </c>
    </row>
    <row r="700" spans="1:9" ht="19.95" customHeight="1" x14ac:dyDescent="0.3">
      <c r="A700" s="94"/>
      <c r="B700" s="94"/>
      <c r="C700" s="97" t="s">
        <v>488</v>
      </c>
      <c r="D700" s="94">
        <v>1</v>
      </c>
      <c r="E700" s="94">
        <v>10</v>
      </c>
      <c r="F700" s="112">
        <v>1.5</v>
      </c>
      <c r="G700" s="113"/>
      <c r="H700" s="113"/>
      <c r="I700" s="106">
        <f t="shared" si="26"/>
        <v>15</v>
      </c>
    </row>
    <row r="701" spans="1:9" ht="19.95" customHeight="1" x14ac:dyDescent="0.3">
      <c r="A701" s="94"/>
      <c r="B701" s="94"/>
      <c r="C701" s="97" t="s">
        <v>464</v>
      </c>
      <c r="D701" s="94">
        <v>1</v>
      </c>
      <c r="E701" s="94">
        <v>1</v>
      </c>
      <c r="F701" s="112">
        <v>1.7</v>
      </c>
      <c r="G701" s="113"/>
      <c r="H701" s="113"/>
      <c r="I701" s="106">
        <f t="shared" si="26"/>
        <v>1.7</v>
      </c>
    </row>
    <row r="702" spans="1:9" ht="19.95" customHeight="1" x14ac:dyDescent="0.3">
      <c r="A702" s="94"/>
      <c r="B702" s="94"/>
      <c r="C702" s="97" t="s">
        <v>488</v>
      </c>
      <c r="D702" s="94">
        <v>1</v>
      </c>
      <c r="E702" s="94">
        <v>10</v>
      </c>
      <c r="F702" s="112">
        <v>1.5</v>
      </c>
      <c r="G702" s="113"/>
      <c r="H702" s="113"/>
      <c r="I702" s="106">
        <f t="shared" si="26"/>
        <v>15</v>
      </c>
    </row>
    <row r="703" spans="1:9" ht="19.95" customHeight="1" x14ac:dyDescent="0.3">
      <c r="A703" s="94"/>
      <c r="B703" s="94"/>
      <c r="C703" s="97" t="s">
        <v>464</v>
      </c>
      <c r="D703" s="94">
        <v>1</v>
      </c>
      <c r="E703" s="94">
        <v>2</v>
      </c>
      <c r="F703" s="112">
        <v>1.7</v>
      </c>
      <c r="G703" s="113"/>
      <c r="H703" s="113"/>
      <c r="I703" s="106">
        <f t="shared" si="26"/>
        <v>3.4</v>
      </c>
    </row>
    <row r="704" spans="1:9" ht="19.95" customHeight="1" x14ac:dyDescent="0.3">
      <c r="A704" s="94"/>
      <c r="B704" s="94"/>
      <c r="C704" s="97" t="s">
        <v>488</v>
      </c>
      <c r="D704" s="94">
        <v>1</v>
      </c>
      <c r="E704" s="94">
        <v>10</v>
      </c>
      <c r="F704" s="112">
        <v>1.5</v>
      </c>
      <c r="G704" s="113"/>
      <c r="H704" s="113"/>
      <c r="I704" s="106">
        <f t="shared" si="26"/>
        <v>15</v>
      </c>
    </row>
    <row r="705" spans="1:10" ht="19.95" customHeight="1" x14ac:dyDescent="0.3">
      <c r="A705" s="94"/>
      <c r="B705" s="94"/>
      <c r="C705" s="97"/>
      <c r="D705" s="94"/>
      <c r="E705" s="94"/>
      <c r="F705" s="94"/>
      <c r="G705" s="181" t="s">
        <v>99</v>
      </c>
      <c r="H705" s="182"/>
      <c r="I705" s="109">
        <f>SUM(I643:I704)</f>
        <v>356.89999999999986</v>
      </c>
      <c r="J705" s="2" t="s">
        <v>701</v>
      </c>
    </row>
    <row r="706" spans="1:10" ht="57.6" customHeight="1" x14ac:dyDescent="0.3">
      <c r="A706" s="94">
        <v>2</v>
      </c>
      <c r="B706" s="94">
        <v>493</v>
      </c>
      <c r="C706" s="179" t="s">
        <v>489</v>
      </c>
      <c r="D706" s="179"/>
      <c r="E706" s="179"/>
      <c r="F706" s="179"/>
      <c r="G706" s="179"/>
      <c r="H706" s="179"/>
      <c r="I706" s="95"/>
    </row>
    <row r="707" spans="1:10" ht="19.95" customHeight="1" x14ac:dyDescent="0.3">
      <c r="A707" s="94"/>
      <c r="B707" s="94"/>
      <c r="C707" s="96" t="s">
        <v>626</v>
      </c>
      <c r="D707" s="94">
        <v>1</v>
      </c>
      <c r="E707" s="94">
        <v>1</v>
      </c>
      <c r="F707" s="112">
        <v>5</v>
      </c>
      <c r="G707" s="113"/>
      <c r="H707" s="113"/>
      <c r="I707" s="106">
        <f>D707*E707*F707</f>
        <v>5</v>
      </c>
    </row>
    <row r="708" spans="1:10" ht="19.95" customHeight="1" x14ac:dyDescent="0.3">
      <c r="A708" s="94"/>
      <c r="B708" s="94"/>
      <c r="C708" s="96" t="s">
        <v>490</v>
      </c>
      <c r="D708" s="94">
        <v>1</v>
      </c>
      <c r="E708" s="94">
        <v>1</v>
      </c>
      <c r="F708" s="112">
        <v>15.2</v>
      </c>
      <c r="G708" s="113"/>
      <c r="H708" s="113"/>
      <c r="I708" s="106">
        <f t="shared" ref="I708:I771" si="27">D708*E708*F708</f>
        <v>15.2</v>
      </c>
    </row>
    <row r="709" spans="1:10" ht="19.95" customHeight="1" x14ac:dyDescent="0.3">
      <c r="A709" s="94"/>
      <c r="B709" s="94"/>
      <c r="C709" s="96" t="s">
        <v>491</v>
      </c>
      <c r="D709" s="94">
        <v>1</v>
      </c>
      <c r="E709" s="94">
        <v>1</v>
      </c>
      <c r="F709" s="112">
        <v>12.2</v>
      </c>
      <c r="G709" s="113"/>
      <c r="H709" s="113"/>
      <c r="I709" s="106">
        <f t="shared" si="27"/>
        <v>12.2</v>
      </c>
    </row>
    <row r="710" spans="1:10" ht="19.95" customHeight="1" x14ac:dyDescent="0.3">
      <c r="A710" s="94"/>
      <c r="B710" s="94"/>
      <c r="C710" s="96" t="s">
        <v>492</v>
      </c>
      <c r="D710" s="94">
        <v>1</v>
      </c>
      <c r="E710" s="94">
        <v>1</v>
      </c>
      <c r="F710" s="112">
        <v>10.1</v>
      </c>
      <c r="G710" s="113"/>
      <c r="H710" s="113"/>
      <c r="I710" s="106">
        <f t="shared" si="27"/>
        <v>10.1</v>
      </c>
    </row>
    <row r="711" spans="1:10" ht="19.95" customHeight="1" x14ac:dyDescent="0.3">
      <c r="A711" s="94"/>
      <c r="B711" s="94"/>
      <c r="C711" s="96" t="s">
        <v>625</v>
      </c>
      <c r="D711" s="94">
        <v>1</v>
      </c>
      <c r="E711" s="94">
        <v>1</v>
      </c>
      <c r="F711" s="112">
        <v>3.6</v>
      </c>
      <c r="G711" s="113"/>
      <c r="H711" s="113"/>
      <c r="I711" s="106">
        <f t="shared" si="27"/>
        <v>3.6</v>
      </c>
    </row>
    <row r="712" spans="1:10" ht="19.95" customHeight="1" x14ac:dyDescent="0.3">
      <c r="A712" s="94"/>
      <c r="B712" s="94"/>
      <c r="C712" s="96" t="s">
        <v>493</v>
      </c>
      <c r="D712" s="94">
        <v>1</v>
      </c>
      <c r="E712" s="94">
        <v>1</v>
      </c>
      <c r="F712" s="112">
        <v>10.4</v>
      </c>
      <c r="G712" s="113"/>
      <c r="H712" s="113"/>
      <c r="I712" s="106">
        <f t="shared" si="27"/>
        <v>10.4</v>
      </c>
    </row>
    <row r="713" spans="1:10" ht="19.95" customHeight="1" x14ac:dyDescent="0.3">
      <c r="A713" s="94"/>
      <c r="B713" s="94"/>
      <c r="C713" s="96" t="s">
        <v>627</v>
      </c>
      <c r="D713" s="94">
        <v>1</v>
      </c>
      <c r="E713" s="94">
        <v>1</v>
      </c>
      <c r="F713" s="112">
        <v>4.0999999999999996</v>
      </c>
      <c r="G713" s="113"/>
      <c r="H713" s="113"/>
      <c r="I713" s="106">
        <f t="shared" si="27"/>
        <v>4.0999999999999996</v>
      </c>
    </row>
    <row r="714" spans="1:10" ht="19.95" customHeight="1" x14ac:dyDescent="0.3">
      <c r="A714" s="94"/>
      <c r="B714" s="94"/>
      <c r="C714" s="96" t="s">
        <v>494</v>
      </c>
      <c r="D714" s="94">
        <v>1</v>
      </c>
      <c r="E714" s="94">
        <v>1</v>
      </c>
      <c r="F714" s="112">
        <v>2.2000000000000002</v>
      </c>
      <c r="G714" s="113"/>
      <c r="H714" s="113"/>
      <c r="I714" s="106">
        <f t="shared" si="27"/>
        <v>2.2000000000000002</v>
      </c>
    </row>
    <row r="715" spans="1:10" ht="19.95" customHeight="1" x14ac:dyDescent="0.3">
      <c r="A715" s="94"/>
      <c r="B715" s="94"/>
      <c r="C715" s="96" t="s">
        <v>493</v>
      </c>
      <c r="D715" s="94">
        <v>1</v>
      </c>
      <c r="E715" s="94">
        <v>1</v>
      </c>
      <c r="F715" s="112">
        <v>10</v>
      </c>
      <c r="G715" s="113"/>
      <c r="H715" s="113"/>
      <c r="I715" s="106">
        <f t="shared" si="27"/>
        <v>10</v>
      </c>
    </row>
    <row r="716" spans="1:10" ht="19.95" customHeight="1" x14ac:dyDescent="0.3">
      <c r="A716" s="94"/>
      <c r="B716" s="94"/>
      <c r="C716" s="96" t="s">
        <v>491</v>
      </c>
      <c r="D716" s="94">
        <v>1</v>
      </c>
      <c r="E716" s="94">
        <v>1</v>
      </c>
      <c r="F716" s="112">
        <v>5.3</v>
      </c>
      <c r="G716" s="113"/>
      <c r="H716" s="113"/>
      <c r="I716" s="106">
        <f t="shared" si="27"/>
        <v>5.3</v>
      </c>
    </row>
    <row r="717" spans="1:10" ht="19.95" customHeight="1" x14ac:dyDescent="0.3">
      <c r="A717" s="94"/>
      <c r="B717" s="94"/>
      <c r="C717" s="96" t="s">
        <v>463</v>
      </c>
      <c r="D717" s="94">
        <v>1</v>
      </c>
      <c r="E717" s="94">
        <v>1</v>
      </c>
      <c r="F717" s="112">
        <v>4.4000000000000004</v>
      </c>
      <c r="G717" s="113"/>
      <c r="H717" s="113"/>
      <c r="I717" s="106">
        <f t="shared" si="27"/>
        <v>4.4000000000000004</v>
      </c>
    </row>
    <row r="718" spans="1:10" ht="19.95" customHeight="1" x14ac:dyDescent="0.3">
      <c r="A718" s="94"/>
      <c r="B718" s="94"/>
      <c r="C718" s="96" t="s">
        <v>628</v>
      </c>
      <c r="D718" s="94">
        <v>1</v>
      </c>
      <c r="E718" s="94">
        <v>1</v>
      </c>
      <c r="F718" s="112">
        <v>9.3000000000000007</v>
      </c>
      <c r="G718" s="113"/>
      <c r="H718" s="113"/>
      <c r="I718" s="106">
        <f t="shared" si="27"/>
        <v>9.3000000000000007</v>
      </c>
    </row>
    <row r="719" spans="1:10" ht="19.95" customHeight="1" x14ac:dyDescent="0.3">
      <c r="A719" s="94"/>
      <c r="B719" s="94"/>
      <c r="C719" s="96" t="s">
        <v>495</v>
      </c>
      <c r="D719" s="94">
        <v>1</v>
      </c>
      <c r="E719" s="94">
        <v>1</v>
      </c>
      <c r="F719" s="112">
        <v>9.3000000000000007</v>
      </c>
      <c r="G719" s="113"/>
      <c r="H719" s="113"/>
      <c r="I719" s="106">
        <f t="shared" si="27"/>
        <v>9.3000000000000007</v>
      </c>
    </row>
    <row r="720" spans="1:10" ht="19.95" customHeight="1" x14ac:dyDescent="0.3">
      <c r="A720" s="94"/>
      <c r="B720" s="94"/>
      <c r="C720" s="96" t="s">
        <v>496</v>
      </c>
      <c r="D720" s="94">
        <v>1</v>
      </c>
      <c r="E720" s="94">
        <v>1</v>
      </c>
      <c r="F720" s="112">
        <v>22.1</v>
      </c>
      <c r="G720" s="113"/>
      <c r="H720" s="113"/>
      <c r="I720" s="106">
        <f t="shared" si="27"/>
        <v>22.1</v>
      </c>
    </row>
    <row r="721" spans="1:9" ht="19.95" customHeight="1" x14ac:dyDescent="0.3">
      <c r="A721" s="94"/>
      <c r="B721" s="94"/>
      <c r="C721" s="96" t="s">
        <v>497</v>
      </c>
      <c r="D721" s="94">
        <v>1</v>
      </c>
      <c r="E721" s="94">
        <v>1</v>
      </c>
      <c r="F721" s="112">
        <v>17.8</v>
      </c>
      <c r="G721" s="113"/>
      <c r="H721" s="113"/>
      <c r="I721" s="106">
        <f t="shared" si="27"/>
        <v>17.8</v>
      </c>
    </row>
    <row r="722" spans="1:9" ht="19.95" customHeight="1" x14ac:dyDescent="0.3">
      <c r="A722" s="94"/>
      <c r="B722" s="94"/>
      <c r="C722" s="96" t="s">
        <v>629</v>
      </c>
      <c r="D722" s="94">
        <v>1</v>
      </c>
      <c r="E722" s="94">
        <v>1</v>
      </c>
      <c r="F722" s="112">
        <v>4.3</v>
      </c>
      <c r="G722" s="113"/>
      <c r="H722" s="113"/>
      <c r="I722" s="106">
        <f t="shared" si="27"/>
        <v>4.3</v>
      </c>
    </row>
    <row r="723" spans="1:9" ht="19.95" customHeight="1" x14ac:dyDescent="0.3">
      <c r="A723" s="94"/>
      <c r="B723" s="94"/>
      <c r="C723" s="96" t="s">
        <v>463</v>
      </c>
      <c r="D723" s="94">
        <v>1</v>
      </c>
      <c r="E723" s="94">
        <v>1</v>
      </c>
      <c r="F723" s="112">
        <v>7.8</v>
      </c>
      <c r="G723" s="113"/>
      <c r="H723" s="113"/>
      <c r="I723" s="106">
        <f t="shared" si="27"/>
        <v>7.8</v>
      </c>
    </row>
    <row r="724" spans="1:9" ht="19.95" customHeight="1" x14ac:dyDescent="0.3">
      <c r="A724" s="94"/>
      <c r="B724" s="94"/>
      <c r="C724" s="96" t="s">
        <v>491</v>
      </c>
      <c r="D724" s="94">
        <v>1</v>
      </c>
      <c r="E724" s="94">
        <v>1</v>
      </c>
      <c r="F724" s="112">
        <v>9.3000000000000007</v>
      </c>
      <c r="G724" s="113"/>
      <c r="H724" s="113"/>
      <c r="I724" s="106">
        <f t="shared" si="27"/>
        <v>9.3000000000000007</v>
      </c>
    </row>
    <row r="725" spans="1:9" ht="19.95" customHeight="1" x14ac:dyDescent="0.3">
      <c r="A725" s="94"/>
      <c r="B725" s="94"/>
      <c r="C725" s="96" t="s">
        <v>630</v>
      </c>
      <c r="D725" s="94">
        <v>1</v>
      </c>
      <c r="E725" s="94">
        <v>2</v>
      </c>
      <c r="F725" s="112">
        <v>3.2</v>
      </c>
      <c r="G725" s="113"/>
      <c r="H725" s="113"/>
      <c r="I725" s="106">
        <f t="shared" si="27"/>
        <v>6.4</v>
      </c>
    </row>
    <row r="726" spans="1:9" ht="19.95" customHeight="1" x14ac:dyDescent="0.3">
      <c r="A726" s="94"/>
      <c r="B726" s="94"/>
      <c r="C726" s="96" t="s">
        <v>495</v>
      </c>
      <c r="D726" s="94">
        <v>1</v>
      </c>
      <c r="E726" s="94">
        <v>2</v>
      </c>
      <c r="F726" s="112">
        <v>2</v>
      </c>
      <c r="G726" s="113"/>
      <c r="H726" s="113"/>
      <c r="I726" s="106">
        <f t="shared" si="27"/>
        <v>4</v>
      </c>
    </row>
    <row r="727" spans="1:9" ht="19.95" customHeight="1" x14ac:dyDescent="0.3">
      <c r="A727" s="94"/>
      <c r="B727" s="94"/>
      <c r="C727" s="96" t="s">
        <v>463</v>
      </c>
      <c r="D727" s="94">
        <v>1</v>
      </c>
      <c r="E727" s="94">
        <v>1</v>
      </c>
      <c r="F727" s="112">
        <v>7</v>
      </c>
      <c r="G727" s="113"/>
      <c r="H727" s="113"/>
      <c r="I727" s="106">
        <f t="shared" si="27"/>
        <v>7</v>
      </c>
    </row>
    <row r="728" spans="1:9" ht="19.95" customHeight="1" x14ac:dyDescent="0.3">
      <c r="A728" s="94"/>
      <c r="B728" s="94"/>
      <c r="C728" s="96" t="s">
        <v>493</v>
      </c>
      <c r="D728" s="94">
        <v>1</v>
      </c>
      <c r="E728" s="94">
        <v>2</v>
      </c>
      <c r="F728" s="112">
        <v>4</v>
      </c>
      <c r="G728" s="113"/>
      <c r="H728" s="113"/>
      <c r="I728" s="106">
        <f t="shared" si="27"/>
        <v>8</v>
      </c>
    </row>
    <row r="729" spans="1:9" ht="19.95" customHeight="1" x14ac:dyDescent="0.3">
      <c r="A729" s="94"/>
      <c r="B729" s="94"/>
      <c r="C729" s="96" t="s">
        <v>631</v>
      </c>
      <c r="D729" s="94">
        <v>1</v>
      </c>
      <c r="E729" s="94">
        <v>1</v>
      </c>
      <c r="F729" s="112">
        <v>5.9</v>
      </c>
      <c r="G729" s="113"/>
      <c r="H729" s="113"/>
      <c r="I729" s="106">
        <f t="shared" si="27"/>
        <v>5.9</v>
      </c>
    </row>
    <row r="730" spans="1:9" ht="19.95" customHeight="1" x14ac:dyDescent="0.3">
      <c r="A730" s="94"/>
      <c r="B730" s="94"/>
      <c r="C730" s="96" t="s">
        <v>493</v>
      </c>
      <c r="D730" s="94">
        <v>1</v>
      </c>
      <c r="E730" s="94">
        <v>1</v>
      </c>
      <c r="F730" s="112">
        <v>13.2</v>
      </c>
      <c r="G730" s="113"/>
      <c r="H730" s="113"/>
      <c r="I730" s="106">
        <f t="shared" si="27"/>
        <v>13.2</v>
      </c>
    </row>
    <row r="731" spans="1:9" ht="19.95" customHeight="1" x14ac:dyDescent="0.3">
      <c r="A731" s="94"/>
      <c r="B731" s="94"/>
      <c r="C731" s="96" t="s">
        <v>491</v>
      </c>
      <c r="D731" s="94">
        <v>1</v>
      </c>
      <c r="E731" s="94">
        <v>1</v>
      </c>
      <c r="F731" s="112">
        <v>7.3</v>
      </c>
      <c r="G731" s="113"/>
      <c r="H731" s="113"/>
      <c r="I731" s="106">
        <f t="shared" si="27"/>
        <v>7.3</v>
      </c>
    </row>
    <row r="732" spans="1:9" ht="19.95" customHeight="1" x14ac:dyDescent="0.3">
      <c r="A732" s="94"/>
      <c r="B732" s="94"/>
      <c r="C732" s="96" t="s">
        <v>463</v>
      </c>
      <c r="D732" s="94">
        <v>1</v>
      </c>
      <c r="E732" s="94">
        <v>1</v>
      </c>
      <c r="F732" s="112">
        <v>8</v>
      </c>
      <c r="G732" s="113"/>
      <c r="H732" s="113"/>
      <c r="I732" s="106">
        <f t="shared" si="27"/>
        <v>8</v>
      </c>
    </row>
    <row r="733" spans="1:9" ht="19.95" customHeight="1" x14ac:dyDescent="0.3">
      <c r="A733" s="94"/>
      <c r="B733" s="94"/>
      <c r="C733" s="96" t="s">
        <v>632</v>
      </c>
      <c r="D733" s="94">
        <v>1</v>
      </c>
      <c r="E733" s="94">
        <v>1</v>
      </c>
      <c r="F733" s="112">
        <v>3.6</v>
      </c>
      <c r="G733" s="113"/>
      <c r="H733" s="113"/>
      <c r="I733" s="106">
        <f t="shared" si="27"/>
        <v>3.6</v>
      </c>
    </row>
    <row r="734" spans="1:9" ht="19.95" customHeight="1" x14ac:dyDescent="0.3">
      <c r="A734" s="94"/>
      <c r="B734" s="94"/>
      <c r="C734" s="96" t="s">
        <v>493</v>
      </c>
      <c r="D734" s="94">
        <v>1</v>
      </c>
      <c r="E734" s="94">
        <v>1</v>
      </c>
      <c r="F734" s="112">
        <v>13.1</v>
      </c>
      <c r="G734" s="113"/>
      <c r="H734" s="113"/>
      <c r="I734" s="106">
        <f t="shared" si="27"/>
        <v>13.1</v>
      </c>
    </row>
    <row r="735" spans="1:9" ht="19.95" customHeight="1" x14ac:dyDescent="0.3">
      <c r="A735" s="94"/>
      <c r="B735" s="94"/>
      <c r="C735" s="96" t="s">
        <v>633</v>
      </c>
      <c r="D735" s="94">
        <v>1</v>
      </c>
      <c r="E735" s="94">
        <v>1</v>
      </c>
      <c r="F735" s="112">
        <v>1.8</v>
      </c>
      <c r="G735" s="113"/>
      <c r="H735" s="113"/>
      <c r="I735" s="106">
        <f t="shared" si="27"/>
        <v>1.8</v>
      </c>
    </row>
    <row r="736" spans="1:9" ht="19.95" customHeight="1" x14ac:dyDescent="0.3">
      <c r="A736" s="94"/>
      <c r="B736" s="94"/>
      <c r="C736" s="96" t="s">
        <v>634</v>
      </c>
      <c r="D736" s="94">
        <v>1</v>
      </c>
      <c r="E736" s="94">
        <v>1</v>
      </c>
      <c r="F736" s="112">
        <v>2.4</v>
      </c>
      <c r="G736" s="113"/>
      <c r="H736" s="113"/>
      <c r="I736" s="106">
        <f t="shared" si="27"/>
        <v>2.4</v>
      </c>
    </row>
    <row r="737" spans="1:9" ht="19.95" customHeight="1" x14ac:dyDescent="0.3">
      <c r="A737" s="94"/>
      <c r="B737" s="94"/>
      <c r="C737" s="96" t="s">
        <v>490</v>
      </c>
      <c r="D737" s="94">
        <v>1</v>
      </c>
      <c r="E737" s="94">
        <v>1</v>
      </c>
      <c r="F737" s="112">
        <v>10.3</v>
      </c>
      <c r="G737" s="113"/>
      <c r="H737" s="113"/>
      <c r="I737" s="106">
        <f t="shared" si="27"/>
        <v>10.3</v>
      </c>
    </row>
    <row r="738" spans="1:9" ht="19.95" customHeight="1" x14ac:dyDescent="0.3">
      <c r="A738" s="94"/>
      <c r="B738" s="94"/>
      <c r="C738" s="96" t="s">
        <v>635</v>
      </c>
      <c r="D738" s="94">
        <v>1</v>
      </c>
      <c r="E738" s="94">
        <v>2</v>
      </c>
      <c r="F738" s="112">
        <v>3.9</v>
      </c>
      <c r="G738" s="113"/>
      <c r="H738" s="113"/>
      <c r="I738" s="106">
        <f t="shared" si="27"/>
        <v>7.8</v>
      </c>
    </row>
    <row r="739" spans="1:9" ht="19.95" customHeight="1" x14ac:dyDescent="0.3">
      <c r="A739" s="94"/>
      <c r="B739" s="94"/>
      <c r="C739" s="96" t="s">
        <v>500</v>
      </c>
      <c r="D739" s="94">
        <v>1</v>
      </c>
      <c r="E739" s="94">
        <v>1</v>
      </c>
      <c r="F739" s="112">
        <v>5.6</v>
      </c>
      <c r="G739" s="113"/>
      <c r="H739" s="113"/>
      <c r="I739" s="106">
        <f t="shared" si="27"/>
        <v>5.6</v>
      </c>
    </row>
    <row r="740" spans="1:9" ht="19.95" customHeight="1" x14ac:dyDescent="0.3">
      <c r="A740" s="94"/>
      <c r="B740" s="94"/>
      <c r="C740" s="96" t="s">
        <v>501</v>
      </c>
      <c r="D740" s="94">
        <v>1</v>
      </c>
      <c r="E740" s="94">
        <v>1</v>
      </c>
      <c r="F740" s="112">
        <v>8.4</v>
      </c>
      <c r="G740" s="113"/>
      <c r="H740" s="113"/>
      <c r="I740" s="106">
        <f t="shared" si="27"/>
        <v>8.4</v>
      </c>
    </row>
    <row r="741" spans="1:9" ht="19.95" customHeight="1" x14ac:dyDescent="0.3">
      <c r="A741" s="94"/>
      <c r="B741" s="94"/>
      <c r="C741" s="96" t="s">
        <v>502</v>
      </c>
      <c r="D741" s="94">
        <v>1</v>
      </c>
      <c r="E741" s="94">
        <v>1</v>
      </c>
      <c r="F741" s="112">
        <v>6</v>
      </c>
      <c r="G741" s="113"/>
      <c r="H741" s="113"/>
      <c r="I741" s="106">
        <f t="shared" si="27"/>
        <v>6</v>
      </c>
    </row>
    <row r="742" spans="1:9" ht="19.95" customHeight="1" x14ac:dyDescent="0.3">
      <c r="A742" s="94"/>
      <c r="B742" s="94"/>
      <c r="C742" s="96" t="s">
        <v>503</v>
      </c>
      <c r="D742" s="94">
        <v>1</v>
      </c>
      <c r="E742" s="94">
        <v>1</v>
      </c>
      <c r="F742" s="112">
        <v>5.3</v>
      </c>
      <c r="G742" s="113"/>
      <c r="H742" s="113"/>
      <c r="I742" s="106">
        <f t="shared" si="27"/>
        <v>5.3</v>
      </c>
    </row>
    <row r="743" spans="1:9" ht="19.95" customHeight="1" x14ac:dyDescent="0.3">
      <c r="A743" s="94"/>
      <c r="B743" s="94"/>
      <c r="C743" s="96" t="s">
        <v>504</v>
      </c>
      <c r="D743" s="94">
        <v>1</v>
      </c>
      <c r="E743" s="94">
        <v>1</v>
      </c>
      <c r="F743" s="112">
        <v>5.5</v>
      </c>
      <c r="G743" s="113"/>
      <c r="H743" s="113"/>
      <c r="I743" s="106">
        <f t="shared" si="27"/>
        <v>5.5</v>
      </c>
    </row>
    <row r="744" spans="1:9" ht="19.95" customHeight="1" x14ac:dyDescent="0.3">
      <c r="A744" s="94"/>
      <c r="B744" s="94"/>
      <c r="C744" s="96" t="s">
        <v>477</v>
      </c>
      <c r="D744" s="94">
        <v>1</v>
      </c>
      <c r="E744" s="94">
        <v>1</v>
      </c>
      <c r="F744" s="112">
        <v>8.9</v>
      </c>
      <c r="G744" s="113"/>
      <c r="H744" s="113"/>
      <c r="I744" s="106">
        <f t="shared" si="27"/>
        <v>8.9</v>
      </c>
    </row>
    <row r="745" spans="1:9" ht="19.95" customHeight="1" x14ac:dyDescent="0.3">
      <c r="A745" s="94"/>
      <c r="B745" s="94"/>
      <c r="C745" s="96" t="s">
        <v>505</v>
      </c>
      <c r="D745" s="94">
        <v>1</v>
      </c>
      <c r="E745" s="94">
        <v>1</v>
      </c>
      <c r="F745" s="112">
        <v>7.1</v>
      </c>
      <c r="G745" s="113"/>
      <c r="H745" s="113"/>
      <c r="I745" s="106">
        <f t="shared" si="27"/>
        <v>7.1</v>
      </c>
    </row>
    <row r="746" spans="1:9" ht="19.95" customHeight="1" x14ac:dyDescent="0.3">
      <c r="A746" s="94"/>
      <c r="B746" s="94"/>
      <c r="C746" s="96" t="s">
        <v>506</v>
      </c>
      <c r="D746" s="94">
        <v>1</v>
      </c>
      <c r="E746" s="94">
        <v>1</v>
      </c>
      <c r="F746" s="112">
        <v>5.4</v>
      </c>
      <c r="G746" s="113"/>
      <c r="H746" s="113"/>
      <c r="I746" s="106">
        <f t="shared" si="27"/>
        <v>5.4</v>
      </c>
    </row>
    <row r="747" spans="1:9" ht="19.95" customHeight="1" x14ac:dyDescent="0.3">
      <c r="A747" s="94"/>
      <c r="B747" s="94"/>
      <c r="C747" s="96" t="s">
        <v>507</v>
      </c>
      <c r="D747" s="94">
        <v>1</v>
      </c>
      <c r="E747" s="94">
        <v>1</v>
      </c>
      <c r="F747" s="112">
        <v>2.4</v>
      </c>
      <c r="G747" s="113"/>
      <c r="H747" s="113"/>
      <c r="I747" s="106">
        <f t="shared" si="27"/>
        <v>2.4</v>
      </c>
    </row>
    <row r="748" spans="1:9" ht="19.95" customHeight="1" x14ac:dyDescent="0.3">
      <c r="A748" s="94"/>
      <c r="B748" s="94"/>
      <c r="C748" s="96" t="s">
        <v>508</v>
      </c>
      <c r="D748" s="94">
        <v>1</v>
      </c>
      <c r="E748" s="94">
        <v>1</v>
      </c>
      <c r="F748" s="112">
        <v>2.5</v>
      </c>
      <c r="G748" s="113"/>
      <c r="H748" s="113"/>
      <c r="I748" s="106">
        <f t="shared" si="27"/>
        <v>2.5</v>
      </c>
    </row>
    <row r="749" spans="1:9" ht="19.95" customHeight="1" x14ac:dyDescent="0.3">
      <c r="A749" s="94"/>
      <c r="B749" s="94"/>
      <c r="C749" s="96" t="s">
        <v>636</v>
      </c>
      <c r="D749" s="94">
        <v>1</v>
      </c>
      <c r="E749" s="94">
        <v>1</v>
      </c>
      <c r="F749" s="112">
        <v>5.4</v>
      </c>
      <c r="G749" s="113"/>
      <c r="H749" s="113"/>
      <c r="I749" s="106">
        <f t="shared" si="27"/>
        <v>5.4</v>
      </c>
    </row>
    <row r="750" spans="1:9" ht="19.95" customHeight="1" x14ac:dyDescent="0.3">
      <c r="A750" s="94"/>
      <c r="B750" s="94"/>
      <c r="C750" s="96" t="s">
        <v>509</v>
      </c>
      <c r="D750" s="98">
        <v>1</v>
      </c>
      <c r="E750" s="98">
        <v>1</v>
      </c>
      <c r="F750" s="116">
        <v>3.5</v>
      </c>
      <c r="G750" s="117"/>
      <c r="H750" s="117"/>
      <c r="I750" s="118">
        <f t="shared" si="27"/>
        <v>3.5</v>
      </c>
    </row>
    <row r="751" spans="1:9" ht="19.95" customHeight="1" x14ac:dyDescent="0.3">
      <c r="A751" s="94"/>
      <c r="B751" s="94"/>
      <c r="C751" s="96" t="s">
        <v>510</v>
      </c>
      <c r="D751" s="94">
        <v>1</v>
      </c>
      <c r="E751" s="94">
        <v>1</v>
      </c>
      <c r="F751" s="112">
        <v>3.2</v>
      </c>
      <c r="G751" s="113"/>
      <c r="H751" s="113"/>
      <c r="I751" s="106">
        <f t="shared" si="27"/>
        <v>3.2</v>
      </c>
    </row>
    <row r="752" spans="1:9" ht="19.95" customHeight="1" x14ac:dyDescent="0.3">
      <c r="A752" s="94"/>
      <c r="B752" s="94"/>
      <c r="C752" s="96" t="s">
        <v>463</v>
      </c>
      <c r="D752" s="94">
        <v>1</v>
      </c>
      <c r="E752" s="94">
        <v>1</v>
      </c>
      <c r="F752" s="112">
        <v>8.6999999999999993</v>
      </c>
      <c r="G752" s="113"/>
      <c r="H752" s="113"/>
      <c r="I752" s="106">
        <f t="shared" si="27"/>
        <v>8.6999999999999993</v>
      </c>
    </row>
    <row r="753" spans="1:9" ht="19.95" customHeight="1" x14ac:dyDescent="0.3">
      <c r="A753" s="94"/>
      <c r="B753" s="94"/>
      <c r="C753" s="96" t="s">
        <v>637</v>
      </c>
      <c r="D753" s="94">
        <v>1</v>
      </c>
      <c r="E753" s="94">
        <v>1</v>
      </c>
      <c r="F753" s="112">
        <v>11.6</v>
      </c>
      <c r="G753" s="113"/>
      <c r="H753" s="113"/>
      <c r="I753" s="106">
        <f t="shared" si="27"/>
        <v>11.6</v>
      </c>
    </row>
    <row r="754" spans="1:9" ht="19.95" customHeight="1" x14ac:dyDescent="0.3">
      <c r="A754" s="94"/>
      <c r="B754" s="94"/>
      <c r="C754" s="96" t="s">
        <v>638</v>
      </c>
      <c r="D754" s="94">
        <v>1</v>
      </c>
      <c r="E754" s="94">
        <v>1</v>
      </c>
      <c r="F754" s="112">
        <v>5.2</v>
      </c>
      <c r="G754" s="113"/>
      <c r="H754" s="113"/>
      <c r="I754" s="106">
        <f t="shared" si="27"/>
        <v>5.2</v>
      </c>
    </row>
    <row r="755" spans="1:9" ht="19.95" customHeight="1" x14ac:dyDescent="0.3">
      <c r="A755" s="94"/>
      <c r="B755" s="94"/>
      <c r="C755" s="96" t="s">
        <v>463</v>
      </c>
      <c r="D755" s="94">
        <v>1</v>
      </c>
      <c r="E755" s="94">
        <v>1</v>
      </c>
      <c r="F755" s="112">
        <v>5.3</v>
      </c>
      <c r="G755" s="113"/>
      <c r="H755" s="113"/>
      <c r="I755" s="106">
        <f t="shared" si="27"/>
        <v>5.3</v>
      </c>
    </row>
    <row r="756" spans="1:9" ht="19.95" customHeight="1" x14ac:dyDescent="0.3">
      <c r="A756" s="94"/>
      <c r="B756" s="94"/>
      <c r="C756" s="96" t="s">
        <v>512</v>
      </c>
      <c r="D756" s="94">
        <v>1</v>
      </c>
      <c r="E756" s="94">
        <v>1</v>
      </c>
      <c r="F756" s="112">
        <v>5.8</v>
      </c>
      <c r="G756" s="113"/>
      <c r="H756" s="113"/>
      <c r="I756" s="106">
        <f t="shared" si="27"/>
        <v>5.8</v>
      </c>
    </row>
    <row r="757" spans="1:9" ht="19.95" customHeight="1" x14ac:dyDescent="0.3">
      <c r="A757" s="94"/>
      <c r="B757" s="94"/>
      <c r="C757" s="96" t="s">
        <v>639</v>
      </c>
      <c r="D757" s="94">
        <v>1</v>
      </c>
      <c r="E757" s="94">
        <v>1</v>
      </c>
      <c r="F757" s="112">
        <v>3.7</v>
      </c>
      <c r="G757" s="113"/>
      <c r="H757" s="113"/>
      <c r="I757" s="106">
        <f t="shared" si="27"/>
        <v>3.7</v>
      </c>
    </row>
    <row r="758" spans="1:9" ht="19.95" customHeight="1" x14ac:dyDescent="0.3">
      <c r="A758" s="94"/>
      <c r="B758" s="94"/>
      <c r="C758" s="96" t="s">
        <v>512</v>
      </c>
      <c r="D758" s="94">
        <v>1</v>
      </c>
      <c r="E758" s="94">
        <v>1</v>
      </c>
      <c r="F758" s="112">
        <v>7.8</v>
      </c>
      <c r="G758" s="113"/>
      <c r="H758" s="113"/>
      <c r="I758" s="106">
        <f t="shared" si="27"/>
        <v>7.8</v>
      </c>
    </row>
    <row r="759" spans="1:9" ht="19.95" customHeight="1" x14ac:dyDescent="0.3">
      <c r="A759" s="94"/>
      <c r="B759" s="94"/>
      <c r="C759" s="96" t="s">
        <v>640</v>
      </c>
      <c r="D759" s="94">
        <v>1</v>
      </c>
      <c r="E759" s="94">
        <v>1</v>
      </c>
      <c r="F759" s="112">
        <v>6</v>
      </c>
      <c r="G759" s="113"/>
      <c r="H759" s="113"/>
      <c r="I759" s="106">
        <f t="shared" si="27"/>
        <v>6</v>
      </c>
    </row>
    <row r="760" spans="1:9" ht="19.95" customHeight="1" x14ac:dyDescent="0.3">
      <c r="A760" s="94"/>
      <c r="B760" s="94"/>
      <c r="C760" s="96" t="s">
        <v>513</v>
      </c>
      <c r="D760" s="94">
        <v>1</v>
      </c>
      <c r="E760" s="94">
        <v>1</v>
      </c>
      <c r="F760" s="112">
        <v>41.5</v>
      </c>
      <c r="G760" s="113"/>
      <c r="H760" s="113"/>
      <c r="I760" s="106">
        <f t="shared" si="27"/>
        <v>41.5</v>
      </c>
    </row>
    <row r="761" spans="1:9" ht="19.95" customHeight="1" x14ac:dyDescent="0.3">
      <c r="A761" s="94"/>
      <c r="B761" s="94"/>
      <c r="C761" s="96" t="s">
        <v>484</v>
      </c>
      <c r="D761" s="94">
        <v>1</v>
      </c>
      <c r="E761" s="94">
        <v>1</v>
      </c>
      <c r="F761" s="112">
        <v>9.4</v>
      </c>
      <c r="G761" s="113"/>
      <c r="H761" s="113"/>
      <c r="I761" s="106">
        <f t="shared" si="27"/>
        <v>9.4</v>
      </c>
    </row>
    <row r="762" spans="1:9" ht="19.95" customHeight="1" x14ac:dyDescent="0.3">
      <c r="A762" s="94"/>
      <c r="B762" s="94"/>
      <c r="C762" s="96" t="s">
        <v>464</v>
      </c>
      <c r="D762" s="94">
        <v>1</v>
      </c>
      <c r="E762" s="94">
        <v>1</v>
      </c>
      <c r="F762" s="112">
        <v>6.5</v>
      </c>
      <c r="G762" s="113"/>
      <c r="H762" s="113"/>
      <c r="I762" s="106">
        <f t="shared" si="27"/>
        <v>6.5</v>
      </c>
    </row>
    <row r="763" spans="1:9" ht="19.95" customHeight="1" x14ac:dyDescent="0.3">
      <c r="A763" s="94"/>
      <c r="B763" s="94"/>
      <c r="C763" s="108" t="s">
        <v>641</v>
      </c>
      <c r="D763" s="94">
        <v>1</v>
      </c>
      <c r="E763" s="94">
        <v>1</v>
      </c>
      <c r="F763" s="112">
        <v>6</v>
      </c>
      <c r="G763" s="113"/>
      <c r="H763" s="113"/>
      <c r="I763" s="106">
        <f t="shared" si="27"/>
        <v>6</v>
      </c>
    </row>
    <row r="764" spans="1:9" ht="19.95" customHeight="1" x14ac:dyDescent="0.3">
      <c r="A764" s="94"/>
      <c r="B764" s="94"/>
      <c r="C764" s="96" t="s">
        <v>512</v>
      </c>
      <c r="D764" s="94">
        <v>1</v>
      </c>
      <c r="E764" s="94">
        <v>1</v>
      </c>
      <c r="F764" s="112">
        <v>11.9</v>
      </c>
      <c r="G764" s="113"/>
      <c r="H764" s="113"/>
      <c r="I764" s="106">
        <f t="shared" si="27"/>
        <v>11.9</v>
      </c>
    </row>
    <row r="765" spans="1:9" ht="19.95" customHeight="1" x14ac:dyDescent="0.3">
      <c r="A765" s="94"/>
      <c r="B765" s="94"/>
      <c r="C765" s="96" t="s">
        <v>479</v>
      </c>
      <c r="D765" s="94">
        <v>1</v>
      </c>
      <c r="E765" s="94">
        <v>1</v>
      </c>
      <c r="F765" s="112">
        <v>19.600000000000001</v>
      </c>
      <c r="G765" s="113"/>
      <c r="H765" s="113"/>
      <c r="I765" s="106">
        <f t="shared" si="27"/>
        <v>19.600000000000001</v>
      </c>
    </row>
    <row r="766" spans="1:9" ht="19.95" customHeight="1" x14ac:dyDescent="0.3">
      <c r="A766" s="94"/>
      <c r="B766" s="94"/>
      <c r="C766" s="96" t="s">
        <v>642</v>
      </c>
      <c r="D766" s="94">
        <v>1</v>
      </c>
      <c r="E766" s="94">
        <v>1</v>
      </c>
      <c r="F766" s="112">
        <v>6</v>
      </c>
      <c r="G766" s="113"/>
      <c r="H766" s="113"/>
      <c r="I766" s="106">
        <f t="shared" si="27"/>
        <v>6</v>
      </c>
    </row>
    <row r="767" spans="1:9" ht="19.95" customHeight="1" x14ac:dyDescent="0.3">
      <c r="A767" s="94"/>
      <c r="B767" s="94"/>
      <c r="C767" s="96" t="s">
        <v>462</v>
      </c>
      <c r="D767" s="94">
        <v>1</v>
      </c>
      <c r="E767" s="94">
        <v>1</v>
      </c>
      <c r="F767" s="112">
        <v>10.3</v>
      </c>
      <c r="G767" s="113"/>
      <c r="H767" s="113"/>
      <c r="I767" s="106">
        <f t="shared" si="27"/>
        <v>10.3</v>
      </c>
    </row>
    <row r="768" spans="1:9" ht="19.95" customHeight="1" x14ac:dyDescent="0.3">
      <c r="A768" s="94"/>
      <c r="B768" s="94"/>
      <c r="C768" s="96" t="s">
        <v>514</v>
      </c>
      <c r="D768" s="94">
        <v>1</v>
      </c>
      <c r="E768" s="94">
        <v>1</v>
      </c>
      <c r="F768" s="112">
        <v>11.4</v>
      </c>
      <c r="G768" s="113"/>
      <c r="H768" s="113"/>
      <c r="I768" s="106">
        <f t="shared" si="27"/>
        <v>11.4</v>
      </c>
    </row>
    <row r="769" spans="1:9" ht="19.95" customHeight="1" x14ac:dyDescent="0.3">
      <c r="A769" s="94"/>
      <c r="B769" s="94"/>
      <c r="C769" s="96" t="s">
        <v>463</v>
      </c>
      <c r="D769" s="94">
        <v>1</v>
      </c>
      <c r="E769" s="94">
        <v>1</v>
      </c>
      <c r="F769" s="112">
        <v>11.9</v>
      </c>
      <c r="G769" s="113"/>
      <c r="H769" s="113"/>
      <c r="I769" s="106">
        <f t="shared" si="27"/>
        <v>11.9</v>
      </c>
    </row>
    <row r="770" spans="1:9" ht="19.95" customHeight="1" x14ac:dyDescent="0.3">
      <c r="A770" s="94"/>
      <c r="B770" s="94"/>
      <c r="C770" s="96" t="s">
        <v>643</v>
      </c>
      <c r="D770" s="94">
        <v>1</v>
      </c>
      <c r="E770" s="94">
        <v>1</v>
      </c>
      <c r="F770" s="112">
        <v>6.4</v>
      </c>
      <c r="G770" s="113"/>
      <c r="H770" s="113"/>
      <c r="I770" s="106">
        <f t="shared" si="27"/>
        <v>6.4</v>
      </c>
    </row>
    <row r="771" spans="1:9" ht="19.95" customHeight="1" x14ac:dyDescent="0.3">
      <c r="A771" s="94"/>
      <c r="B771" s="94"/>
      <c r="C771" s="96" t="s">
        <v>500</v>
      </c>
      <c r="D771" s="94">
        <v>1</v>
      </c>
      <c r="E771" s="94">
        <v>1</v>
      </c>
      <c r="F771" s="112">
        <v>5.5</v>
      </c>
      <c r="G771" s="113"/>
      <c r="H771" s="113"/>
      <c r="I771" s="106">
        <f t="shared" si="27"/>
        <v>5.5</v>
      </c>
    </row>
    <row r="772" spans="1:9" ht="19.95" customHeight="1" x14ac:dyDescent="0.3">
      <c r="A772" s="94"/>
      <c r="B772" s="94"/>
      <c r="C772" s="96" t="s">
        <v>462</v>
      </c>
      <c r="D772" s="94">
        <v>1</v>
      </c>
      <c r="E772" s="94">
        <v>1</v>
      </c>
      <c r="F772" s="112">
        <v>14</v>
      </c>
      <c r="G772" s="113"/>
      <c r="H772" s="113"/>
      <c r="I772" s="106">
        <f t="shared" ref="I772:I780" si="28">D772*E772*F772</f>
        <v>14</v>
      </c>
    </row>
    <row r="773" spans="1:9" ht="19.95" customHeight="1" x14ac:dyDescent="0.3">
      <c r="A773" s="94"/>
      <c r="B773" s="94"/>
      <c r="C773" s="96" t="s">
        <v>493</v>
      </c>
      <c r="D773" s="94">
        <v>1</v>
      </c>
      <c r="E773" s="94">
        <v>1</v>
      </c>
      <c r="F773" s="112">
        <v>7.8</v>
      </c>
      <c r="G773" s="113"/>
      <c r="H773" s="113"/>
      <c r="I773" s="106">
        <f t="shared" si="28"/>
        <v>7.8</v>
      </c>
    </row>
    <row r="774" spans="1:9" ht="19.95" customHeight="1" x14ac:dyDescent="0.3">
      <c r="A774" s="94"/>
      <c r="B774" s="94"/>
      <c r="C774" s="96" t="s">
        <v>510</v>
      </c>
      <c r="D774" s="94">
        <v>1</v>
      </c>
      <c r="E774" s="94">
        <v>1</v>
      </c>
      <c r="F774" s="112">
        <v>7.1</v>
      </c>
      <c r="G774" s="113"/>
      <c r="H774" s="113"/>
      <c r="I774" s="106">
        <f t="shared" si="28"/>
        <v>7.1</v>
      </c>
    </row>
    <row r="775" spans="1:9" ht="19.95" customHeight="1" x14ac:dyDescent="0.3">
      <c r="A775" s="94"/>
      <c r="B775" s="94"/>
      <c r="C775" s="96" t="s">
        <v>463</v>
      </c>
      <c r="D775" s="94">
        <v>1</v>
      </c>
      <c r="E775" s="94">
        <v>2</v>
      </c>
      <c r="F775" s="112">
        <v>4.9000000000000004</v>
      </c>
      <c r="G775" s="113"/>
      <c r="H775" s="113"/>
      <c r="I775" s="106">
        <f t="shared" si="28"/>
        <v>9.8000000000000007</v>
      </c>
    </row>
    <row r="776" spans="1:9" ht="19.95" customHeight="1" x14ac:dyDescent="0.3">
      <c r="A776" s="94"/>
      <c r="B776" s="94"/>
      <c r="C776" s="96" t="s">
        <v>644</v>
      </c>
      <c r="D776" s="94">
        <v>1</v>
      </c>
      <c r="E776" s="94">
        <v>1</v>
      </c>
      <c r="F776" s="112">
        <v>7</v>
      </c>
      <c r="G776" s="113"/>
      <c r="H776" s="113"/>
      <c r="I776" s="106">
        <f t="shared" si="28"/>
        <v>7</v>
      </c>
    </row>
    <row r="777" spans="1:9" ht="19.95" customHeight="1" x14ac:dyDescent="0.3">
      <c r="A777" s="94"/>
      <c r="B777" s="94"/>
      <c r="C777" s="96" t="s">
        <v>515</v>
      </c>
      <c r="D777" s="94">
        <v>1</v>
      </c>
      <c r="E777" s="94">
        <v>1</v>
      </c>
      <c r="F777" s="112">
        <v>8.6999999999999993</v>
      </c>
      <c r="G777" s="113"/>
      <c r="H777" s="113"/>
      <c r="I777" s="106">
        <f t="shared" si="28"/>
        <v>8.6999999999999993</v>
      </c>
    </row>
    <row r="778" spans="1:9" ht="19.95" customHeight="1" x14ac:dyDescent="0.3">
      <c r="A778" s="94"/>
      <c r="B778" s="94"/>
      <c r="C778" s="96" t="s">
        <v>516</v>
      </c>
      <c r="D778" s="94">
        <v>1</v>
      </c>
      <c r="E778" s="94">
        <v>1</v>
      </c>
      <c r="F778" s="112">
        <v>10.199999999999999</v>
      </c>
      <c r="G778" s="113"/>
      <c r="H778" s="113"/>
      <c r="I778" s="106">
        <f t="shared" si="28"/>
        <v>10.199999999999999</v>
      </c>
    </row>
    <row r="779" spans="1:9" ht="19.95" customHeight="1" x14ac:dyDescent="0.3">
      <c r="A779" s="94"/>
      <c r="B779" s="94"/>
      <c r="C779" s="96" t="s">
        <v>517</v>
      </c>
      <c r="D779" s="94">
        <v>1</v>
      </c>
      <c r="E779" s="94">
        <v>1</v>
      </c>
      <c r="F779" s="112">
        <v>10.9</v>
      </c>
      <c r="G779" s="113"/>
      <c r="H779" s="113"/>
      <c r="I779" s="106">
        <f t="shared" si="28"/>
        <v>10.9</v>
      </c>
    </row>
    <row r="780" spans="1:9" ht="19.95" customHeight="1" x14ac:dyDescent="0.3">
      <c r="A780" s="94"/>
      <c r="B780" s="94"/>
      <c r="C780" s="96" t="s">
        <v>518</v>
      </c>
      <c r="D780" s="94">
        <v>1</v>
      </c>
      <c r="E780" s="94">
        <v>5</v>
      </c>
      <c r="F780" s="112">
        <v>2.5</v>
      </c>
      <c r="G780" s="113"/>
      <c r="H780" s="113"/>
      <c r="I780" s="106">
        <f t="shared" si="28"/>
        <v>12.5</v>
      </c>
    </row>
    <row r="781" spans="1:9" ht="19.95" customHeight="1" x14ac:dyDescent="0.3">
      <c r="A781" s="94"/>
      <c r="B781" s="94"/>
      <c r="C781" s="96" t="s">
        <v>645</v>
      </c>
      <c r="D781" s="94">
        <v>1</v>
      </c>
      <c r="E781" s="94">
        <v>1</v>
      </c>
      <c r="F781" s="112">
        <v>6.7</v>
      </c>
      <c r="G781" s="113"/>
      <c r="H781" s="113"/>
      <c r="I781" s="106">
        <f t="shared" ref="I781:I811" si="29">D781*E781*F781</f>
        <v>6.7</v>
      </c>
    </row>
    <row r="782" spans="1:9" ht="19.95" customHeight="1" x14ac:dyDescent="0.3">
      <c r="A782" s="94"/>
      <c r="B782" s="94"/>
      <c r="C782" s="96" t="s">
        <v>519</v>
      </c>
      <c r="D782" s="94">
        <v>1</v>
      </c>
      <c r="E782" s="94">
        <v>1</v>
      </c>
      <c r="F782" s="112">
        <v>8.9</v>
      </c>
      <c r="G782" s="113"/>
      <c r="H782" s="113"/>
      <c r="I782" s="106">
        <f t="shared" si="29"/>
        <v>8.9</v>
      </c>
    </row>
    <row r="783" spans="1:9" ht="19.95" customHeight="1" x14ac:dyDescent="0.3">
      <c r="A783" s="94"/>
      <c r="B783" s="94"/>
      <c r="C783" s="96" t="s">
        <v>477</v>
      </c>
      <c r="D783" s="94">
        <v>1</v>
      </c>
      <c r="E783" s="94">
        <v>1</v>
      </c>
      <c r="F783" s="112">
        <v>12.4</v>
      </c>
      <c r="G783" s="113"/>
      <c r="H783" s="113"/>
      <c r="I783" s="106">
        <f t="shared" si="29"/>
        <v>12.4</v>
      </c>
    </row>
    <row r="784" spans="1:9" ht="19.95" customHeight="1" x14ac:dyDescent="0.3">
      <c r="A784" s="94"/>
      <c r="B784" s="94"/>
      <c r="C784" s="96" t="s">
        <v>505</v>
      </c>
      <c r="D784" s="94">
        <v>1</v>
      </c>
      <c r="E784" s="94">
        <v>1</v>
      </c>
      <c r="F784" s="112">
        <v>8</v>
      </c>
      <c r="G784" s="113"/>
      <c r="H784" s="113"/>
      <c r="I784" s="106">
        <f t="shared" si="29"/>
        <v>8</v>
      </c>
    </row>
    <row r="785" spans="1:9" ht="19.95" customHeight="1" x14ac:dyDescent="0.3">
      <c r="A785" s="94"/>
      <c r="B785" s="94"/>
      <c r="C785" s="96" t="s">
        <v>646</v>
      </c>
      <c r="D785" s="94">
        <v>1</v>
      </c>
      <c r="E785" s="94">
        <v>1</v>
      </c>
      <c r="F785" s="112">
        <v>13.4</v>
      </c>
      <c r="G785" s="113"/>
      <c r="H785" s="113"/>
      <c r="I785" s="106">
        <f t="shared" si="29"/>
        <v>13.4</v>
      </c>
    </row>
    <row r="786" spans="1:9" ht="19.95" customHeight="1" x14ac:dyDescent="0.3">
      <c r="A786" s="94"/>
      <c r="B786" s="94"/>
      <c r="C786" s="96" t="s">
        <v>477</v>
      </c>
      <c r="D786" s="94">
        <v>1</v>
      </c>
      <c r="E786" s="94">
        <v>1</v>
      </c>
      <c r="F786" s="112">
        <v>15</v>
      </c>
      <c r="G786" s="113"/>
      <c r="H786" s="113"/>
      <c r="I786" s="106">
        <f t="shared" si="29"/>
        <v>15</v>
      </c>
    </row>
    <row r="787" spans="1:9" ht="19.95" customHeight="1" x14ac:dyDescent="0.3">
      <c r="A787" s="94"/>
      <c r="B787" s="94"/>
      <c r="C787" s="96" t="s">
        <v>505</v>
      </c>
      <c r="D787" s="94">
        <v>1</v>
      </c>
      <c r="E787" s="94">
        <v>1</v>
      </c>
      <c r="F787" s="112">
        <v>14.4</v>
      </c>
      <c r="G787" s="113"/>
      <c r="H787" s="113"/>
      <c r="I787" s="106">
        <f t="shared" si="29"/>
        <v>14.4</v>
      </c>
    </row>
    <row r="788" spans="1:9" ht="19.95" customHeight="1" x14ac:dyDescent="0.3">
      <c r="A788" s="94"/>
      <c r="B788" s="94"/>
      <c r="C788" s="96" t="s">
        <v>520</v>
      </c>
      <c r="D788" s="94">
        <v>1</v>
      </c>
      <c r="E788" s="94">
        <v>1</v>
      </c>
      <c r="F788" s="112">
        <v>10.1</v>
      </c>
      <c r="G788" s="113"/>
      <c r="H788" s="113"/>
      <c r="I788" s="106">
        <f t="shared" si="29"/>
        <v>10.1</v>
      </c>
    </row>
    <row r="789" spans="1:9" ht="19.95" customHeight="1" x14ac:dyDescent="0.3">
      <c r="A789" s="94"/>
      <c r="B789" s="94"/>
      <c r="C789" s="96" t="s">
        <v>521</v>
      </c>
      <c r="D789" s="94">
        <v>1</v>
      </c>
      <c r="E789" s="94">
        <v>1</v>
      </c>
      <c r="F789" s="112">
        <v>30.2</v>
      </c>
      <c r="G789" s="113"/>
      <c r="H789" s="113"/>
      <c r="I789" s="106">
        <f t="shared" si="29"/>
        <v>30.2</v>
      </c>
    </row>
    <row r="790" spans="1:9" ht="19.95" customHeight="1" x14ac:dyDescent="0.3">
      <c r="A790" s="94"/>
      <c r="B790" s="94"/>
      <c r="C790" s="96" t="s">
        <v>647</v>
      </c>
      <c r="D790" s="94">
        <v>1</v>
      </c>
      <c r="E790" s="94">
        <v>1</v>
      </c>
      <c r="F790" s="112">
        <v>4.3</v>
      </c>
      <c r="G790" s="113"/>
      <c r="H790" s="113"/>
      <c r="I790" s="106">
        <f t="shared" si="29"/>
        <v>4.3</v>
      </c>
    </row>
    <row r="791" spans="1:9" ht="19.95" customHeight="1" x14ac:dyDescent="0.3">
      <c r="A791" s="94"/>
      <c r="B791" s="94"/>
      <c r="C791" s="96" t="s">
        <v>479</v>
      </c>
      <c r="D791" s="94">
        <v>1</v>
      </c>
      <c r="E791" s="94">
        <v>1</v>
      </c>
      <c r="F791" s="112">
        <v>32.700000000000003</v>
      </c>
      <c r="G791" s="113"/>
      <c r="H791" s="113"/>
      <c r="I791" s="106">
        <f t="shared" si="29"/>
        <v>32.700000000000003</v>
      </c>
    </row>
    <row r="792" spans="1:9" ht="19.95" customHeight="1" x14ac:dyDescent="0.3">
      <c r="A792" s="94"/>
      <c r="B792" s="94"/>
      <c r="C792" s="96" t="s">
        <v>512</v>
      </c>
      <c r="D792" s="94">
        <v>1</v>
      </c>
      <c r="E792" s="94">
        <v>1</v>
      </c>
      <c r="F792" s="112">
        <v>32.299999999999997</v>
      </c>
      <c r="G792" s="113"/>
      <c r="H792" s="113"/>
      <c r="I792" s="106">
        <f t="shared" si="29"/>
        <v>32.299999999999997</v>
      </c>
    </row>
    <row r="793" spans="1:9" ht="19.95" customHeight="1" x14ac:dyDescent="0.3">
      <c r="A793" s="94"/>
      <c r="B793" s="94"/>
      <c r="C793" s="96" t="s">
        <v>648</v>
      </c>
      <c r="D793" s="94">
        <v>1</v>
      </c>
      <c r="E793" s="94">
        <v>1</v>
      </c>
      <c r="F793" s="112">
        <v>13.1</v>
      </c>
      <c r="G793" s="113"/>
      <c r="H793" s="113"/>
      <c r="I793" s="106">
        <f t="shared" si="29"/>
        <v>13.1</v>
      </c>
    </row>
    <row r="794" spans="1:9" ht="19.95" customHeight="1" x14ac:dyDescent="0.3">
      <c r="A794" s="94"/>
      <c r="B794" s="94"/>
      <c r="C794" s="96" t="s">
        <v>493</v>
      </c>
      <c r="D794" s="94">
        <v>1</v>
      </c>
      <c r="E794" s="94">
        <v>1</v>
      </c>
      <c r="F794" s="112">
        <v>21.6</v>
      </c>
      <c r="G794" s="113"/>
      <c r="H794" s="113"/>
      <c r="I794" s="106">
        <f t="shared" si="29"/>
        <v>21.6</v>
      </c>
    </row>
    <row r="795" spans="1:9" ht="19.95" customHeight="1" x14ac:dyDescent="0.3">
      <c r="A795" s="94"/>
      <c r="B795" s="94"/>
      <c r="C795" s="96" t="s">
        <v>649</v>
      </c>
      <c r="D795" s="94">
        <v>1</v>
      </c>
      <c r="E795" s="94">
        <v>1</v>
      </c>
      <c r="F795" s="112">
        <v>7.4</v>
      </c>
      <c r="G795" s="113"/>
      <c r="H795" s="113"/>
      <c r="I795" s="106">
        <f t="shared" si="29"/>
        <v>7.4</v>
      </c>
    </row>
    <row r="796" spans="1:9" ht="19.95" customHeight="1" x14ac:dyDescent="0.3">
      <c r="A796" s="94"/>
      <c r="B796" s="94"/>
      <c r="C796" s="96" t="s">
        <v>522</v>
      </c>
      <c r="D796" s="94">
        <v>1</v>
      </c>
      <c r="E796" s="94">
        <v>1</v>
      </c>
      <c r="F796" s="112">
        <v>6.2</v>
      </c>
      <c r="G796" s="113"/>
      <c r="H796" s="113"/>
      <c r="I796" s="106">
        <f t="shared" si="29"/>
        <v>6.2</v>
      </c>
    </row>
    <row r="797" spans="1:9" ht="19.95" customHeight="1" x14ac:dyDescent="0.3">
      <c r="A797" s="94"/>
      <c r="B797" s="94"/>
      <c r="C797" s="96" t="s">
        <v>523</v>
      </c>
      <c r="D797" s="94">
        <v>1</v>
      </c>
      <c r="E797" s="94">
        <v>2</v>
      </c>
      <c r="F797" s="112">
        <v>28.1</v>
      </c>
      <c r="G797" s="113"/>
      <c r="H797" s="113"/>
      <c r="I797" s="106">
        <f t="shared" si="29"/>
        <v>56.2</v>
      </c>
    </row>
    <row r="798" spans="1:9" ht="19.95" customHeight="1" x14ac:dyDescent="0.3">
      <c r="A798" s="94"/>
      <c r="B798" s="94"/>
      <c r="C798" s="96" t="s">
        <v>524</v>
      </c>
      <c r="D798" s="94">
        <v>1</v>
      </c>
      <c r="E798" s="94">
        <v>1</v>
      </c>
      <c r="F798" s="112">
        <v>24.1</v>
      </c>
      <c r="G798" s="113"/>
      <c r="H798" s="113"/>
      <c r="I798" s="106">
        <f t="shared" si="29"/>
        <v>24.1</v>
      </c>
    </row>
    <row r="799" spans="1:9" ht="19.95" customHeight="1" x14ac:dyDescent="0.3">
      <c r="A799" s="94"/>
      <c r="B799" s="94"/>
      <c r="C799" s="96" t="s">
        <v>525</v>
      </c>
      <c r="D799" s="94">
        <v>1</v>
      </c>
      <c r="E799" s="94">
        <v>1</v>
      </c>
      <c r="F799" s="112">
        <v>51.3</v>
      </c>
      <c r="G799" s="113"/>
      <c r="H799" s="113"/>
      <c r="I799" s="106">
        <f t="shared" si="29"/>
        <v>51.3</v>
      </c>
    </row>
    <row r="800" spans="1:9" ht="19.95" customHeight="1" x14ac:dyDescent="0.3">
      <c r="A800" s="94"/>
      <c r="B800" s="94"/>
      <c r="C800" s="96" t="s">
        <v>650</v>
      </c>
      <c r="D800" s="94">
        <v>1</v>
      </c>
      <c r="E800" s="94">
        <v>1</v>
      </c>
      <c r="F800" s="112">
        <v>18.7</v>
      </c>
      <c r="G800" s="113"/>
      <c r="H800" s="113"/>
      <c r="I800" s="106">
        <f t="shared" si="29"/>
        <v>18.7</v>
      </c>
    </row>
    <row r="801" spans="1:10" ht="19.95" customHeight="1" x14ac:dyDescent="0.3">
      <c r="A801" s="94"/>
      <c r="B801" s="94"/>
      <c r="C801" s="96" t="s">
        <v>490</v>
      </c>
      <c r="D801" s="94">
        <v>1</v>
      </c>
      <c r="E801" s="94">
        <v>1</v>
      </c>
      <c r="F801" s="112">
        <v>9.1999999999999993</v>
      </c>
      <c r="G801" s="113"/>
      <c r="H801" s="113"/>
      <c r="I801" s="106">
        <f t="shared" si="29"/>
        <v>9.1999999999999993</v>
      </c>
    </row>
    <row r="802" spans="1:10" ht="19.95" customHeight="1" x14ac:dyDescent="0.3">
      <c r="A802" s="94"/>
      <c r="B802" s="94"/>
      <c r="C802" s="96" t="s">
        <v>526</v>
      </c>
      <c r="D802" s="94">
        <v>1</v>
      </c>
      <c r="E802" s="94">
        <v>1</v>
      </c>
      <c r="F802" s="112">
        <v>10.199999999999999</v>
      </c>
      <c r="G802" s="113"/>
      <c r="H802" s="113"/>
      <c r="I802" s="106">
        <f t="shared" si="29"/>
        <v>10.199999999999999</v>
      </c>
    </row>
    <row r="803" spans="1:10" ht="19.95" customHeight="1" x14ac:dyDescent="0.3">
      <c r="A803" s="94"/>
      <c r="B803" s="94"/>
      <c r="C803" s="96" t="s">
        <v>527</v>
      </c>
      <c r="D803" s="94">
        <v>1</v>
      </c>
      <c r="E803" s="94">
        <v>1</v>
      </c>
      <c r="F803" s="112">
        <v>32.700000000000003</v>
      </c>
      <c r="G803" s="113"/>
      <c r="H803" s="113"/>
      <c r="I803" s="106">
        <f t="shared" si="29"/>
        <v>32.700000000000003</v>
      </c>
    </row>
    <row r="804" spans="1:10" ht="19.95" customHeight="1" x14ac:dyDescent="0.3">
      <c r="A804" s="94"/>
      <c r="B804" s="94"/>
      <c r="C804" s="96" t="s">
        <v>651</v>
      </c>
      <c r="D804" s="94">
        <v>1</v>
      </c>
      <c r="E804" s="94">
        <v>1</v>
      </c>
      <c r="F804" s="112">
        <v>7.4</v>
      </c>
      <c r="G804" s="113"/>
      <c r="H804" s="113"/>
      <c r="I804" s="106">
        <f t="shared" si="29"/>
        <v>7.4</v>
      </c>
    </row>
    <row r="805" spans="1:10" ht="19.95" customHeight="1" x14ac:dyDescent="0.3">
      <c r="A805" s="94"/>
      <c r="B805" s="94"/>
      <c r="C805" s="96" t="s">
        <v>528</v>
      </c>
      <c r="D805" s="94">
        <v>1</v>
      </c>
      <c r="E805" s="94">
        <v>1</v>
      </c>
      <c r="F805" s="112">
        <v>19.2</v>
      </c>
      <c r="G805" s="113"/>
      <c r="H805" s="113"/>
      <c r="I805" s="106">
        <f t="shared" si="29"/>
        <v>19.2</v>
      </c>
    </row>
    <row r="806" spans="1:10" ht="19.95" customHeight="1" x14ac:dyDescent="0.3">
      <c r="A806" s="94"/>
      <c r="B806" s="94"/>
      <c r="C806" s="96" t="s">
        <v>529</v>
      </c>
      <c r="D806" s="94">
        <v>1</v>
      </c>
      <c r="E806" s="94">
        <v>1</v>
      </c>
      <c r="F806" s="112">
        <v>22.2</v>
      </c>
      <c r="G806" s="113"/>
      <c r="H806" s="113"/>
      <c r="I806" s="106">
        <f t="shared" si="29"/>
        <v>22.2</v>
      </c>
    </row>
    <row r="807" spans="1:10" ht="19.95" customHeight="1" x14ac:dyDescent="0.3">
      <c r="A807" s="94"/>
      <c r="B807" s="94"/>
      <c r="C807" s="96" t="s">
        <v>652</v>
      </c>
      <c r="D807" s="94">
        <v>1</v>
      </c>
      <c r="E807" s="94">
        <v>1</v>
      </c>
      <c r="F807" s="112">
        <v>19.399999999999999</v>
      </c>
      <c r="G807" s="113"/>
      <c r="H807" s="113"/>
      <c r="I807" s="106">
        <f t="shared" si="29"/>
        <v>19.399999999999999</v>
      </c>
    </row>
    <row r="808" spans="1:10" ht="19.95" customHeight="1" x14ac:dyDescent="0.3">
      <c r="A808" s="94"/>
      <c r="B808" s="94"/>
      <c r="C808" s="96" t="s">
        <v>530</v>
      </c>
      <c r="D808" s="94">
        <v>1</v>
      </c>
      <c r="E808" s="94">
        <v>1</v>
      </c>
      <c r="F808" s="112">
        <v>6.5</v>
      </c>
      <c r="G808" s="113"/>
      <c r="H808" s="113"/>
      <c r="I808" s="106">
        <f t="shared" si="29"/>
        <v>6.5</v>
      </c>
    </row>
    <row r="809" spans="1:10" ht="19.95" customHeight="1" x14ac:dyDescent="0.3">
      <c r="A809" s="94"/>
      <c r="B809" s="94"/>
      <c r="C809" s="96" t="s">
        <v>531</v>
      </c>
      <c r="D809" s="94">
        <v>1</v>
      </c>
      <c r="E809" s="94">
        <v>1</v>
      </c>
      <c r="F809" s="112">
        <v>5</v>
      </c>
      <c r="G809" s="113"/>
      <c r="H809" s="113"/>
      <c r="I809" s="106">
        <f t="shared" si="29"/>
        <v>5</v>
      </c>
    </row>
    <row r="810" spans="1:10" ht="19.95" customHeight="1" x14ac:dyDescent="0.3">
      <c r="A810" s="94"/>
      <c r="B810" s="94"/>
      <c r="C810" s="96" t="s">
        <v>532</v>
      </c>
      <c r="D810" s="94">
        <v>1</v>
      </c>
      <c r="E810" s="94">
        <v>1</v>
      </c>
      <c r="F810" s="112">
        <v>33.9</v>
      </c>
      <c r="G810" s="113"/>
      <c r="H810" s="113"/>
      <c r="I810" s="106">
        <f t="shared" si="29"/>
        <v>33.9</v>
      </c>
    </row>
    <row r="811" spans="1:10" ht="19.95" customHeight="1" x14ac:dyDescent="0.3">
      <c r="A811" s="94"/>
      <c r="B811" s="94"/>
      <c r="C811" s="96" t="s">
        <v>533</v>
      </c>
      <c r="D811" s="94">
        <v>1</v>
      </c>
      <c r="E811" s="94">
        <v>1</v>
      </c>
      <c r="F811" s="112">
        <v>20.3</v>
      </c>
      <c r="G811" s="113"/>
      <c r="H811" s="113"/>
      <c r="I811" s="106">
        <f t="shared" si="29"/>
        <v>20.3</v>
      </c>
    </row>
    <row r="812" spans="1:10" ht="19.95" customHeight="1" x14ac:dyDescent="0.3">
      <c r="A812" s="94"/>
      <c r="B812" s="94"/>
      <c r="C812" s="97"/>
      <c r="D812" s="94"/>
      <c r="E812" s="94"/>
      <c r="F812" s="94"/>
      <c r="G812" s="177" t="s">
        <v>99</v>
      </c>
      <c r="H812" s="177"/>
      <c r="I812" s="107">
        <f>SUM(I707:I811)</f>
        <v>1191.9000000000005</v>
      </c>
      <c r="J812" s="2" t="s">
        <v>701</v>
      </c>
    </row>
    <row r="813" spans="1:10" ht="70.2" customHeight="1" x14ac:dyDescent="0.3">
      <c r="A813" s="94">
        <v>3</v>
      </c>
      <c r="B813" s="94">
        <v>494</v>
      </c>
      <c r="C813" s="179" t="s">
        <v>534</v>
      </c>
      <c r="D813" s="179"/>
      <c r="E813" s="179"/>
      <c r="F813" s="179"/>
      <c r="G813" s="179"/>
      <c r="H813" s="179"/>
      <c r="I813" s="95"/>
    </row>
    <row r="814" spans="1:10" ht="19.95" customHeight="1" x14ac:dyDescent="0.3">
      <c r="A814" s="94"/>
      <c r="B814" s="94"/>
      <c r="C814" s="97" t="s">
        <v>74</v>
      </c>
      <c r="D814" s="94">
        <v>1</v>
      </c>
      <c r="E814" s="99">
        <v>5</v>
      </c>
      <c r="F814" s="94"/>
      <c r="G814" s="97"/>
      <c r="H814" s="97"/>
      <c r="I814" s="106">
        <f t="shared" ref="I814:I840" si="30">D814*E814</f>
        <v>5</v>
      </c>
    </row>
    <row r="815" spans="1:10" ht="19.95" customHeight="1" x14ac:dyDescent="0.3">
      <c r="A815" s="94"/>
      <c r="B815" s="94"/>
      <c r="C815" s="97" t="s">
        <v>468</v>
      </c>
      <c r="D815" s="94">
        <v>1</v>
      </c>
      <c r="E815" s="99">
        <v>12</v>
      </c>
      <c r="F815" s="94"/>
      <c r="G815" s="97"/>
      <c r="H815" s="97"/>
      <c r="I815" s="106">
        <f t="shared" si="30"/>
        <v>12</v>
      </c>
    </row>
    <row r="816" spans="1:10" ht="19.95" customHeight="1" x14ac:dyDescent="0.3">
      <c r="A816" s="94"/>
      <c r="B816" s="94"/>
      <c r="C816" s="97" t="s">
        <v>535</v>
      </c>
      <c r="D816" s="94">
        <v>1</v>
      </c>
      <c r="E816" s="99">
        <v>3</v>
      </c>
      <c r="F816" s="94"/>
      <c r="G816" s="97"/>
      <c r="H816" s="97"/>
      <c r="I816" s="106">
        <f t="shared" si="30"/>
        <v>3</v>
      </c>
    </row>
    <row r="817" spans="1:9" ht="19.95" customHeight="1" x14ac:dyDescent="0.3">
      <c r="A817" s="94"/>
      <c r="B817" s="94"/>
      <c r="C817" s="100" t="s">
        <v>536</v>
      </c>
      <c r="D817" s="94">
        <v>1</v>
      </c>
      <c r="E817" s="99">
        <v>3</v>
      </c>
      <c r="F817" s="94"/>
      <c r="G817" s="97"/>
      <c r="H817" s="97"/>
      <c r="I817" s="106">
        <f t="shared" si="30"/>
        <v>3</v>
      </c>
    </row>
    <row r="818" spans="1:9" ht="19.95" customHeight="1" x14ac:dyDescent="0.3">
      <c r="A818" s="94"/>
      <c r="B818" s="94"/>
      <c r="C818" s="97" t="s">
        <v>498</v>
      </c>
      <c r="D818" s="94">
        <v>1</v>
      </c>
      <c r="E818" s="99">
        <v>5</v>
      </c>
      <c r="F818" s="94"/>
      <c r="G818" s="97"/>
      <c r="H818" s="97"/>
      <c r="I818" s="106">
        <f t="shared" si="30"/>
        <v>5</v>
      </c>
    </row>
    <row r="819" spans="1:9" ht="19.95" customHeight="1" x14ac:dyDescent="0.3">
      <c r="A819" s="94"/>
      <c r="B819" s="94"/>
      <c r="C819" s="97" t="s">
        <v>537</v>
      </c>
      <c r="D819" s="94">
        <v>1</v>
      </c>
      <c r="E819" s="99">
        <v>3</v>
      </c>
      <c r="F819" s="94"/>
      <c r="G819" s="97"/>
      <c r="H819" s="97"/>
      <c r="I819" s="106">
        <f t="shared" si="30"/>
        <v>3</v>
      </c>
    </row>
    <row r="820" spans="1:9" ht="19.95" customHeight="1" x14ac:dyDescent="0.3">
      <c r="A820" s="94"/>
      <c r="B820" s="94"/>
      <c r="C820" s="97" t="s">
        <v>499</v>
      </c>
      <c r="D820" s="94">
        <v>1</v>
      </c>
      <c r="E820" s="99">
        <v>5</v>
      </c>
      <c r="F820" s="94"/>
      <c r="G820" s="97"/>
      <c r="H820" s="97"/>
      <c r="I820" s="106">
        <f t="shared" si="30"/>
        <v>5</v>
      </c>
    </row>
    <row r="821" spans="1:9" ht="19.95" customHeight="1" x14ac:dyDescent="0.3">
      <c r="A821" s="94"/>
      <c r="B821" s="94"/>
      <c r="C821" s="97" t="s">
        <v>538</v>
      </c>
      <c r="D821" s="94">
        <v>1</v>
      </c>
      <c r="E821" s="99">
        <v>4</v>
      </c>
      <c r="F821" s="94"/>
      <c r="G821" s="97"/>
      <c r="H821" s="97"/>
      <c r="I821" s="106">
        <f t="shared" si="30"/>
        <v>4</v>
      </c>
    </row>
    <row r="822" spans="1:9" ht="19.95" customHeight="1" x14ac:dyDescent="0.3">
      <c r="A822" s="94"/>
      <c r="B822" s="94"/>
      <c r="C822" s="97" t="s">
        <v>481</v>
      </c>
      <c r="D822" s="94">
        <v>1</v>
      </c>
      <c r="E822" s="99">
        <v>2</v>
      </c>
      <c r="F822" s="94"/>
      <c r="G822" s="97"/>
      <c r="H822" s="97"/>
      <c r="I822" s="106">
        <f t="shared" si="30"/>
        <v>2</v>
      </c>
    </row>
    <row r="823" spans="1:9" ht="19.95" customHeight="1" x14ac:dyDescent="0.3">
      <c r="A823" s="94"/>
      <c r="B823" s="94"/>
      <c r="C823" s="100" t="s">
        <v>482</v>
      </c>
      <c r="D823" s="94">
        <v>1</v>
      </c>
      <c r="E823" s="99">
        <v>3</v>
      </c>
      <c r="F823" s="94"/>
      <c r="G823" s="97"/>
      <c r="H823" s="97"/>
      <c r="I823" s="106">
        <f t="shared" si="30"/>
        <v>3</v>
      </c>
    </row>
    <row r="824" spans="1:9" ht="19.95" customHeight="1" x14ac:dyDescent="0.3">
      <c r="A824" s="94"/>
      <c r="B824" s="94"/>
      <c r="C824" s="97" t="s">
        <v>539</v>
      </c>
      <c r="D824" s="94">
        <v>1</v>
      </c>
      <c r="E824" s="99">
        <v>12</v>
      </c>
      <c r="F824" s="94"/>
      <c r="G824" s="97"/>
      <c r="H824" s="97"/>
      <c r="I824" s="106">
        <f t="shared" si="30"/>
        <v>12</v>
      </c>
    </row>
    <row r="825" spans="1:9" ht="19.95" customHeight="1" x14ac:dyDescent="0.3">
      <c r="A825" s="94"/>
      <c r="B825" s="94"/>
      <c r="C825" s="97" t="s">
        <v>540</v>
      </c>
      <c r="D825" s="94">
        <v>1</v>
      </c>
      <c r="E825" s="99">
        <v>4</v>
      </c>
      <c r="F825" s="94"/>
      <c r="G825" s="97"/>
      <c r="H825" s="97"/>
      <c r="I825" s="106">
        <f t="shared" si="30"/>
        <v>4</v>
      </c>
    </row>
    <row r="826" spans="1:9" ht="19.95" customHeight="1" x14ac:dyDescent="0.3">
      <c r="A826" s="94"/>
      <c r="B826" s="94"/>
      <c r="C826" s="97" t="s">
        <v>541</v>
      </c>
      <c r="D826" s="94">
        <v>1</v>
      </c>
      <c r="E826" s="99">
        <v>5</v>
      </c>
      <c r="F826" s="94"/>
      <c r="G826" s="97"/>
      <c r="H826" s="97"/>
      <c r="I826" s="106">
        <f t="shared" si="30"/>
        <v>5</v>
      </c>
    </row>
    <row r="827" spans="1:9" ht="19.95" customHeight="1" x14ac:dyDescent="0.3">
      <c r="A827" s="94"/>
      <c r="B827" s="94"/>
      <c r="C827" s="97" t="s">
        <v>511</v>
      </c>
      <c r="D827" s="94">
        <v>1</v>
      </c>
      <c r="E827" s="99">
        <v>3</v>
      </c>
      <c r="F827" s="94"/>
      <c r="G827" s="97"/>
      <c r="H827" s="97"/>
      <c r="I827" s="106">
        <f t="shared" si="30"/>
        <v>3</v>
      </c>
    </row>
    <row r="828" spans="1:9" ht="19.95" customHeight="1" x14ac:dyDescent="0.3">
      <c r="A828" s="94"/>
      <c r="B828" s="94"/>
      <c r="C828" s="97" t="s">
        <v>483</v>
      </c>
      <c r="D828" s="94">
        <v>1</v>
      </c>
      <c r="E828" s="99">
        <v>3</v>
      </c>
      <c r="F828" s="94"/>
      <c r="G828" s="97"/>
      <c r="H828" s="97"/>
      <c r="I828" s="106">
        <f t="shared" si="30"/>
        <v>3</v>
      </c>
    </row>
    <row r="829" spans="1:9" ht="19.95" customHeight="1" x14ac:dyDescent="0.3">
      <c r="A829" s="94"/>
      <c r="B829" s="94"/>
      <c r="C829" s="97" t="s">
        <v>542</v>
      </c>
      <c r="D829" s="94">
        <v>1</v>
      </c>
      <c r="E829" s="99">
        <v>4</v>
      </c>
      <c r="F829" s="94"/>
      <c r="G829" s="97"/>
      <c r="H829" s="97"/>
      <c r="I829" s="106">
        <f t="shared" si="30"/>
        <v>4</v>
      </c>
    </row>
    <row r="830" spans="1:9" ht="19.95" customHeight="1" x14ac:dyDescent="0.3">
      <c r="A830" s="94"/>
      <c r="B830" s="94"/>
      <c r="C830" s="97" t="s">
        <v>485</v>
      </c>
      <c r="D830" s="94">
        <v>1</v>
      </c>
      <c r="E830" s="99">
        <v>3</v>
      </c>
      <c r="F830" s="94"/>
      <c r="G830" s="97"/>
      <c r="H830" s="97"/>
      <c r="I830" s="106">
        <f t="shared" si="30"/>
        <v>3</v>
      </c>
    </row>
    <row r="831" spans="1:9" ht="19.95" customHeight="1" x14ac:dyDescent="0.3">
      <c r="A831" s="94"/>
      <c r="B831" s="94"/>
      <c r="C831" s="97" t="s">
        <v>543</v>
      </c>
      <c r="D831" s="94">
        <v>1</v>
      </c>
      <c r="E831" s="99">
        <v>10</v>
      </c>
      <c r="F831" s="94"/>
      <c r="G831" s="97"/>
      <c r="H831" s="97"/>
      <c r="I831" s="106">
        <f t="shared" si="30"/>
        <v>10</v>
      </c>
    </row>
    <row r="832" spans="1:9" ht="19.95" customHeight="1" x14ac:dyDescent="0.3">
      <c r="A832" s="94"/>
      <c r="B832" s="94"/>
      <c r="C832" s="97" t="s">
        <v>486</v>
      </c>
      <c r="D832" s="94">
        <v>1</v>
      </c>
      <c r="E832" s="99">
        <v>5</v>
      </c>
      <c r="F832" s="94"/>
      <c r="G832" s="97"/>
      <c r="H832" s="97"/>
      <c r="I832" s="106">
        <f t="shared" si="30"/>
        <v>5</v>
      </c>
    </row>
    <row r="833" spans="1:10" ht="19.95" customHeight="1" x14ac:dyDescent="0.3">
      <c r="A833" s="94"/>
      <c r="B833" s="94"/>
      <c r="C833" s="97" t="s">
        <v>544</v>
      </c>
      <c r="D833" s="94">
        <v>1</v>
      </c>
      <c r="E833" s="99">
        <v>7</v>
      </c>
      <c r="F833" s="94"/>
      <c r="G833" s="97"/>
      <c r="H833" s="97"/>
      <c r="I833" s="106">
        <f t="shared" si="30"/>
        <v>7</v>
      </c>
    </row>
    <row r="834" spans="1:10" ht="19.95" customHeight="1" x14ac:dyDescent="0.3">
      <c r="A834" s="94"/>
      <c r="B834" s="94"/>
      <c r="C834" s="97" t="s">
        <v>545</v>
      </c>
      <c r="D834" s="94">
        <v>1</v>
      </c>
      <c r="E834" s="99">
        <v>6</v>
      </c>
      <c r="F834" s="94"/>
      <c r="G834" s="97"/>
      <c r="H834" s="97"/>
      <c r="I834" s="106">
        <f t="shared" si="30"/>
        <v>6</v>
      </c>
    </row>
    <row r="835" spans="1:10" ht="19.95" customHeight="1" x14ac:dyDescent="0.3">
      <c r="A835" s="94"/>
      <c r="B835" s="94"/>
      <c r="C835" s="97" t="s">
        <v>546</v>
      </c>
      <c r="D835" s="94">
        <v>1</v>
      </c>
      <c r="E835" s="99">
        <v>6</v>
      </c>
      <c r="F835" s="94"/>
      <c r="G835" s="97"/>
      <c r="H835" s="97"/>
      <c r="I835" s="106">
        <f t="shared" si="30"/>
        <v>6</v>
      </c>
    </row>
    <row r="836" spans="1:10" ht="19.95" customHeight="1" x14ac:dyDescent="0.3">
      <c r="A836" s="94"/>
      <c r="B836" s="94"/>
      <c r="C836" s="97" t="s">
        <v>458</v>
      </c>
      <c r="D836" s="94">
        <v>1</v>
      </c>
      <c r="E836" s="99">
        <v>8</v>
      </c>
      <c r="F836" s="94"/>
      <c r="G836" s="97"/>
      <c r="H836" s="97"/>
      <c r="I836" s="106">
        <f t="shared" si="30"/>
        <v>8</v>
      </c>
    </row>
    <row r="837" spans="1:10" ht="19.95" customHeight="1" x14ac:dyDescent="0.3">
      <c r="A837" s="94"/>
      <c r="B837" s="94"/>
      <c r="C837" s="97" t="s">
        <v>487</v>
      </c>
      <c r="D837" s="94">
        <v>1</v>
      </c>
      <c r="E837" s="99">
        <v>5</v>
      </c>
      <c r="F837" s="94"/>
      <c r="G837" s="97"/>
      <c r="H837" s="97"/>
      <c r="I837" s="106">
        <f t="shared" si="30"/>
        <v>5</v>
      </c>
    </row>
    <row r="838" spans="1:10" ht="19.95" customHeight="1" x14ac:dyDescent="0.3">
      <c r="A838" s="94"/>
      <c r="B838" s="94"/>
      <c r="C838" s="97" t="s">
        <v>547</v>
      </c>
      <c r="D838" s="94">
        <v>1</v>
      </c>
      <c r="E838" s="99">
        <v>8</v>
      </c>
      <c r="F838" s="94"/>
      <c r="G838" s="97"/>
      <c r="H838" s="97"/>
      <c r="I838" s="106">
        <f t="shared" si="30"/>
        <v>8</v>
      </c>
    </row>
    <row r="839" spans="1:10" ht="19.95" customHeight="1" x14ac:dyDescent="0.3">
      <c r="A839" s="94"/>
      <c r="B839" s="94"/>
      <c r="C839" s="97" t="s">
        <v>548</v>
      </c>
      <c r="D839" s="94">
        <v>1</v>
      </c>
      <c r="E839" s="99">
        <v>24</v>
      </c>
      <c r="F839" s="94"/>
      <c r="G839" s="97"/>
      <c r="H839" s="97"/>
      <c r="I839" s="106">
        <f t="shared" si="30"/>
        <v>24</v>
      </c>
    </row>
    <row r="840" spans="1:10" ht="19.95" customHeight="1" x14ac:dyDescent="0.3">
      <c r="A840" s="94"/>
      <c r="B840" s="94"/>
      <c r="C840" s="97" t="s">
        <v>549</v>
      </c>
      <c r="D840" s="94">
        <v>1</v>
      </c>
      <c r="E840" s="99">
        <v>12</v>
      </c>
      <c r="F840" s="94"/>
      <c r="G840" s="97"/>
      <c r="H840" s="97"/>
      <c r="I840" s="106">
        <f t="shared" si="30"/>
        <v>12</v>
      </c>
    </row>
    <row r="841" spans="1:10" ht="19.95" customHeight="1" x14ac:dyDescent="0.3">
      <c r="A841" s="94"/>
      <c r="B841" s="94"/>
      <c r="C841" s="97"/>
      <c r="D841" s="94"/>
      <c r="E841" s="94"/>
      <c r="F841" s="94"/>
      <c r="G841" s="177" t="s">
        <v>99</v>
      </c>
      <c r="H841" s="177"/>
      <c r="I841" s="107">
        <f>SUM(I814:I840)</f>
        <v>170</v>
      </c>
      <c r="J841" s="2" t="s">
        <v>701</v>
      </c>
    </row>
    <row r="842" spans="1:10" ht="59.4" customHeight="1" x14ac:dyDescent="0.3">
      <c r="A842" s="94">
        <v>4</v>
      </c>
      <c r="B842" s="94">
        <v>499</v>
      </c>
      <c r="C842" s="179" t="s">
        <v>550</v>
      </c>
      <c r="D842" s="179"/>
      <c r="E842" s="179"/>
      <c r="F842" s="179"/>
      <c r="G842" s="179"/>
      <c r="H842" s="179"/>
      <c r="I842" s="95"/>
    </row>
    <row r="843" spans="1:10" ht="19.95" customHeight="1" x14ac:dyDescent="0.3">
      <c r="A843" s="94"/>
      <c r="B843" s="94"/>
      <c r="C843" s="97" t="s">
        <v>653</v>
      </c>
      <c r="D843" s="94">
        <v>1</v>
      </c>
      <c r="E843" s="94">
        <v>1</v>
      </c>
      <c r="F843" s="112">
        <v>9.3000000000000007</v>
      </c>
      <c r="G843" s="113"/>
      <c r="H843" s="113"/>
      <c r="I843" s="106">
        <f t="shared" ref="I843:I848" si="31">SUM(D843*E843*F843)</f>
        <v>9.3000000000000007</v>
      </c>
    </row>
    <row r="844" spans="1:10" ht="19.95" customHeight="1" x14ac:dyDescent="0.3">
      <c r="A844" s="94"/>
      <c r="B844" s="94"/>
      <c r="C844" s="97" t="s">
        <v>551</v>
      </c>
      <c r="D844" s="94">
        <v>1</v>
      </c>
      <c r="E844" s="94">
        <v>1</v>
      </c>
      <c r="F844" s="112">
        <v>7.8</v>
      </c>
      <c r="G844" s="113"/>
      <c r="H844" s="113"/>
      <c r="I844" s="106">
        <f t="shared" si="31"/>
        <v>7.8</v>
      </c>
    </row>
    <row r="845" spans="1:10" ht="19.95" customHeight="1" x14ac:dyDescent="0.3">
      <c r="A845" s="94"/>
      <c r="B845" s="94"/>
      <c r="C845" s="97" t="s">
        <v>552</v>
      </c>
      <c r="D845" s="94">
        <v>1</v>
      </c>
      <c r="E845" s="94">
        <v>1</v>
      </c>
      <c r="F845" s="112">
        <v>6.3</v>
      </c>
      <c r="G845" s="113"/>
      <c r="H845" s="113"/>
      <c r="I845" s="106">
        <f t="shared" si="31"/>
        <v>6.3</v>
      </c>
    </row>
    <row r="846" spans="1:10" ht="19.95" customHeight="1" x14ac:dyDescent="0.3">
      <c r="A846" s="94"/>
      <c r="B846" s="94"/>
      <c r="C846" s="97" t="s">
        <v>553</v>
      </c>
      <c r="D846" s="94">
        <v>1</v>
      </c>
      <c r="E846" s="94">
        <v>1</v>
      </c>
      <c r="F846" s="112">
        <v>11.1</v>
      </c>
      <c r="G846" s="113"/>
      <c r="H846" s="113"/>
      <c r="I846" s="106">
        <f t="shared" si="31"/>
        <v>11.1</v>
      </c>
    </row>
    <row r="847" spans="1:10" ht="19.95" customHeight="1" x14ac:dyDescent="0.3">
      <c r="A847" s="94"/>
      <c r="B847" s="94"/>
      <c r="C847" s="97" t="s">
        <v>554</v>
      </c>
      <c r="D847" s="94">
        <v>1</v>
      </c>
      <c r="E847" s="94">
        <v>1</v>
      </c>
      <c r="F847" s="112">
        <v>11.1</v>
      </c>
      <c r="G847" s="113"/>
      <c r="H847" s="113"/>
      <c r="I847" s="106">
        <f t="shared" si="31"/>
        <v>11.1</v>
      </c>
    </row>
    <row r="848" spans="1:10" ht="19.95" customHeight="1" x14ac:dyDescent="0.3">
      <c r="A848" s="94"/>
      <c r="B848" s="94"/>
      <c r="C848" s="97" t="s">
        <v>555</v>
      </c>
      <c r="D848" s="94">
        <v>1</v>
      </c>
      <c r="E848" s="94">
        <v>1</v>
      </c>
      <c r="F848" s="112">
        <v>8.1</v>
      </c>
      <c r="G848" s="113"/>
      <c r="H848" s="113"/>
      <c r="I848" s="106">
        <f t="shared" si="31"/>
        <v>8.1</v>
      </c>
    </row>
    <row r="849" spans="1:10" ht="19.95" customHeight="1" x14ac:dyDescent="0.3">
      <c r="A849" s="94"/>
      <c r="B849" s="94"/>
      <c r="C849" s="97" t="s">
        <v>654</v>
      </c>
      <c r="D849" s="94">
        <v>1</v>
      </c>
      <c r="E849" s="94">
        <v>1</v>
      </c>
      <c r="F849" s="112">
        <v>12.3</v>
      </c>
      <c r="G849" s="113"/>
      <c r="H849" s="113"/>
      <c r="I849" s="106">
        <f t="shared" ref="I849:I854" si="32">SUM(D849*E849*F849)</f>
        <v>12.3</v>
      </c>
    </row>
    <row r="850" spans="1:10" ht="19.95" customHeight="1" x14ac:dyDescent="0.3">
      <c r="A850" s="94"/>
      <c r="B850" s="94"/>
      <c r="C850" s="97" t="s">
        <v>551</v>
      </c>
      <c r="D850" s="94">
        <v>1</v>
      </c>
      <c r="E850" s="94">
        <v>1</v>
      </c>
      <c r="F850" s="112">
        <v>10.9</v>
      </c>
      <c r="G850" s="113"/>
      <c r="H850" s="113"/>
      <c r="I850" s="106">
        <f t="shared" si="32"/>
        <v>10.9</v>
      </c>
    </row>
    <row r="851" spans="1:10" ht="19.95" customHeight="1" x14ac:dyDescent="0.3">
      <c r="A851" s="94"/>
      <c r="B851" s="94"/>
      <c r="C851" s="97" t="s">
        <v>552</v>
      </c>
      <c r="D851" s="94">
        <v>1</v>
      </c>
      <c r="E851" s="94">
        <v>1</v>
      </c>
      <c r="F851" s="112">
        <v>9.6</v>
      </c>
      <c r="G851" s="113"/>
      <c r="H851" s="113"/>
      <c r="I851" s="106">
        <f t="shared" si="32"/>
        <v>9.6</v>
      </c>
    </row>
    <row r="852" spans="1:10" ht="19.95" customHeight="1" x14ac:dyDescent="0.3">
      <c r="A852" s="94"/>
      <c r="B852" s="94"/>
      <c r="C852" s="97" t="s">
        <v>553</v>
      </c>
      <c r="D852" s="94">
        <v>1</v>
      </c>
      <c r="E852" s="94">
        <v>1</v>
      </c>
      <c r="F852" s="112">
        <v>7.7</v>
      </c>
      <c r="G852" s="113"/>
      <c r="H852" s="113"/>
      <c r="I852" s="106">
        <f t="shared" si="32"/>
        <v>7.7</v>
      </c>
    </row>
    <row r="853" spans="1:10" ht="19.95" customHeight="1" x14ac:dyDescent="0.3">
      <c r="A853" s="94"/>
      <c r="B853" s="94"/>
      <c r="C853" s="97" t="s">
        <v>554</v>
      </c>
      <c r="D853" s="94">
        <v>1</v>
      </c>
      <c r="E853" s="94">
        <v>1</v>
      </c>
      <c r="F853" s="112">
        <v>6.4</v>
      </c>
      <c r="G853" s="113"/>
      <c r="H853" s="113"/>
      <c r="I853" s="106">
        <f t="shared" si="32"/>
        <v>6.4</v>
      </c>
    </row>
    <row r="854" spans="1:10" ht="19.95" customHeight="1" x14ac:dyDescent="0.3">
      <c r="A854" s="94"/>
      <c r="B854" s="94"/>
      <c r="C854" s="97" t="s">
        <v>555</v>
      </c>
      <c r="D854" s="94">
        <v>1</v>
      </c>
      <c r="E854" s="94">
        <v>1</v>
      </c>
      <c r="F854" s="112">
        <v>5.9</v>
      </c>
      <c r="G854" s="113"/>
      <c r="H854" s="113"/>
      <c r="I854" s="106">
        <f t="shared" si="32"/>
        <v>5.9</v>
      </c>
    </row>
    <row r="855" spans="1:10" ht="19.95" customHeight="1" x14ac:dyDescent="0.3">
      <c r="A855" s="94"/>
      <c r="B855" s="94"/>
      <c r="C855" s="97"/>
      <c r="D855" s="94"/>
      <c r="E855" s="94"/>
      <c r="F855" s="94"/>
      <c r="G855" s="177" t="s">
        <v>99</v>
      </c>
      <c r="H855" s="177"/>
      <c r="I855" s="107">
        <f>SUM(I843:I854)</f>
        <v>106.50000000000001</v>
      </c>
      <c r="J855" s="5" t="s">
        <v>701</v>
      </c>
    </row>
    <row r="856" spans="1:10" ht="87" customHeight="1" x14ac:dyDescent="0.3">
      <c r="A856" s="94">
        <v>5</v>
      </c>
      <c r="B856" s="94">
        <v>500</v>
      </c>
      <c r="C856" s="179" t="s">
        <v>556</v>
      </c>
      <c r="D856" s="179"/>
      <c r="E856" s="179"/>
      <c r="F856" s="179"/>
      <c r="G856" s="179"/>
      <c r="H856" s="179"/>
      <c r="I856" s="95"/>
    </row>
    <row r="857" spans="1:10" ht="19.95" customHeight="1" x14ac:dyDescent="0.3">
      <c r="A857" s="94"/>
      <c r="B857" s="94"/>
      <c r="C857" s="96" t="s">
        <v>655</v>
      </c>
      <c r="D857" s="94">
        <v>1</v>
      </c>
      <c r="E857" s="94">
        <v>2</v>
      </c>
      <c r="F857" s="112">
        <v>20.5</v>
      </c>
      <c r="G857" s="113"/>
      <c r="H857" s="113"/>
      <c r="I857" s="106">
        <f t="shared" ref="I857:I902" si="33">SUM(D857*E857*F857)</f>
        <v>41</v>
      </c>
    </row>
    <row r="858" spans="1:10" ht="19.95" customHeight="1" x14ac:dyDescent="0.3">
      <c r="A858" s="94"/>
      <c r="B858" s="94"/>
      <c r="C858" s="96" t="s">
        <v>700</v>
      </c>
      <c r="D858" s="94">
        <v>1</v>
      </c>
      <c r="E858" s="94">
        <v>2</v>
      </c>
      <c r="F858" s="112">
        <v>18.100000000000001</v>
      </c>
      <c r="G858" s="113"/>
      <c r="H858" s="113"/>
      <c r="I858" s="106">
        <f t="shared" si="33"/>
        <v>36.200000000000003</v>
      </c>
    </row>
    <row r="859" spans="1:10" ht="19.95" customHeight="1" x14ac:dyDescent="0.3">
      <c r="A859" s="94"/>
      <c r="B859" s="94"/>
      <c r="C859" s="96" t="s">
        <v>656</v>
      </c>
      <c r="D859" s="94">
        <v>1</v>
      </c>
      <c r="E859" s="94">
        <v>2</v>
      </c>
      <c r="F859" s="112">
        <v>17.8</v>
      </c>
      <c r="G859" s="113"/>
      <c r="H859" s="113"/>
      <c r="I859" s="106">
        <f t="shared" si="33"/>
        <v>35.6</v>
      </c>
    </row>
    <row r="860" spans="1:10" ht="19.95" customHeight="1" x14ac:dyDescent="0.3">
      <c r="A860" s="94"/>
      <c r="B860" s="94"/>
      <c r="C860" s="96" t="s">
        <v>557</v>
      </c>
      <c r="D860" s="94">
        <v>1</v>
      </c>
      <c r="E860" s="94">
        <v>1</v>
      </c>
      <c r="F860" s="112">
        <v>15.4</v>
      </c>
      <c r="G860" s="113"/>
      <c r="H860" s="113"/>
      <c r="I860" s="106">
        <f t="shared" si="33"/>
        <v>15.4</v>
      </c>
    </row>
    <row r="861" spans="1:10" ht="19.95" customHeight="1" x14ac:dyDescent="0.3">
      <c r="A861" s="94"/>
      <c r="B861" s="94"/>
      <c r="C861" s="96" t="s">
        <v>657</v>
      </c>
      <c r="D861" s="94">
        <v>1</v>
      </c>
      <c r="E861" s="94">
        <v>1</v>
      </c>
      <c r="F861" s="112">
        <v>33.1</v>
      </c>
      <c r="G861" s="113"/>
      <c r="H861" s="113"/>
      <c r="I861" s="106">
        <f t="shared" si="33"/>
        <v>33.1</v>
      </c>
    </row>
    <row r="862" spans="1:10" ht="19.95" customHeight="1" x14ac:dyDescent="0.3">
      <c r="A862" s="94"/>
      <c r="B862" s="94"/>
      <c r="C862" s="96" t="s">
        <v>558</v>
      </c>
      <c r="D862" s="94">
        <v>1</v>
      </c>
      <c r="E862" s="94">
        <v>2</v>
      </c>
      <c r="F862" s="112">
        <v>38.6</v>
      </c>
      <c r="G862" s="113"/>
      <c r="H862" s="113"/>
      <c r="I862" s="106">
        <f t="shared" si="33"/>
        <v>77.2</v>
      </c>
    </row>
    <row r="863" spans="1:10" ht="19.95" customHeight="1" x14ac:dyDescent="0.3">
      <c r="A863" s="94"/>
      <c r="B863" s="94"/>
      <c r="C863" s="96" t="s">
        <v>478</v>
      </c>
      <c r="D863" s="94">
        <v>1</v>
      </c>
      <c r="E863" s="94">
        <v>1</v>
      </c>
      <c r="F863" s="112">
        <v>29.9</v>
      </c>
      <c r="G863" s="113"/>
      <c r="H863" s="113"/>
      <c r="I863" s="106">
        <f t="shared" si="33"/>
        <v>29.9</v>
      </c>
    </row>
    <row r="864" spans="1:10" ht="19.95" customHeight="1" x14ac:dyDescent="0.3">
      <c r="A864" s="94"/>
      <c r="B864" s="94"/>
      <c r="C864" s="96" t="s">
        <v>559</v>
      </c>
      <c r="D864" s="94">
        <v>1</v>
      </c>
      <c r="E864" s="94">
        <v>2</v>
      </c>
      <c r="F864" s="112">
        <v>25.8</v>
      </c>
      <c r="G864" s="113"/>
      <c r="H864" s="113"/>
      <c r="I864" s="106">
        <f t="shared" si="33"/>
        <v>51.6</v>
      </c>
    </row>
    <row r="865" spans="1:9" ht="19.95" customHeight="1" x14ac:dyDescent="0.3">
      <c r="A865" s="94"/>
      <c r="B865" s="94"/>
      <c r="C865" s="96" t="s">
        <v>658</v>
      </c>
      <c r="D865" s="101">
        <v>1</v>
      </c>
      <c r="E865" s="101">
        <v>1</v>
      </c>
      <c r="F865" s="102">
        <v>12</v>
      </c>
      <c r="G865" s="119"/>
      <c r="H865" s="119"/>
      <c r="I865" s="106">
        <f t="shared" si="33"/>
        <v>12</v>
      </c>
    </row>
    <row r="866" spans="1:9" ht="19.95" customHeight="1" x14ac:dyDescent="0.3">
      <c r="A866" s="94"/>
      <c r="B866" s="94"/>
      <c r="C866" s="96" t="s">
        <v>559</v>
      </c>
      <c r="D866" s="101">
        <v>1</v>
      </c>
      <c r="E866" s="101">
        <v>2</v>
      </c>
      <c r="F866" s="102">
        <v>9.1999999999999993</v>
      </c>
      <c r="G866" s="119"/>
      <c r="H866" s="119"/>
      <c r="I866" s="106">
        <f t="shared" si="33"/>
        <v>18.399999999999999</v>
      </c>
    </row>
    <row r="867" spans="1:9" ht="19.95" customHeight="1" x14ac:dyDescent="0.3">
      <c r="A867" s="94"/>
      <c r="B867" s="94"/>
      <c r="C867" s="96" t="s">
        <v>659</v>
      </c>
      <c r="D867" s="101">
        <v>1</v>
      </c>
      <c r="E867" s="101">
        <v>2</v>
      </c>
      <c r="F867" s="102">
        <v>11.9</v>
      </c>
      <c r="G867" s="119"/>
      <c r="H867" s="119"/>
      <c r="I867" s="106">
        <f t="shared" si="33"/>
        <v>23.8</v>
      </c>
    </row>
    <row r="868" spans="1:9" ht="19.95" customHeight="1" x14ac:dyDescent="0.3">
      <c r="A868" s="94"/>
      <c r="B868" s="94"/>
      <c r="C868" s="96" t="s">
        <v>660</v>
      </c>
      <c r="D868" s="101">
        <v>1</v>
      </c>
      <c r="E868" s="101">
        <v>1</v>
      </c>
      <c r="F868" s="102">
        <v>9.4</v>
      </c>
      <c r="G868" s="119"/>
      <c r="H868" s="119"/>
      <c r="I868" s="106">
        <f t="shared" si="33"/>
        <v>9.4</v>
      </c>
    </row>
    <row r="869" spans="1:9" ht="19.95" customHeight="1" x14ac:dyDescent="0.3">
      <c r="A869" s="94"/>
      <c r="B869" s="94"/>
      <c r="C869" s="96" t="s">
        <v>559</v>
      </c>
      <c r="D869" s="101">
        <v>1</v>
      </c>
      <c r="E869" s="101">
        <v>2</v>
      </c>
      <c r="F869" s="102">
        <v>15.2</v>
      </c>
      <c r="G869" s="119"/>
      <c r="H869" s="119"/>
      <c r="I869" s="106">
        <f t="shared" si="33"/>
        <v>30.4</v>
      </c>
    </row>
    <row r="870" spans="1:9" ht="19.95" customHeight="1" x14ac:dyDescent="0.3">
      <c r="A870" s="94"/>
      <c r="B870" s="94"/>
      <c r="C870" s="96" t="s">
        <v>557</v>
      </c>
      <c r="D870" s="101">
        <v>1</v>
      </c>
      <c r="E870" s="101">
        <v>1</v>
      </c>
      <c r="F870" s="102">
        <v>22.1</v>
      </c>
      <c r="G870" s="119"/>
      <c r="H870" s="119"/>
      <c r="I870" s="106">
        <f t="shared" si="33"/>
        <v>22.1</v>
      </c>
    </row>
    <row r="871" spans="1:9" ht="19.95" customHeight="1" x14ac:dyDescent="0.3">
      <c r="A871" s="94"/>
      <c r="B871" s="94"/>
      <c r="C871" s="96" t="s">
        <v>661</v>
      </c>
      <c r="D871" s="101">
        <v>1</v>
      </c>
      <c r="E871" s="101">
        <v>1</v>
      </c>
      <c r="F871" s="102">
        <v>15.6</v>
      </c>
      <c r="G871" s="119"/>
      <c r="H871" s="119"/>
      <c r="I871" s="106">
        <f t="shared" si="33"/>
        <v>15.6</v>
      </c>
    </row>
    <row r="872" spans="1:9" ht="19.95" customHeight="1" x14ac:dyDescent="0.3">
      <c r="A872" s="94"/>
      <c r="B872" s="94"/>
      <c r="C872" s="96" t="s">
        <v>662</v>
      </c>
      <c r="D872" s="101">
        <v>1</v>
      </c>
      <c r="E872" s="101">
        <v>1</v>
      </c>
      <c r="F872" s="102">
        <v>20.100000000000001</v>
      </c>
      <c r="G872" s="119"/>
      <c r="H872" s="119"/>
      <c r="I872" s="106">
        <f t="shared" si="33"/>
        <v>20.100000000000001</v>
      </c>
    </row>
    <row r="873" spans="1:9" ht="19.95" customHeight="1" x14ac:dyDescent="0.3">
      <c r="A873" s="94"/>
      <c r="B873" s="94"/>
      <c r="C873" s="96" t="s">
        <v>663</v>
      </c>
      <c r="D873" s="101">
        <v>1</v>
      </c>
      <c r="E873" s="101">
        <v>1</v>
      </c>
      <c r="F873" s="102">
        <v>18.5</v>
      </c>
      <c r="G873" s="119"/>
      <c r="H873" s="119"/>
      <c r="I873" s="106">
        <f t="shared" si="33"/>
        <v>18.5</v>
      </c>
    </row>
    <row r="874" spans="1:9" ht="19.95" customHeight="1" x14ac:dyDescent="0.3">
      <c r="A874" s="94"/>
      <c r="B874" s="94"/>
      <c r="C874" s="96" t="s">
        <v>664</v>
      </c>
      <c r="D874" s="101">
        <v>1</v>
      </c>
      <c r="E874" s="101">
        <v>2</v>
      </c>
      <c r="F874" s="102">
        <v>13.3</v>
      </c>
      <c r="G874" s="119"/>
      <c r="H874" s="119"/>
      <c r="I874" s="106">
        <f t="shared" si="33"/>
        <v>26.6</v>
      </c>
    </row>
    <row r="875" spans="1:9" ht="19.95" customHeight="1" x14ac:dyDescent="0.3">
      <c r="A875" s="94"/>
      <c r="B875" s="94"/>
      <c r="C875" s="96" t="s">
        <v>559</v>
      </c>
      <c r="D875" s="101">
        <v>1</v>
      </c>
      <c r="E875" s="101">
        <v>2</v>
      </c>
      <c r="F875" s="102">
        <v>8.1999999999999993</v>
      </c>
      <c r="G875" s="119"/>
      <c r="H875" s="119"/>
      <c r="I875" s="106">
        <f t="shared" si="33"/>
        <v>16.399999999999999</v>
      </c>
    </row>
    <row r="876" spans="1:9" ht="19.95" customHeight="1" x14ac:dyDescent="0.3">
      <c r="A876" s="94"/>
      <c r="B876" s="94"/>
      <c r="C876" s="96" t="s">
        <v>665</v>
      </c>
      <c r="D876" s="101">
        <v>1</v>
      </c>
      <c r="E876" s="101">
        <v>2</v>
      </c>
      <c r="F876" s="102">
        <v>16.600000000000001</v>
      </c>
      <c r="G876" s="119"/>
      <c r="H876" s="119"/>
      <c r="I876" s="106">
        <f t="shared" si="33"/>
        <v>33.200000000000003</v>
      </c>
    </row>
    <row r="877" spans="1:9" ht="19.95" customHeight="1" x14ac:dyDescent="0.3">
      <c r="A877" s="94"/>
      <c r="B877" s="94"/>
      <c r="C877" s="96" t="s">
        <v>666</v>
      </c>
      <c r="D877" s="101">
        <v>1</v>
      </c>
      <c r="E877" s="101">
        <v>1</v>
      </c>
      <c r="F877" s="102">
        <v>16.8</v>
      </c>
      <c r="G877" s="119"/>
      <c r="H877" s="119"/>
      <c r="I877" s="106">
        <f t="shared" si="33"/>
        <v>16.8</v>
      </c>
    </row>
    <row r="878" spans="1:9" ht="19.95" customHeight="1" x14ac:dyDescent="0.3">
      <c r="A878" s="94"/>
      <c r="B878" s="94"/>
      <c r="C878" s="96" t="s">
        <v>676</v>
      </c>
      <c r="D878" s="101">
        <v>1</v>
      </c>
      <c r="E878" s="101">
        <v>2</v>
      </c>
      <c r="F878" s="102">
        <v>11.1</v>
      </c>
      <c r="G878" s="119"/>
      <c r="H878" s="119"/>
      <c r="I878" s="106">
        <f t="shared" si="33"/>
        <v>22.2</v>
      </c>
    </row>
    <row r="879" spans="1:9" ht="19.95" customHeight="1" x14ac:dyDescent="0.3">
      <c r="A879" s="94"/>
      <c r="B879" s="94"/>
      <c r="C879" s="96" t="s">
        <v>677</v>
      </c>
      <c r="D879" s="101">
        <v>1</v>
      </c>
      <c r="E879" s="101">
        <v>2</v>
      </c>
      <c r="F879" s="102">
        <v>14.2</v>
      </c>
      <c r="G879" s="119"/>
      <c r="H879" s="119"/>
      <c r="I879" s="106">
        <f t="shared" si="33"/>
        <v>28.4</v>
      </c>
    </row>
    <row r="880" spans="1:9" ht="19.95" customHeight="1" x14ac:dyDescent="0.3">
      <c r="A880" s="94"/>
      <c r="B880" s="94"/>
      <c r="C880" s="96" t="s">
        <v>557</v>
      </c>
      <c r="D880" s="101">
        <v>1</v>
      </c>
      <c r="E880" s="101">
        <v>1</v>
      </c>
      <c r="F880" s="102">
        <v>13.8</v>
      </c>
      <c r="G880" s="119"/>
      <c r="H880" s="119"/>
      <c r="I880" s="106">
        <f t="shared" si="33"/>
        <v>13.8</v>
      </c>
    </row>
    <row r="881" spans="1:9" ht="19.95" customHeight="1" x14ac:dyDescent="0.3">
      <c r="A881" s="94"/>
      <c r="B881" s="94"/>
      <c r="C881" s="96" t="s">
        <v>678</v>
      </c>
      <c r="D881" s="101">
        <v>1</v>
      </c>
      <c r="E881" s="101">
        <v>1</v>
      </c>
      <c r="F881" s="102">
        <v>11.7</v>
      </c>
      <c r="G881" s="119"/>
      <c r="H881" s="119"/>
      <c r="I881" s="106">
        <f t="shared" si="33"/>
        <v>11.7</v>
      </c>
    </row>
    <row r="882" spans="1:9" ht="19.95" customHeight="1" x14ac:dyDescent="0.3">
      <c r="A882" s="94"/>
      <c r="B882" s="94"/>
      <c r="C882" s="96" t="s">
        <v>679</v>
      </c>
      <c r="D882" s="94">
        <v>1</v>
      </c>
      <c r="E882" s="94">
        <v>2</v>
      </c>
      <c r="F882" s="112">
        <v>14.3</v>
      </c>
      <c r="G882" s="113"/>
      <c r="H882" s="113"/>
      <c r="I882" s="106">
        <f t="shared" si="33"/>
        <v>28.6</v>
      </c>
    </row>
    <row r="883" spans="1:9" ht="19.95" customHeight="1" x14ac:dyDescent="0.3">
      <c r="A883" s="94"/>
      <c r="B883" s="94"/>
      <c r="C883" s="96" t="s">
        <v>557</v>
      </c>
      <c r="D883" s="94">
        <v>1</v>
      </c>
      <c r="E883" s="94">
        <v>1</v>
      </c>
      <c r="F883" s="112">
        <v>17.3</v>
      </c>
      <c r="G883" s="113"/>
      <c r="H883" s="113"/>
      <c r="I883" s="106">
        <f t="shared" si="33"/>
        <v>17.3</v>
      </c>
    </row>
    <row r="884" spans="1:9" ht="19.95" customHeight="1" x14ac:dyDescent="0.3">
      <c r="A884" s="94"/>
      <c r="B884" s="94"/>
      <c r="C884" s="96" t="s">
        <v>680</v>
      </c>
      <c r="D884" s="94">
        <v>1</v>
      </c>
      <c r="E884" s="94">
        <v>2</v>
      </c>
      <c r="F884" s="112">
        <v>16.7</v>
      </c>
      <c r="G884" s="113"/>
      <c r="H884" s="113"/>
      <c r="I884" s="106">
        <f t="shared" si="33"/>
        <v>33.4</v>
      </c>
    </row>
    <row r="885" spans="1:9" ht="19.95" customHeight="1" x14ac:dyDescent="0.3">
      <c r="A885" s="94"/>
      <c r="B885" s="94"/>
      <c r="C885" s="96" t="s">
        <v>559</v>
      </c>
      <c r="D885" s="94">
        <v>1</v>
      </c>
      <c r="E885" s="94">
        <v>1</v>
      </c>
      <c r="F885" s="112">
        <v>22.4</v>
      </c>
      <c r="G885" s="113"/>
      <c r="H885" s="113"/>
      <c r="I885" s="106">
        <f t="shared" si="33"/>
        <v>22.4</v>
      </c>
    </row>
    <row r="886" spans="1:9" ht="19.95" customHeight="1" x14ac:dyDescent="0.3">
      <c r="A886" s="94"/>
      <c r="B886" s="94"/>
      <c r="C886" s="96" t="s">
        <v>557</v>
      </c>
      <c r="D886" s="94">
        <v>1</v>
      </c>
      <c r="E886" s="94">
        <v>1</v>
      </c>
      <c r="F886" s="112">
        <v>20.6</v>
      </c>
      <c r="G886" s="113"/>
      <c r="H886" s="113"/>
      <c r="I886" s="106">
        <f t="shared" si="33"/>
        <v>20.6</v>
      </c>
    </row>
    <row r="887" spans="1:9" ht="19.95" customHeight="1" x14ac:dyDescent="0.3">
      <c r="A887" s="94"/>
      <c r="B887" s="94"/>
      <c r="C887" s="96" t="s">
        <v>681</v>
      </c>
      <c r="D887" s="94">
        <v>1</v>
      </c>
      <c r="E887" s="94">
        <v>2</v>
      </c>
      <c r="F887" s="112">
        <v>20.9</v>
      </c>
      <c r="G887" s="113"/>
      <c r="H887" s="113"/>
      <c r="I887" s="106">
        <f t="shared" si="33"/>
        <v>41.8</v>
      </c>
    </row>
    <row r="888" spans="1:9" ht="19.95" customHeight="1" x14ac:dyDescent="0.3">
      <c r="A888" s="94"/>
      <c r="B888" s="94"/>
      <c r="C888" s="96" t="s">
        <v>682</v>
      </c>
      <c r="D888" s="94">
        <v>1</v>
      </c>
      <c r="E888" s="94">
        <v>2</v>
      </c>
      <c r="F888" s="112">
        <v>12.3</v>
      </c>
      <c r="G888" s="113"/>
      <c r="H888" s="113"/>
      <c r="I888" s="106">
        <f t="shared" si="33"/>
        <v>24.6</v>
      </c>
    </row>
    <row r="889" spans="1:9" ht="19.95" customHeight="1" x14ac:dyDescent="0.3">
      <c r="A889" s="94"/>
      <c r="B889" s="94"/>
      <c r="C889" s="96" t="s">
        <v>675</v>
      </c>
      <c r="D889" s="94">
        <v>1</v>
      </c>
      <c r="E889" s="94">
        <v>1</v>
      </c>
      <c r="F889" s="112">
        <v>11.8</v>
      </c>
      <c r="G889" s="113"/>
      <c r="H889" s="113"/>
      <c r="I889" s="106">
        <f t="shared" si="33"/>
        <v>11.8</v>
      </c>
    </row>
    <row r="890" spans="1:9" ht="19.95" customHeight="1" x14ac:dyDescent="0.3">
      <c r="A890" s="94"/>
      <c r="B890" s="94"/>
      <c r="C890" s="96" t="s">
        <v>674</v>
      </c>
      <c r="D890" s="101">
        <v>1</v>
      </c>
      <c r="E890" s="101">
        <v>1</v>
      </c>
      <c r="F890" s="102">
        <v>8.4</v>
      </c>
      <c r="G890" s="119"/>
      <c r="H890" s="119"/>
      <c r="I890" s="106">
        <f t="shared" si="33"/>
        <v>8.4</v>
      </c>
    </row>
    <row r="891" spans="1:9" ht="19.95" customHeight="1" x14ac:dyDescent="0.3">
      <c r="A891" s="94"/>
      <c r="B891" s="94"/>
      <c r="C891" s="96" t="s">
        <v>673</v>
      </c>
      <c r="D891" s="101">
        <v>1</v>
      </c>
      <c r="E891" s="101">
        <v>1</v>
      </c>
      <c r="F891" s="102">
        <v>30.2</v>
      </c>
      <c r="G891" s="119"/>
      <c r="H891" s="119"/>
      <c r="I891" s="106">
        <f t="shared" si="33"/>
        <v>30.2</v>
      </c>
    </row>
    <row r="892" spans="1:9" ht="19.95" customHeight="1" x14ac:dyDescent="0.3">
      <c r="A892" s="94"/>
      <c r="B892" s="94"/>
      <c r="C892" s="96" t="s">
        <v>560</v>
      </c>
      <c r="D892" s="101">
        <v>1</v>
      </c>
      <c r="E892" s="101">
        <v>1</v>
      </c>
      <c r="F892" s="102">
        <v>15.4</v>
      </c>
      <c r="G892" s="119"/>
      <c r="H892" s="119"/>
      <c r="I892" s="106">
        <f t="shared" si="33"/>
        <v>15.4</v>
      </c>
    </row>
    <row r="893" spans="1:9" ht="19.95" customHeight="1" x14ac:dyDescent="0.3">
      <c r="A893" s="94"/>
      <c r="B893" s="94"/>
      <c r="C893" s="96" t="s">
        <v>672</v>
      </c>
      <c r="D893" s="101">
        <v>1</v>
      </c>
      <c r="E893" s="101">
        <v>1</v>
      </c>
      <c r="F893" s="102">
        <v>39.799999999999997</v>
      </c>
      <c r="G893" s="119"/>
      <c r="H893" s="119"/>
      <c r="I893" s="106">
        <f t="shared" si="33"/>
        <v>39.799999999999997</v>
      </c>
    </row>
    <row r="894" spans="1:9" ht="19.95" customHeight="1" x14ac:dyDescent="0.3">
      <c r="A894" s="94"/>
      <c r="B894" s="94"/>
      <c r="C894" s="96" t="s">
        <v>560</v>
      </c>
      <c r="D894" s="101">
        <v>1</v>
      </c>
      <c r="E894" s="101">
        <v>1</v>
      </c>
      <c r="F894" s="102">
        <v>24.5</v>
      </c>
      <c r="G894" s="119"/>
      <c r="H894" s="119"/>
      <c r="I894" s="106">
        <f t="shared" si="33"/>
        <v>24.5</v>
      </c>
    </row>
    <row r="895" spans="1:9" ht="19.95" customHeight="1" x14ac:dyDescent="0.3">
      <c r="A895" s="94"/>
      <c r="B895" s="94"/>
      <c r="C895" s="96" t="s">
        <v>671</v>
      </c>
      <c r="D895" s="101">
        <v>1</v>
      </c>
      <c r="E895" s="101">
        <v>1</v>
      </c>
      <c r="F895" s="102">
        <v>29.2</v>
      </c>
      <c r="G895" s="119"/>
      <c r="H895" s="119"/>
      <c r="I895" s="106">
        <f t="shared" si="33"/>
        <v>29.2</v>
      </c>
    </row>
    <row r="896" spans="1:9" ht="19.95" customHeight="1" x14ac:dyDescent="0.3">
      <c r="A896" s="94"/>
      <c r="B896" s="94"/>
      <c r="C896" s="96" t="s">
        <v>560</v>
      </c>
      <c r="D896" s="101">
        <v>1</v>
      </c>
      <c r="E896" s="101">
        <v>1</v>
      </c>
      <c r="F896" s="102">
        <v>13.8</v>
      </c>
      <c r="G896" s="119"/>
      <c r="H896" s="119"/>
      <c r="I896" s="106">
        <f t="shared" si="33"/>
        <v>13.8</v>
      </c>
    </row>
    <row r="897" spans="1:10" ht="19.95" customHeight="1" x14ac:dyDescent="0.3">
      <c r="A897" s="94"/>
      <c r="B897" s="94"/>
      <c r="C897" s="96" t="s">
        <v>670</v>
      </c>
      <c r="D897" s="101">
        <v>1</v>
      </c>
      <c r="E897" s="101">
        <v>1</v>
      </c>
      <c r="F897" s="102">
        <v>11.6</v>
      </c>
      <c r="G897" s="119"/>
      <c r="H897" s="119"/>
      <c r="I897" s="106">
        <f t="shared" si="33"/>
        <v>11.6</v>
      </c>
    </row>
    <row r="898" spans="1:10" ht="19.95" customHeight="1" x14ac:dyDescent="0.3">
      <c r="A898" s="94"/>
      <c r="B898" s="94"/>
      <c r="C898" s="96" t="s">
        <v>669</v>
      </c>
      <c r="D898" s="101">
        <v>1</v>
      </c>
      <c r="E898" s="101">
        <v>1</v>
      </c>
      <c r="F898" s="102">
        <v>16.600000000000001</v>
      </c>
      <c r="G898" s="119"/>
      <c r="H898" s="119"/>
      <c r="I898" s="106">
        <f t="shared" si="33"/>
        <v>16.600000000000001</v>
      </c>
    </row>
    <row r="899" spans="1:10" ht="19.95" customHeight="1" x14ac:dyDescent="0.3">
      <c r="A899" s="94"/>
      <c r="B899" s="94"/>
      <c r="C899" s="96" t="s">
        <v>560</v>
      </c>
      <c r="D899" s="101">
        <v>1</v>
      </c>
      <c r="E899" s="101">
        <v>1</v>
      </c>
      <c r="F899" s="102">
        <v>9.9</v>
      </c>
      <c r="G899" s="119"/>
      <c r="H899" s="119"/>
      <c r="I899" s="106">
        <f t="shared" si="33"/>
        <v>9.9</v>
      </c>
    </row>
    <row r="900" spans="1:10" ht="19.95" customHeight="1" x14ac:dyDescent="0.3">
      <c r="A900" s="94"/>
      <c r="B900" s="94"/>
      <c r="C900" s="96" t="s">
        <v>668</v>
      </c>
      <c r="D900" s="101">
        <v>1</v>
      </c>
      <c r="E900" s="101">
        <v>1</v>
      </c>
      <c r="F900" s="102">
        <v>7.9</v>
      </c>
      <c r="G900" s="119"/>
      <c r="H900" s="119"/>
      <c r="I900" s="106">
        <f t="shared" si="33"/>
        <v>7.9</v>
      </c>
    </row>
    <row r="901" spans="1:10" ht="19.95" customHeight="1" x14ac:dyDescent="0.3">
      <c r="A901" s="94"/>
      <c r="B901" s="94"/>
      <c r="C901" s="96" t="s">
        <v>667</v>
      </c>
      <c r="D901" s="101">
        <v>1</v>
      </c>
      <c r="E901" s="101">
        <v>1</v>
      </c>
      <c r="F901" s="102">
        <v>16.5</v>
      </c>
      <c r="G901" s="119"/>
      <c r="H901" s="119"/>
      <c r="I901" s="106">
        <f t="shared" si="33"/>
        <v>16.5</v>
      </c>
    </row>
    <row r="902" spans="1:10" ht="19.95" customHeight="1" x14ac:dyDescent="0.3">
      <c r="A902" s="94"/>
      <c r="B902" s="94"/>
      <c r="C902" s="96" t="s">
        <v>560</v>
      </c>
      <c r="D902" s="101">
        <v>1</v>
      </c>
      <c r="E902" s="101">
        <v>1</v>
      </c>
      <c r="F902" s="102">
        <v>15</v>
      </c>
      <c r="G902" s="119"/>
      <c r="H902" s="119"/>
      <c r="I902" s="106">
        <f t="shared" si="33"/>
        <v>15</v>
      </c>
    </row>
    <row r="903" spans="1:10" ht="19.95" customHeight="1" x14ac:dyDescent="0.3">
      <c r="A903" s="94"/>
      <c r="B903" s="94"/>
      <c r="C903" s="103"/>
      <c r="D903" s="94"/>
      <c r="E903" s="94"/>
      <c r="F903" s="112"/>
      <c r="G903" s="178" t="s">
        <v>99</v>
      </c>
      <c r="H903" s="178"/>
      <c r="I903" s="107">
        <f>SUM(I857:I902)</f>
        <v>1098.6999999999998</v>
      </c>
      <c r="J903" s="5" t="s">
        <v>701</v>
      </c>
    </row>
    <row r="904" spans="1:10" ht="60.6" customHeight="1" x14ac:dyDescent="0.3">
      <c r="A904" s="94">
        <v>6</v>
      </c>
      <c r="B904" s="94">
        <v>501</v>
      </c>
      <c r="C904" s="179" t="s">
        <v>561</v>
      </c>
      <c r="D904" s="179"/>
      <c r="E904" s="179"/>
      <c r="F904" s="179"/>
      <c r="G904" s="179"/>
      <c r="H904" s="179"/>
      <c r="I904" s="95"/>
    </row>
    <row r="905" spans="1:10" ht="19.95" customHeight="1" x14ac:dyDescent="0.3">
      <c r="A905" s="94"/>
      <c r="B905" s="94"/>
      <c r="C905" s="96" t="s">
        <v>683</v>
      </c>
      <c r="D905" s="101">
        <v>1</v>
      </c>
      <c r="E905" s="101">
        <v>1</v>
      </c>
      <c r="F905" s="120">
        <v>23.2</v>
      </c>
      <c r="G905" s="121"/>
      <c r="H905" s="121"/>
      <c r="I905" s="115">
        <f t="shared" ref="I905:I968" si="34">SUM(D905*E905*F905)</f>
        <v>23.2</v>
      </c>
    </row>
    <row r="906" spans="1:10" ht="19.95" customHeight="1" x14ac:dyDescent="0.3">
      <c r="A906" s="94"/>
      <c r="B906" s="94"/>
      <c r="C906" s="96" t="s">
        <v>562</v>
      </c>
      <c r="D906" s="101">
        <v>1</v>
      </c>
      <c r="E906" s="101">
        <v>1</v>
      </c>
      <c r="F906" s="120">
        <v>22.3</v>
      </c>
      <c r="G906" s="121"/>
      <c r="H906" s="121"/>
      <c r="I906" s="115">
        <f t="shared" si="34"/>
        <v>22.3</v>
      </c>
    </row>
    <row r="907" spans="1:10" ht="19.95" customHeight="1" x14ac:dyDescent="0.3">
      <c r="A907" s="94"/>
      <c r="B907" s="94"/>
      <c r="C907" s="96" t="s">
        <v>462</v>
      </c>
      <c r="D907" s="101">
        <v>1</v>
      </c>
      <c r="E907" s="101">
        <v>2</v>
      </c>
      <c r="F907" s="120">
        <v>18</v>
      </c>
      <c r="G907" s="121"/>
      <c r="H907" s="121"/>
      <c r="I907" s="115">
        <f t="shared" si="34"/>
        <v>36</v>
      </c>
    </row>
    <row r="908" spans="1:10" ht="19.95" customHeight="1" x14ac:dyDescent="0.3">
      <c r="A908" s="94"/>
      <c r="B908" s="94"/>
      <c r="C908" s="96" t="s">
        <v>684</v>
      </c>
      <c r="D908" s="101">
        <v>1</v>
      </c>
      <c r="E908" s="101">
        <v>1</v>
      </c>
      <c r="F908" s="120">
        <v>12.7</v>
      </c>
      <c r="G908" s="121"/>
      <c r="H908" s="121"/>
      <c r="I908" s="115">
        <f t="shared" si="34"/>
        <v>12.7</v>
      </c>
    </row>
    <row r="909" spans="1:10" ht="19.95" customHeight="1" x14ac:dyDescent="0.3">
      <c r="A909" s="94"/>
      <c r="B909" s="94"/>
      <c r="C909" s="96" t="s">
        <v>562</v>
      </c>
      <c r="D909" s="101">
        <v>1</v>
      </c>
      <c r="E909" s="101">
        <v>1</v>
      </c>
      <c r="F909" s="120">
        <v>12.8</v>
      </c>
      <c r="G909" s="121"/>
      <c r="H909" s="121"/>
      <c r="I909" s="115">
        <f t="shared" si="34"/>
        <v>12.8</v>
      </c>
    </row>
    <row r="910" spans="1:10" ht="19.95" customHeight="1" x14ac:dyDescent="0.3">
      <c r="A910" s="94"/>
      <c r="B910" s="94"/>
      <c r="C910" s="96" t="s">
        <v>692</v>
      </c>
      <c r="D910" s="101">
        <v>1</v>
      </c>
      <c r="E910" s="101">
        <v>1</v>
      </c>
      <c r="F910" s="120">
        <v>36.6</v>
      </c>
      <c r="G910" s="121"/>
      <c r="H910" s="121"/>
      <c r="I910" s="115">
        <f t="shared" si="34"/>
        <v>36.6</v>
      </c>
    </row>
    <row r="911" spans="1:10" ht="19.95" customHeight="1" x14ac:dyDescent="0.3">
      <c r="A911" s="94"/>
      <c r="B911" s="94"/>
      <c r="C911" s="96" t="s">
        <v>505</v>
      </c>
      <c r="D911" s="101">
        <v>1</v>
      </c>
      <c r="E911" s="101">
        <v>1</v>
      </c>
      <c r="F911" s="120">
        <v>30.1</v>
      </c>
      <c r="G911" s="121"/>
      <c r="H911" s="121"/>
      <c r="I911" s="115">
        <f t="shared" si="34"/>
        <v>30.1</v>
      </c>
    </row>
    <row r="912" spans="1:10" ht="19.95" customHeight="1" x14ac:dyDescent="0.3">
      <c r="A912" s="94"/>
      <c r="B912" s="94"/>
      <c r="C912" s="96" t="s">
        <v>506</v>
      </c>
      <c r="D912" s="101">
        <v>1</v>
      </c>
      <c r="E912" s="101">
        <v>1</v>
      </c>
      <c r="F912" s="120">
        <v>32.9</v>
      </c>
      <c r="G912" s="121"/>
      <c r="H912" s="121"/>
      <c r="I912" s="115">
        <f t="shared" si="34"/>
        <v>32.9</v>
      </c>
    </row>
    <row r="913" spans="1:9" ht="19.95" customHeight="1" x14ac:dyDescent="0.3">
      <c r="A913" s="94"/>
      <c r="B913" s="94"/>
      <c r="C913" s="96" t="s">
        <v>507</v>
      </c>
      <c r="D913" s="101">
        <v>1</v>
      </c>
      <c r="E913" s="101">
        <v>1</v>
      </c>
      <c r="F913" s="120">
        <v>26.9</v>
      </c>
      <c r="G913" s="121"/>
      <c r="H913" s="121"/>
      <c r="I913" s="115">
        <f t="shared" si="34"/>
        <v>26.9</v>
      </c>
    </row>
    <row r="914" spans="1:9" ht="19.95" customHeight="1" x14ac:dyDescent="0.3">
      <c r="A914" s="94"/>
      <c r="B914" s="94"/>
      <c r="C914" s="96" t="s">
        <v>693</v>
      </c>
      <c r="D914" s="101">
        <v>1</v>
      </c>
      <c r="E914" s="101">
        <v>2</v>
      </c>
      <c r="F914" s="120">
        <v>11.2</v>
      </c>
      <c r="G914" s="121"/>
      <c r="H914" s="121"/>
      <c r="I914" s="115">
        <f t="shared" si="34"/>
        <v>22.4</v>
      </c>
    </row>
    <row r="915" spans="1:9" ht="19.95" customHeight="1" x14ac:dyDescent="0.3">
      <c r="A915" s="94"/>
      <c r="B915" s="94"/>
      <c r="C915" s="96" t="s">
        <v>562</v>
      </c>
      <c r="D915" s="101">
        <v>1</v>
      </c>
      <c r="E915" s="101">
        <v>1</v>
      </c>
      <c r="F915" s="120">
        <v>12.8</v>
      </c>
      <c r="G915" s="121"/>
      <c r="H915" s="121"/>
      <c r="I915" s="115">
        <f t="shared" si="34"/>
        <v>12.8</v>
      </c>
    </row>
    <row r="916" spans="1:9" ht="19.95" customHeight="1" x14ac:dyDescent="0.3">
      <c r="A916" s="94"/>
      <c r="B916" s="94"/>
      <c r="C916" s="96" t="s">
        <v>694</v>
      </c>
      <c r="D916" s="101">
        <v>1</v>
      </c>
      <c r="E916" s="101">
        <v>1</v>
      </c>
      <c r="F916" s="120">
        <v>14.5</v>
      </c>
      <c r="G916" s="121"/>
      <c r="H916" s="121"/>
      <c r="I916" s="115">
        <f t="shared" si="34"/>
        <v>14.5</v>
      </c>
    </row>
    <row r="917" spans="1:9" ht="19.95" customHeight="1" x14ac:dyDescent="0.3">
      <c r="A917" s="94"/>
      <c r="B917" s="94"/>
      <c r="C917" s="96" t="s">
        <v>505</v>
      </c>
      <c r="D917" s="101">
        <v>1</v>
      </c>
      <c r="E917" s="101">
        <v>1</v>
      </c>
      <c r="F917" s="120">
        <v>11.3</v>
      </c>
      <c r="G917" s="121"/>
      <c r="H917" s="121"/>
      <c r="I917" s="115">
        <f t="shared" si="34"/>
        <v>11.3</v>
      </c>
    </row>
    <row r="918" spans="1:9" ht="19.95" customHeight="1" x14ac:dyDescent="0.3">
      <c r="A918" s="94"/>
      <c r="B918" s="94"/>
      <c r="C918" s="96" t="s">
        <v>506</v>
      </c>
      <c r="D918" s="101">
        <v>1</v>
      </c>
      <c r="E918" s="101">
        <v>1</v>
      </c>
      <c r="F918" s="120">
        <v>15.4</v>
      </c>
      <c r="G918" s="121"/>
      <c r="H918" s="121"/>
      <c r="I918" s="115">
        <f t="shared" si="34"/>
        <v>15.4</v>
      </c>
    </row>
    <row r="919" spans="1:9" ht="19.95" customHeight="1" x14ac:dyDescent="0.3">
      <c r="A919" s="94"/>
      <c r="B919" s="94"/>
      <c r="C919" s="96" t="s">
        <v>507</v>
      </c>
      <c r="D919" s="101">
        <v>1</v>
      </c>
      <c r="E919" s="101">
        <v>1</v>
      </c>
      <c r="F919" s="120">
        <v>13.2</v>
      </c>
      <c r="G919" s="121"/>
      <c r="H919" s="121"/>
      <c r="I919" s="115">
        <f t="shared" si="34"/>
        <v>13.2</v>
      </c>
    </row>
    <row r="920" spans="1:9" ht="19.95" customHeight="1" x14ac:dyDescent="0.3">
      <c r="A920" s="94"/>
      <c r="B920" s="94"/>
      <c r="C920" s="96" t="s">
        <v>562</v>
      </c>
      <c r="D920" s="101">
        <v>1</v>
      </c>
      <c r="E920" s="101">
        <v>1</v>
      </c>
      <c r="F920" s="120">
        <v>14.1</v>
      </c>
      <c r="G920" s="121"/>
      <c r="H920" s="121"/>
      <c r="I920" s="115">
        <f t="shared" si="34"/>
        <v>14.1</v>
      </c>
    </row>
    <row r="921" spans="1:9" ht="19.95" customHeight="1" x14ac:dyDescent="0.3">
      <c r="A921" s="94"/>
      <c r="B921" s="94"/>
      <c r="C921" s="96" t="s">
        <v>695</v>
      </c>
      <c r="D921" s="101">
        <v>1</v>
      </c>
      <c r="E921" s="101">
        <v>2</v>
      </c>
      <c r="F921" s="120">
        <v>19.100000000000001</v>
      </c>
      <c r="G921" s="121"/>
      <c r="H921" s="121"/>
      <c r="I921" s="115">
        <f t="shared" si="34"/>
        <v>38.200000000000003</v>
      </c>
    </row>
    <row r="922" spans="1:9" ht="19.95" customHeight="1" x14ac:dyDescent="0.3">
      <c r="A922" s="94"/>
      <c r="B922" s="94"/>
      <c r="C922" s="96" t="s">
        <v>562</v>
      </c>
      <c r="D922" s="101">
        <v>1</v>
      </c>
      <c r="E922" s="101">
        <v>1</v>
      </c>
      <c r="F922" s="120">
        <v>22.1</v>
      </c>
      <c r="G922" s="121"/>
      <c r="H922" s="121"/>
      <c r="I922" s="115">
        <f t="shared" si="34"/>
        <v>22.1</v>
      </c>
    </row>
    <row r="923" spans="1:9" ht="19.95" customHeight="1" x14ac:dyDescent="0.3">
      <c r="A923" s="94"/>
      <c r="B923" s="94"/>
      <c r="C923" s="96" t="s">
        <v>696</v>
      </c>
      <c r="D923" s="101">
        <v>1</v>
      </c>
      <c r="E923" s="101">
        <v>1</v>
      </c>
      <c r="F923" s="120">
        <v>19.5</v>
      </c>
      <c r="G923" s="121"/>
      <c r="H923" s="121"/>
      <c r="I923" s="115">
        <f t="shared" si="34"/>
        <v>19.5</v>
      </c>
    </row>
    <row r="924" spans="1:9" ht="19.95" customHeight="1" x14ac:dyDescent="0.3">
      <c r="A924" s="94"/>
      <c r="B924" s="94"/>
      <c r="C924" s="96" t="s">
        <v>505</v>
      </c>
      <c r="D924" s="101">
        <v>1</v>
      </c>
      <c r="E924" s="101">
        <v>1</v>
      </c>
      <c r="F924" s="120">
        <v>18.100000000000001</v>
      </c>
      <c r="G924" s="121"/>
      <c r="H924" s="121"/>
      <c r="I924" s="115">
        <f t="shared" si="34"/>
        <v>18.100000000000001</v>
      </c>
    </row>
    <row r="925" spans="1:9" ht="19.95" customHeight="1" x14ac:dyDescent="0.3">
      <c r="A925" s="94"/>
      <c r="B925" s="94"/>
      <c r="C925" s="96" t="s">
        <v>563</v>
      </c>
      <c r="D925" s="101">
        <v>1</v>
      </c>
      <c r="E925" s="101">
        <v>2</v>
      </c>
      <c r="F925" s="120">
        <v>15.7</v>
      </c>
      <c r="G925" s="121"/>
      <c r="H925" s="121"/>
      <c r="I925" s="115">
        <f t="shared" si="34"/>
        <v>31.4</v>
      </c>
    </row>
    <row r="926" spans="1:9" ht="19.95" customHeight="1" x14ac:dyDescent="0.3">
      <c r="A926" s="94"/>
      <c r="B926" s="94"/>
      <c r="C926" s="96" t="s">
        <v>562</v>
      </c>
      <c r="D926" s="101">
        <v>1</v>
      </c>
      <c r="E926" s="101">
        <v>1</v>
      </c>
      <c r="F926" s="120">
        <v>14.2</v>
      </c>
      <c r="G926" s="121"/>
      <c r="H926" s="121"/>
      <c r="I926" s="115">
        <f t="shared" si="34"/>
        <v>14.2</v>
      </c>
    </row>
    <row r="927" spans="1:9" ht="19.95" customHeight="1" x14ac:dyDescent="0.3">
      <c r="A927" s="94"/>
      <c r="B927" s="94"/>
      <c r="C927" s="96" t="s">
        <v>477</v>
      </c>
      <c r="D927" s="101">
        <v>1</v>
      </c>
      <c r="E927" s="101">
        <v>1</v>
      </c>
      <c r="F927" s="120">
        <v>15.2</v>
      </c>
      <c r="G927" s="121"/>
      <c r="H927" s="121"/>
      <c r="I927" s="115">
        <f t="shared" si="34"/>
        <v>15.2</v>
      </c>
    </row>
    <row r="928" spans="1:9" ht="19.95" customHeight="1" x14ac:dyDescent="0.3">
      <c r="A928" s="94"/>
      <c r="B928" s="94"/>
      <c r="C928" s="96" t="s">
        <v>505</v>
      </c>
      <c r="D928" s="101">
        <v>1</v>
      </c>
      <c r="E928" s="101">
        <v>1</v>
      </c>
      <c r="F928" s="120">
        <v>13.8</v>
      </c>
      <c r="G928" s="121"/>
      <c r="H928" s="121"/>
      <c r="I928" s="115">
        <f t="shared" si="34"/>
        <v>13.8</v>
      </c>
    </row>
    <row r="929" spans="1:9" ht="19.95" customHeight="1" x14ac:dyDescent="0.3">
      <c r="A929" s="94"/>
      <c r="B929" s="94"/>
      <c r="C929" s="96" t="s">
        <v>697</v>
      </c>
      <c r="D929" s="101">
        <v>1</v>
      </c>
      <c r="E929" s="101">
        <v>2</v>
      </c>
      <c r="F929" s="120">
        <v>15.1</v>
      </c>
      <c r="G929" s="121"/>
      <c r="H929" s="121"/>
      <c r="I929" s="115">
        <f t="shared" si="34"/>
        <v>30.2</v>
      </c>
    </row>
    <row r="930" spans="1:9" ht="19.95" customHeight="1" x14ac:dyDescent="0.3">
      <c r="A930" s="94"/>
      <c r="B930" s="94"/>
      <c r="C930" s="96" t="s">
        <v>562</v>
      </c>
      <c r="D930" s="101">
        <v>1</v>
      </c>
      <c r="E930" s="101">
        <v>1</v>
      </c>
      <c r="F930" s="120">
        <v>13.2</v>
      </c>
      <c r="G930" s="121"/>
      <c r="H930" s="121"/>
      <c r="I930" s="115">
        <f t="shared" si="34"/>
        <v>13.2</v>
      </c>
    </row>
    <row r="931" spans="1:9" ht="19.95" customHeight="1" x14ac:dyDescent="0.3">
      <c r="A931" s="94"/>
      <c r="B931" s="94"/>
      <c r="C931" s="96" t="s">
        <v>698</v>
      </c>
      <c r="D931" s="101">
        <v>1</v>
      </c>
      <c r="E931" s="101">
        <v>1</v>
      </c>
      <c r="F931" s="120">
        <v>13.8</v>
      </c>
      <c r="G931" s="121"/>
      <c r="H931" s="121"/>
      <c r="I931" s="115">
        <f t="shared" si="34"/>
        <v>13.8</v>
      </c>
    </row>
    <row r="932" spans="1:9" ht="19.95" customHeight="1" x14ac:dyDescent="0.3">
      <c r="A932" s="94"/>
      <c r="B932" s="94"/>
      <c r="C932" s="96" t="s">
        <v>565</v>
      </c>
      <c r="D932" s="101">
        <v>1</v>
      </c>
      <c r="E932" s="101">
        <v>1</v>
      </c>
      <c r="F932" s="120">
        <v>13.1</v>
      </c>
      <c r="G932" s="121"/>
      <c r="H932" s="121"/>
      <c r="I932" s="115">
        <f t="shared" si="34"/>
        <v>13.1</v>
      </c>
    </row>
    <row r="933" spans="1:9" ht="19.95" customHeight="1" x14ac:dyDescent="0.3">
      <c r="A933" s="94"/>
      <c r="B933" s="94"/>
      <c r="C933" s="96" t="s">
        <v>477</v>
      </c>
      <c r="D933" s="101">
        <v>1</v>
      </c>
      <c r="E933" s="101">
        <v>1</v>
      </c>
      <c r="F933" s="120">
        <v>13.5</v>
      </c>
      <c r="G933" s="121"/>
      <c r="H933" s="121"/>
      <c r="I933" s="115">
        <f t="shared" si="34"/>
        <v>13.5</v>
      </c>
    </row>
    <row r="934" spans="1:9" ht="19.95" customHeight="1" x14ac:dyDescent="0.3">
      <c r="A934" s="94"/>
      <c r="B934" s="94"/>
      <c r="C934" s="96" t="s">
        <v>505</v>
      </c>
      <c r="D934" s="101">
        <v>1</v>
      </c>
      <c r="E934" s="101">
        <v>1</v>
      </c>
      <c r="F934" s="120">
        <v>13.3</v>
      </c>
      <c r="G934" s="121"/>
      <c r="H934" s="121"/>
      <c r="I934" s="115">
        <f t="shared" si="34"/>
        <v>13.3</v>
      </c>
    </row>
    <row r="935" spans="1:9" ht="19.95" customHeight="1" x14ac:dyDescent="0.3">
      <c r="A935" s="94"/>
      <c r="B935" s="94"/>
      <c r="C935" s="96" t="s">
        <v>699</v>
      </c>
      <c r="D935" s="101">
        <v>1</v>
      </c>
      <c r="E935" s="101">
        <v>1</v>
      </c>
      <c r="F935" s="120">
        <v>17.3</v>
      </c>
      <c r="G935" s="121"/>
      <c r="H935" s="121"/>
      <c r="I935" s="115">
        <f t="shared" si="34"/>
        <v>17.3</v>
      </c>
    </row>
    <row r="936" spans="1:9" ht="19.95" customHeight="1" x14ac:dyDescent="0.3">
      <c r="A936" s="94"/>
      <c r="B936" s="94"/>
      <c r="C936" s="96" t="s">
        <v>691</v>
      </c>
      <c r="D936" s="101">
        <v>1</v>
      </c>
      <c r="E936" s="101">
        <v>1</v>
      </c>
      <c r="F936" s="120">
        <v>20.3</v>
      </c>
      <c r="G936" s="121"/>
      <c r="H936" s="121"/>
      <c r="I936" s="115">
        <f t="shared" si="34"/>
        <v>20.3</v>
      </c>
    </row>
    <row r="937" spans="1:9" ht="19.95" customHeight="1" x14ac:dyDescent="0.3">
      <c r="A937" s="94"/>
      <c r="B937" s="94"/>
      <c r="C937" s="96" t="s">
        <v>562</v>
      </c>
      <c r="D937" s="101">
        <v>1</v>
      </c>
      <c r="E937" s="101">
        <v>1</v>
      </c>
      <c r="F937" s="120">
        <v>18.5</v>
      </c>
      <c r="G937" s="121"/>
      <c r="H937" s="121"/>
      <c r="I937" s="115">
        <f t="shared" si="34"/>
        <v>18.5</v>
      </c>
    </row>
    <row r="938" spans="1:9" ht="19.95" customHeight="1" x14ac:dyDescent="0.3">
      <c r="A938" s="94"/>
      <c r="B938" s="94"/>
      <c r="C938" s="96" t="s">
        <v>690</v>
      </c>
      <c r="D938" s="101">
        <v>1</v>
      </c>
      <c r="E938" s="101">
        <v>1</v>
      </c>
      <c r="F938" s="120">
        <v>18</v>
      </c>
      <c r="G938" s="121"/>
      <c r="H938" s="121"/>
      <c r="I938" s="115">
        <f t="shared" si="34"/>
        <v>18</v>
      </c>
    </row>
    <row r="939" spans="1:9" ht="19.95" customHeight="1" x14ac:dyDescent="0.3">
      <c r="A939" s="94"/>
      <c r="B939" s="94"/>
      <c r="C939" s="96" t="s">
        <v>505</v>
      </c>
      <c r="D939" s="101">
        <v>1</v>
      </c>
      <c r="E939" s="101">
        <v>1</v>
      </c>
      <c r="F939" s="120">
        <v>15.7</v>
      </c>
      <c r="G939" s="121"/>
      <c r="H939" s="121"/>
      <c r="I939" s="115">
        <f t="shared" si="34"/>
        <v>15.7</v>
      </c>
    </row>
    <row r="940" spans="1:9" ht="19.95" customHeight="1" x14ac:dyDescent="0.3">
      <c r="A940" s="94"/>
      <c r="B940" s="94"/>
      <c r="C940" s="96" t="s">
        <v>506</v>
      </c>
      <c r="D940" s="101">
        <v>1</v>
      </c>
      <c r="E940" s="101">
        <v>1</v>
      </c>
      <c r="F940" s="120">
        <v>15.6</v>
      </c>
      <c r="G940" s="121"/>
      <c r="H940" s="121"/>
      <c r="I940" s="115">
        <f t="shared" si="34"/>
        <v>15.6</v>
      </c>
    </row>
    <row r="941" spans="1:9" ht="19.95" customHeight="1" x14ac:dyDescent="0.3">
      <c r="A941" s="94"/>
      <c r="B941" s="94"/>
      <c r="C941" s="96" t="s">
        <v>689</v>
      </c>
      <c r="D941" s="101">
        <v>1</v>
      </c>
      <c r="E941" s="101">
        <v>1</v>
      </c>
      <c r="F941" s="120">
        <v>21.9</v>
      </c>
      <c r="G941" s="121"/>
      <c r="H941" s="121"/>
      <c r="I941" s="115">
        <f t="shared" si="34"/>
        <v>21.9</v>
      </c>
    </row>
    <row r="942" spans="1:9" ht="19.95" customHeight="1" x14ac:dyDescent="0.3">
      <c r="A942" s="94"/>
      <c r="B942" s="94"/>
      <c r="C942" s="96" t="s">
        <v>505</v>
      </c>
      <c r="D942" s="101">
        <v>1</v>
      </c>
      <c r="E942" s="101">
        <v>1</v>
      </c>
      <c r="F942" s="120">
        <v>18.399999999999999</v>
      </c>
      <c r="G942" s="121"/>
      <c r="H942" s="121"/>
      <c r="I942" s="115">
        <f t="shared" si="34"/>
        <v>18.399999999999999</v>
      </c>
    </row>
    <row r="943" spans="1:9" ht="19.95" customHeight="1" x14ac:dyDescent="0.3">
      <c r="A943" s="94"/>
      <c r="B943" s="94"/>
      <c r="C943" s="96" t="s">
        <v>506</v>
      </c>
      <c r="D943" s="101">
        <v>1</v>
      </c>
      <c r="E943" s="101">
        <v>1</v>
      </c>
      <c r="F943" s="120">
        <v>16.600000000000001</v>
      </c>
      <c r="G943" s="121"/>
      <c r="H943" s="121"/>
      <c r="I943" s="115">
        <f t="shared" si="34"/>
        <v>16.600000000000001</v>
      </c>
    </row>
    <row r="944" spans="1:9" ht="19.95" customHeight="1" x14ac:dyDescent="0.3">
      <c r="A944" s="94"/>
      <c r="B944" s="94"/>
      <c r="C944" s="96" t="s">
        <v>507</v>
      </c>
      <c r="D944" s="101">
        <v>1</v>
      </c>
      <c r="E944" s="101">
        <v>1</v>
      </c>
      <c r="F944" s="120">
        <v>13.5</v>
      </c>
      <c r="G944" s="121"/>
      <c r="H944" s="121"/>
      <c r="I944" s="115">
        <f t="shared" si="34"/>
        <v>13.5</v>
      </c>
    </row>
    <row r="945" spans="1:9" ht="19.95" customHeight="1" x14ac:dyDescent="0.3">
      <c r="A945" s="94"/>
      <c r="B945" s="94"/>
      <c r="C945" s="96" t="s">
        <v>564</v>
      </c>
      <c r="D945" s="101">
        <v>1</v>
      </c>
      <c r="E945" s="101">
        <v>1</v>
      </c>
      <c r="F945" s="120">
        <v>14.9</v>
      </c>
      <c r="G945" s="121"/>
      <c r="H945" s="121"/>
      <c r="I945" s="115">
        <f t="shared" si="34"/>
        <v>14.9</v>
      </c>
    </row>
    <row r="946" spans="1:9" ht="19.95" customHeight="1" x14ac:dyDescent="0.3">
      <c r="A946" s="94"/>
      <c r="B946" s="94"/>
      <c r="C946" s="96" t="s">
        <v>565</v>
      </c>
      <c r="D946" s="101">
        <v>1</v>
      </c>
      <c r="E946" s="101">
        <v>1</v>
      </c>
      <c r="F946" s="120">
        <v>10.3</v>
      </c>
      <c r="G946" s="121"/>
      <c r="H946" s="121"/>
      <c r="I946" s="115">
        <f t="shared" si="34"/>
        <v>10.3</v>
      </c>
    </row>
    <row r="947" spans="1:9" ht="19.95" customHeight="1" x14ac:dyDescent="0.3">
      <c r="A947" s="94"/>
      <c r="B947" s="94"/>
      <c r="C947" s="96" t="s">
        <v>688</v>
      </c>
      <c r="D947" s="101">
        <v>1</v>
      </c>
      <c r="E947" s="101">
        <v>1</v>
      </c>
      <c r="F947" s="120">
        <v>24.1</v>
      </c>
      <c r="G947" s="121"/>
      <c r="H947" s="121"/>
      <c r="I947" s="115">
        <f t="shared" si="34"/>
        <v>24.1</v>
      </c>
    </row>
    <row r="948" spans="1:9" ht="19.95" customHeight="1" x14ac:dyDescent="0.3">
      <c r="A948" s="94"/>
      <c r="B948" s="94"/>
      <c r="C948" s="96" t="s">
        <v>505</v>
      </c>
      <c r="D948" s="101">
        <v>1</v>
      </c>
      <c r="E948" s="101">
        <v>1</v>
      </c>
      <c r="F948" s="120">
        <v>20.6</v>
      </c>
      <c r="G948" s="121"/>
      <c r="H948" s="121"/>
      <c r="I948" s="115">
        <f t="shared" si="34"/>
        <v>20.6</v>
      </c>
    </row>
    <row r="949" spans="1:9" ht="19.95" customHeight="1" x14ac:dyDescent="0.3">
      <c r="A949" s="94"/>
      <c r="B949" s="94"/>
      <c r="C949" s="96" t="s">
        <v>506</v>
      </c>
      <c r="D949" s="101">
        <v>1</v>
      </c>
      <c r="E949" s="101">
        <v>1</v>
      </c>
      <c r="F949" s="120">
        <v>17.600000000000001</v>
      </c>
      <c r="G949" s="121"/>
      <c r="H949" s="121"/>
      <c r="I949" s="115">
        <f t="shared" si="34"/>
        <v>17.600000000000001</v>
      </c>
    </row>
    <row r="950" spans="1:9" ht="19.95" customHeight="1" x14ac:dyDescent="0.3">
      <c r="A950" s="94"/>
      <c r="B950" s="94"/>
      <c r="C950" s="96" t="s">
        <v>507</v>
      </c>
      <c r="D950" s="101">
        <v>1</v>
      </c>
      <c r="E950" s="101">
        <v>1</v>
      </c>
      <c r="F950" s="120">
        <v>14.3</v>
      </c>
      <c r="G950" s="121"/>
      <c r="H950" s="121"/>
      <c r="I950" s="115">
        <f t="shared" si="34"/>
        <v>14.3</v>
      </c>
    </row>
    <row r="951" spans="1:9" ht="19.95" customHeight="1" x14ac:dyDescent="0.3">
      <c r="A951" s="94"/>
      <c r="B951" s="94"/>
      <c r="C951" s="96" t="s">
        <v>566</v>
      </c>
      <c r="D951" s="101">
        <v>1</v>
      </c>
      <c r="E951" s="101">
        <v>1</v>
      </c>
      <c r="F951" s="120">
        <v>13.9</v>
      </c>
      <c r="G951" s="121"/>
      <c r="H951" s="121"/>
      <c r="I951" s="115">
        <f t="shared" si="34"/>
        <v>13.9</v>
      </c>
    </row>
    <row r="952" spans="1:9" ht="19.95" customHeight="1" x14ac:dyDescent="0.3">
      <c r="A952" s="94"/>
      <c r="B952" s="94"/>
      <c r="C952" s="96" t="s">
        <v>508</v>
      </c>
      <c r="D952" s="101">
        <v>1</v>
      </c>
      <c r="E952" s="101">
        <v>2</v>
      </c>
      <c r="F952" s="120">
        <v>11.9</v>
      </c>
      <c r="G952" s="121"/>
      <c r="H952" s="121"/>
      <c r="I952" s="115">
        <f t="shared" si="34"/>
        <v>23.8</v>
      </c>
    </row>
    <row r="953" spans="1:9" ht="19.95" customHeight="1" x14ac:dyDescent="0.3">
      <c r="A953" s="94"/>
      <c r="B953" s="94"/>
      <c r="C953" s="96" t="s">
        <v>687</v>
      </c>
      <c r="D953" s="101">
        <v>1</v>
      </c>
      <c r="E953" s="101">
        <v>1</v>
      </c>
      <c r="F953" s="120">
        <v>20.5</v>
      </c>
      <c r="G953" s="121"/>
      <c r="H953" s="121"/>
      <c r="I953" s="115">
        <f t="shared" si="34"/>
        <v>20.5</v>
      </c>
    </row>
    <row r="954" spans="1:9" ht="19.95" customHeight="1" x14ac:dyDescent="0.3">
      <c r="A954" s="94"/>
      <c r="B954" s="94"/>
      <c r="C954" s="96" t="s">
        <v>505</v>
      </c>
      <c r="D954" s="101">
        <v>1</v>
      </c>
      <c r="E954" s="101">
        <v>1</v>
      </c>
      <c r="F954" s="120">
        <v>18.100000000000001</v>
      </c>
      <c r="G954" s="121"/>
      <c r="H954" s="121"/>
      <c r="I954" s="115">
        <f t="shared" si="34"/>
        <v>18.100000000000001</v>
      </c>
    </row>
    <row r="955" spans="1:9" ht="19.95" customHeight="1" x14ac:dyDescent="0.3">
      <c r="A955" s="94"/>
      <c r="B955" s="94"/>
      <c r="C955" s="96" t="s">
        <v>506</v>
      </c>
      <c r="D955" s="101">
        <v>1</v>
      </c>
      <c r="E955" s="101">
        <v>1</v>
      </c>
      <c r="F955" s="120">
        <v>16.2</v>
      </c>
      <c r="G955" s="121"/>
      <c r="H955" s="121"/>
      <c r="I955" s="115">
        <f t="shared" si="34"/>
        <v>16.2</v>
      </c>
    </row>
    <row r="956" spans="1:9" ht="19.95" customHeight="1" x14ac:dyDescent="0.3">
      <c r="A956" s="94"/>
      <c r="B956" s="94"/>
      <c r="C956" s="96" t="s">
        <v>507</v>
      </c>
      <c r="D956" s="101">
        <v>1</v>
      </c>
      <c r="E956" s="101">
        <v>1</v>
      </c>
      <c r="F956" s="120">
        <v>14.3</v>
      </c>
      <c r="G956" s="121"/>
      <c r="H956" s="121"/>
      <c r="I956" s="115">
        <f t="shared" si="34"/>
        <v>14.3</v>
      </c>
    </row>
    <row r="957" spans="1:9" ht="19.95" customHeight="1" x14ac:dyDescent="0.3">
      <c r="A957" s="94"/>
      <c r="B957" s="94"/>
      <c r="C957" s="96" t="s">
        <v>508</v>
      </c>
      <c r="D957" s="101">
        <v>1</v>
      </c>
      <c r="E957" s="101">
        <v>1</v>
      </c>
      <c r="F957" s="120">
        <v>15.9</v>
      </c>
      <c r="G957" s="121"/>
      <c r="H957" s="121"/>
      <c r="I957" s="115">
        <f t="shared" si="34"/>
        <v>15.9</v>
      </c>
    </row>
    <row r="958" spans="1:9" ht="19.95" customHeight="1" x14ac:dyDescent="0.3">
      <c r="A958" s="94"/>
      <c r="B958" s="94"/>
      <c r="C958" s="96" t="s">
        <v>567</v>
      </c>
      <c r="D958" s="101">
        <v>1</v>
      </c>
      <c r="E958" s="101">
        <v>1</v>
      </c>
      <c r="F958" s="120">
        <v>14.6</v>
      </c>
      <c r="G958" s="121"/>
      <c r="H958" s="121"/>
      <c r="I958" s="115">
        <f t="shared" si="34"/>
        <v>14.6</v>
      </c>
    </row>
    <row r="959" spans="1:9" ht="19.95" customHeight="1" x14ac:dyDescent="0.3">
      <c r="A959" s="94"/>
      <c r="B959" s="94"/>
      <c r="C959" s="96" t="s">
        <v>686</v>
      </c>
      <c r="D959" s="101">
        <v>1</v>
      </c>
      <c r="E959" s="101">
        <v>1</v>
      </c>
      <c r="F959" s="120">
        <v>22.9</v>
      </c>
      <c r="G959" s="121"/>
      <c r="H959" s="121"/>
      <c r="I959" s="115">
        <f t="shared" si="34"/>
        <v>22.9</v>
      </c>
    </row>
    <row r="960" spans="1:9" ht="19.95" customHeight="1" x14ac:dyDescent="0.3">
      <c r="A960" s="94"/>
      <c r="B960" s="94"/>
      <c r="C960" s="96" t="s">
        <v>505</v>
      </c>
      <c r="D960" s="101">
        <v>1</v>
      </c>
      <c r="E960" s="101">
        <v>1</v>
      </c>
      <c r="F960" s="120">
        <v>20.6</v>
      </c>
      <c r="G960" s="121"/>
      <c r="H960" s="121"/>
      <c r="I960" s="115">
        <f t="shared" si="34"/>
        <v>20.6</v>
      </c>
    </row>
    <row r="961" spans="1:10" ht="19.95" customHeight="1" x14ac:dyDescent="0.3">
      <c r="A961" s="94"/>
      <c r="B961" s="94"/>
      <c r="C961" s="96" t="s">
        <v>506</v>
      </c>
      <c r="D961" s="101">
        <v>1</v>
      </c>
      <c r="E961" s="101">
        <v>1</v>
      </c>
      <c r="F961" s="120">
        <v>17.899999999999999</v>
      </c>
      <c r="G961" s="121"/>
      <c r="H961" s="121"/>
      <c r="I961" s="115">
        <f t="shared" si="34"/>
        <v>17.899999999999999</v>
      </c>
    </row>
    <row r="962" spans="1:10" ht="19.95" customHeight="1" x14ac:dyDescent="0.3">
      <c r="A962" s="94"/>
      <c r="B962" s="94"/>
      <c r="C962" s="96" t="s">
        <v>507</v>
      </c>
      <c r="D962" s="101">
        <v>1</v>
      </c>
      <c r="E962" s="101">
        <v>1</v>
      </c>
      <c r="F962" s="120">
        <v>14.9</v>
      </c>
      <c r="G962" s="121"/>
      <c r="H962" s="121"/>
      <c r="I962" s="115">
        <f t="shared" si="34"/>
        <v>14.9</v>
      </c>
    </row>
    <row r="963" spans="1:10" ht="19.95" customHeight="1" x14ac:dyDescent="0.3">
      <c r="A963" s="94"/>
      <c r="B963" s="94"/>
      <c r="C963" s="96" t="s">
        <v>508</v>
      </c>
      <c r="D963" s="101">
        <v>1</v>
      </c>
      <c r="E963" s="101">
        <v>1</v>
      </c>
      <c r="F963" s="120">
        <v>22.3</v>
      </c>
      <c r="G963" s="121"/>
      <c r="H963" s="121"/>
      <c r="I963" s="115">
        <f t="shared" si="34"/>
        <v>22.3</v>
      </c>
    </row>
    <row r="964" spans="1:10" ht="19.95" customHeight="1" x14ac:dyDescent="0.3">
      <c r="A964" s="94"/>
      <c r="B964" s="94"/>
      <c r="C964" s="96" t="s">
        <v>567</v>
      </c>
      <c r="D964" s="101">
        <v>1</v>
      </c>
      <c r="E964" s="101">
        <v>1</v>
      </c>
      <c r="F964" s="120">
        <v>19.100000000000001</v>
      </c>
      <c r="G964" s="121"/>
      <c r="H964" s="121"/>
      <c r="I964" s="115">
        <f t="shared" si="34"/>
        <v>19.100000000000001</v>
      </c>
    </row>
    <row r="965" spans="1:10" ht="19.95" customHeight="1" x14ac:dyDescent="0.3">
      <c r="A965" s="94"/>
      <c r="B965" s="94"/>
      <c r="C965" s="96" t="s">
        <v>564</v>
      </c>
      <c r="D965" s="101">
        <v>1</v>
      </c>
      <c r="E965" s="101">
        <v>1</v>
      </c>
      <c r="F965" s="120">
        <v>37.1</v>
      </c>
      <c r="G965" s="121"/>
      <c r="H965" s="121"/>
      <c r="I965" s="115">
        <f t="shared" si="34"/>
        <v>37.1</v>
      </c>
    </row>
    <row r="966" spans="1:10" ht="19.95" customHeight="1" x14ac:dyDescent="0.3">
      <c r="A966" s="94"/>
      <c r="B966" s="94"/>
      <c r="C966" s="96" t="s">
        <v>565</v>
      </c>
      <c r="D966" s="101">
        <v>1</v>
      </c>
      <c r="E966" s="101">
        <v>1</v>
      </c>
      <c r="F966" s="120">
        <v>32.4</v>
      </c>
      <c r="G966" s="121"/>
      <c r="H966" s="121"/>
      <c r="I966" s="115">
        <f t="shared" si="34"/>
        <v>32.4</v>
      </c>
    </row>
    <row r="967" spans="1:10" ht="19.95" customHeight="1" x14ac:dyDescent="0.3">
      <c r="A967" s="94"/>
      <c r="B967" s="94"/>
      <c r="C967" s="96" t="s">
        <v>685</v>
      </c>
      <c r="D967" s="101">
        <v>1</v>
      </c>
      <c r="E967" s="101">
        <v>1</v>
      </c>
      <c r="F967" s="120">
        <v>37.799999999999997</v>
      </c>
      <c r="G967" s="121"/>
      <c r="H967" s="121"/>
      <c r="I967" s="115">
        <f t="shared" si="34"/>
        <v>37.799999999999997</v>
      </c>
    </row>
    <row r="968" spans="1:10" ht="19.95" customHeight="1" x14ac:dyDescent="0.3">
      <c r="A968" s="94"/>
      <c r="B968" s="94"/>
      <c r="C968" s="96" t="s">
        <v>505</v>
      </c>
      <c r="D968" s="101">
        <v>1</v>
      </c>
      <c r="E968" s="101">
        <v>1</v>
      </c>
      <c r="F968" s="120">
        <v>42.1</v>
      </c>
      <c r="G968" s="121"/>
      <c r="H968" s="121"/>
      <c r="I968" s="115">
        <f t="shared" si="34"/>
        <v>42.1</v>
      </c>
    </row>
    <row r="969" spans="1:10" ht="19.95" customHeight="1" x14ac:dyDescent="0.3">
      <c r="A969" s="94"/>
      <c r="B969" s="94"/>
      <c r="C969" s="96" t="s">
        <v>506</v>
      </c>
      <c r="D969" s="101">
        <v>1</v>
      </c>
      <c r="E969" s="101">
        <v>1</v>
      </c>
      <c r="F969" s="120">
        <v>38.9</v>
      </c>
      <c r="G969" s="121"/>
      <c r="H969" s="121"/>
      <c r="I969" s="115">
        <f>SUM(D969*E969*F969)</f>
        <v>38.9</v>
      </c>
    </row>
    <row r="970" spans="1:10" ht="19.95" customHeight="1" x14ac:dyDescent="0.3">
      <c r="A970" s="94"/>
      <c r="B970" s="94"/>
      <c r="C970" s="96" t="s">
        <v>507</v>
      </c>
      <c r="D970" s="101">
        <v>1</v>
      </c>
      <c r="E970" s="101">
        <v>1</v>
      </c>
      <c r="F970" s="120">
        <v>41.1</v>
      </c>
      <c r="G970" s="121"/>
      <c r="H970" s="121"/>
      <c r="I970" s="115">
        <f>SUM(D970*E970*F970)</f>
        <v>41.1</v>
      </c>
    </row>
    <row r="971" spans="1:10" ht="19.95" customHeight="1" x14ac:dyDescent="0.3">
      <c r="A971" s="94"/>
      <c r="B971" s="94"/>
      <c r="C971" s="104"/>
      <c r="D971" s="94"/>
      <c r="E971" s="94"/>
      <c r="F971" s="114"/>
      <c r="G971" s="183" t="s">
        <v>99</v>
      </c>
      <c r="H971" s="183"/>
      <c r="I971" s="122">
        <f>SUM(I905:I970)</f>
        <v>1368.7999999999997</v>
      </c>
      <c r="J971" s="5" t="s">
        <v>701</v>
      </c>
    </row>
    <row r="972" spans="1:10" ht="78" customHeight="1" x14ac:dyDescent="0.3">
      <c r="A972" s="94">
        <v>7</v>
      </c>
      <c r="B972" s="94">
        <v>502</v>
      </c>
      <c r="C972" s="179" t="s">
        <v>568</v>
      </c>
      <c r="D972" s="179"/>
      <c r="E972" s="179"/>
      <c r="F972" s="179"/>
      <c r="G972" s="179"/>
      <c r="H972" s="179"/>
      <c r="I972" s="95"/>
    </row>
    <row r="973" spans="1:10" ht="19.95" customHeight="1" x14ac:dyDescent="0.3">
      <c r="A973" s="94"/>
      <c r="B973" s="94"/>
      <c r="C973" s="96" t="s">
        <v>569</v>
      </c>
      <c r="D973" s="94">
        <v>1</v>
      </c>
      <c r="E973" s="94">
        <v>1</v>
      </c>
      <c r="F973" s="112">
        <v>66.3</v>
      </c>
      <c r="G973" s="113"/>
      <c r="H973" s="113"/>
      <c r="I973" s="106">
        <f>D973*E973*F973</f>
        <v>66.3</v>
      </c>
    </row>
    <row r="974" spans="1:10" ht="19.95" customHeight="1" x14ac:dyDescent="0.3">
      <c r="A974" s="94"/>
      <c r="B974" s="94"/>
      <c r="C974" s="96" t="s">
        <v>570</v>
      </c>
      <c r="D974" s="94">
        <v>1</v>
      </c>
      <c r="E974" s="94">
        <v>1</v>
      </c>
      <c r="F974" s="112">
        <v>46.7</v>
      </c>
      <c r="G974" s="113"/>
      <c r="H974" s="113"/>
      <c r="I974" s="106">
        <f>D974*E974*F974</f>
        <v>46.7</v>
      </c>
    </row>
    <row r="975" spans="1:10" ht="19.95" customHeight="1" x14ac:dyDescent="0.3">
      <c r="A975" s="94"/>
      <c r="B975" s="94"/>
      <c r="C975" s="96" t="s">
        <v>571</v>
      </c>
      <c r="D975" s="94">
        <v>1</v>
      </c>
      <c r="E975" s="94">
        <v>1</v>
      </c>
      <c r="F975" s="112">
        <v>35.200000000000003</v>
      </c>
      <c r="G975" s="113"/>
      <c r="H975" s="113"/>
      <c r="I975" s="106">
        <f>D975*E975*F975</f>
        <v>35.200000000000003</v>
      </c>
    </row>
    <row r="976" spans="1:10" ht="19.95" customHeight="1" x14ac:dyDescent="0.3">
      <c r="A976" s="94"/>
      <c r="B976" s="94"/>
      <c r="C976" s="96" t="s">
        <v>572</v>
      </c>
      <c r="D976" s="94">
        <v>1</v>
      </c>
      <c r="E976" s="94">
        <v>1</v>
      </c>
      <c r="F976" s="112">
        <v>32.299999999999997</v>
      </c>
      <c r="G976" s="113"/>
      <c r="H976" s="113"/>
      <c r="I976" s="106">
        <f>D976*E976*F976</f>
        <v>32.299999999999997</v>
      </c>
    </row>
    <row r="977" spans="1:10" ht="19.95" customHeight="1" x14ac:dyDescent="0.3">
      <c r="A977" s="94"/>
      <c r="B977" s="94"/>
      <c r="C977" s="96" t="s">
        <v>573</v>
      </c>
      <c r="D977" s="94">
        <v>1</v>
      </c>
      <c r="E977" s="94">
        <v>1</v>
      </c>
      <c r="F977" s="112">
        <v>32.299999999999997</v>
      </c>
      <c r="G977" s="113"/>
      <c r="H977" s="113"/>
      <c r="I977" s="106">
        <f>D977*E977*F977</f>
        <v>32.299999999999997</v>
      </c>
    </row>
    <row r="978" spans="1:10" ht="19.95" customHeight="1" x14ac:dyDescent="0.3">
      <c r="A978" s="94"/>
      <c r="B978" s="94"/>
      <c r="C978" s="97"/>
      <c r="D978" s="94"/>
      <c r="E978" s="94"/>
      <c r="F978" s="112"/>
      <c r="G978" s="178" t="s">
        <v>99</v>
      </c>
      <c r="H978" s="178"/>
      <c r="I978" s="107">
        <f>SUM(I973:I977)</f>
        <v>212.8</v>
      </c>
      <c r="J978" s="5" t="s">
        <v>701</v>
      </c>
    </row>
    <row r="979" spans="1:10" ht="75" customHeight="1" x14ac:dyDescent="0.3">
      <c r="A979" s="94">
        <v>8</v>
      </c>
      <c r="B979" s="94">
        <v>503</v>
      </c>
      <c r="C979" s="179" t="s">
        <v>574</v>
      </c>
      <c r="D979" s="179"/>
      <c r="E979" s="179"/>
      <c r="F979" s="179"/>
      <c r="G979" s="179"/>
      <c r="H979" s="179"/>
      <c r="I979" s="95"/>
    </row>
    <row r="980" spans="1:10" ht="19.95" customHeight="1" x14ac:dyDescent="0.3">
      <c r="A980" s="94"/>
      <c r="B980" s="94"/>
      <c r="C980" s="96" t="s">
        <v>575</v>
      </c>
      <c r="D980" s="94">
        <v>1</v>
      </c>
      <c r="E980" s="94">
        <v>2</v>
      </c>
      <c r="F980" s="112">
        <v>43.1</v>
      </c>
      <c r="G980" s="113"/>
      <c r="H980" s="113"/>
      <c r="I980" s="106">
        <f t="shared" ref="I980:I985" si="35">D980*E980*F980</f>
        <v>86.2</v>
      </c>
    </row>
    <row r="981" spans="1:10" ht="19.95" customHeight="1" x14ac:dyDescent="0.3">
      <c r="A981" s="94"/>
      <c r="B981" s="94"/>
      <c r="C981" s="96" t="s">
        <v>576</v>
      </c>
      <c r="D981" s="94">
        <v>1</v>
      </c>
      <c r="E981" s="94">
        <v>1</v>
      </c>
      <c r="F981" s="112">
        <v>39.1</v>
      </c>
      <c r="G981" s="113"/>
      <c r="H981" s="113"/>
      <c r="I981" s="106">
        <f t="shared" si="35"/>
        <v>39.1</v>
      </c>
    </row>
    <row r="982" spans="1:10" ht="19.95" customHeight="1" x14ac:dyDescent="0.3">
      <c r="A982" s="94"/>
      <c r="B982" s="94"/>
      <c r="C982" s="96" t="s">
        <v>577</v>
      </c>
      <c r="D982" s="94">
        <v>1</v>
      </c>
      <c r="E982" s="94">
        <v>1</v>
      </c>
      <c r="F982" s="112">
        <v>25.2</v>
      </c>
      <c r="G982" s="113"/>
      <c r="H982" s="113"/>
      <c r="I982" s="106">
        <f t="shared" si="35"/>
        <v>25.2</v>
      </c>
    </row>
    <row r="983" spans="1:10" ht="19.95" customHeight="1" x14ac:dyDescent="0.3">
      <c r="A983" s="94"/>
      <c r="B983" s="94"/>
      <c r="C983" s="96" t="s">
        <v>578</v>
      </c>
      <c r="D983" s="94">
        <v>1</v>
      </c>
      <c r="E983" s="94">
        <v>1</v>
      </c>
      <c r="F983" s="112">
        <v>34.299999999999997</v>
      </c>
      <c r="G983" s="113"/>
      <c r="H983" s="113"/>
      <c r="I983" s="106">
        <f t="shared" si="35"/>
        <v>34.299999999999997</v>
      </c>
    </row>
    <row r="984" spans="1:10" ht="19.95" customHeight="1" x14ac:dyDescent="0.3">
      <c r="A984" s="94"/>
      <c r="B984" s="94"/>
      <c r="C984" s="96" t="s">
        <v>579</v>
      </c>
      <c r="D984" s="94">
        <v>1</v>
      </c>
      <c r="E984" s="94">
        <v>1</v>
      </c>
      <c r="F984" s="112">
        <v>56.6</v>
      </c>
      <c r="G984" s="113"/>
      <c r="H984" s="113"/>
      <c r="I984" s="106">
        <f t="shared" si="35"/>
        <v>56.6</v>
      </c>
    </row>
    <row r="985" spans="1:10" ht="19.95" customHeight="1" x14ac:dyDescent="0.3">
      <c r="A985" s="94"/>
      <c r="B985" s="94"/>
      <c r="C985" s="96" t="s">
        <v>580</v>
      </c>
      <c r="D985" s="94">
        <v>1</v>
      </c>
      <c r="E985" s="94">
        <v>1</v>
      </c>
      <c r="F985" s="112">
        <v>73</v>
      </c>
      <c r="G985" s="113"/>
      <c r="H985" s="113"/>
      <c r="I985" s="106">
        <f t="shared" si="35"/>
        <v>73</v>
      </c>
    </row>
    <row r="986" spans="1:10" ht="19.95" customHeight="1" x14ac:dyDescent="0.3">
      <c r="A986" s="94"/>
      <c r="B986" s="94"/>
      <c r="C986" s="103"/>
      <c r="D986" s="94"/>
      <c r="E986" s="94"/>
      <c r="F986" s="112"/>
      <c r="G986" s="178" t="s">
        <v>99</v>
      </c>
      <c r="H986" s="178"/>
      <c r="I986" s="107">
        <f>SUM(I980:I985)</f>
        <v>314.39999999999998</v>
      </c>
      <c r="J986" s="5" t="s">
        <v>701</v>
      </c>
    </row>
    <row r="987" spans="1:10" ht="88.2" customHeight="1" x14ac:dyDescent="0.3">
      <c r="A987" s="94">
        <v>9</v>
      </c>
      <c r="B987" s="94">
        <v>505</v>
      </c>
      <c r="C987" s="179" t="s">
        <v>581</v>
      </c>
      <c r="D987" s="179"/>
      <c r="E987" s="179"/>
      <c r="F987" s="179"/>
      <c r="G987" s="179"/>
      <c r="H987" s="179"/>
      <c r="I987" s="95"/>
    </row>
    <row r="988" spans="1:10" ht="19.95" customHeight="1" x14ac:dyDescent="0.3">
      <c r="A988" s="94"/>
      <c r="B988" s="94"/>
      <c r="C988" s="96" t="s">
        <v>582</v>
      </c>
      <c r="D988" s="94">
        <v>1</v>
      </c>
      <c r="E988" s="94">
        <v>2</v>
      </c>
      <c r="F988" s="94"/>
      <c r="G988" s="97"/>
      <c r="H988" s="97"/>
      <c r="I988" s="106">
        <f>SUM(D988*E988)</f>
        <v>2</v>
      </c>
    </row>
    <row r="989" spans="1:10" ht="19.95" customHeight="1" x14ac:dyDescent="0.3">
      <c r="A989" s="94"/>
      <c r="B989" s="94"/>
      <c r="C989" s="96" t="s">
        <v>583</v>
      </c>
      <c r="D989" s="94">
        <v>1</v>
      </c>
      <c r="E989" s="94">
        <v>2</v>
      </c>
      <c r="F989" s="94"/>
      <c r="G989" s="97"/>
      <c r="H989" s="97"/>
      <c r="I989" s="106">
        <f>SUM(D989*E989)</f>
        <v>2</v>
      </c>
    </row>
    <row r="990" spans="1:10" ht="19.95" customHeight="1" x14ac:dyDescent="0.3">
      <c r="A990" s="94"/>
      <c r="B990" s="94"/>
      <c r="C990" s="96" t="s">
        <v>584</v>
      </c>
      <c r="D990" s="94">
        <v>1</v>
      </c>
      <c r="E990" s="94">
        <v>2</v>
      </c>
      <c r="F990" s="94"/>
      <c r="G990" s="97"/>
      <c r="H990" s="97"/>
      <c r="I990" s="106">
        <f>SUM(D990*E990)</f>
        <v>2</v>
      </c>
    </row>
    <row r="991" spans="1:10" ht="19.95" customHeight="1" x14ac:dyDescent="0.3">
      <c r="A991" s="94"/>
      <c r="B991" s="94"/>
      <c r="C991" s="96" t="s">
        <v>585</v>
      </c>
      <c r="D991" s="94">
        <v>1</v>
      </c>
      <c r="E991" s="94">
        <v>2</v>
      </c>
      <c r="F991" s="94"/>
      <c r="G991" s="97"/>
      <c r="H991" s="97"/>
      <c r="I991" s="106">
        <f>SUM(D991*E991)</f>
        <v>2</v>
      </c>
    </row>
    <row r="992" spans="1:10" ht="19.95" customHeight="1" x14ac:dyDescent="0.3">
      <c r="A992" s="94"/>
      <c r="B992" s="94"/>
      <c r="C992" s="96" t="s">
        <v>586</v>
      </c>
      <c r="D992" s="94">
        <v>1</v>
      </c>
      <c r="E992" s="94">
        <v>2</v>
      </c>
      <c r="F992" s="94"/>
      <c r="G992" s="97"/>
      <c r="H992" s="97"/>
      <c r="I992" s="106">
        <f>SUM(D992*E992)</f>
        <v>2</v>
      </c>
    </row>
    <row r="993" spans="1:10" ht="19.95" customHeight="1" x14ac:dyDescent="0.3">
      <c r="A993" s="94"/>
      <c r="B993" s="94"/>
      <c r="C993" s="103"/>
      <c r="D993" s="94"/>
      <c r="E993" s="94"/>
      <c r="F993" s="94"/>
      <c r="G993" s="177" t="s">
        <v>99</v>
      </c>
      <c r="H993" s="177"/>
      <c r="I993" s="107">
        <f>SUM(I988:I992)</f>
        <v>10</v>
      </c>
      <c r="J993" s="5" t="s">
        <v>43</v>
      </c>
    </row>
    <row r="994" spans="1:10" ht="94.2" customHeight="1" x14ac:dyDescent="0.3">
      <c r="A994" s="94">
        <v>10</v>
      </c>
      <c r="B994" s="94">
        <v>507</v>
      </c>
      <c r="C994" s="179" t="s">
        <v>587</v>
      </c>
      <c r="D994" s="179"/>
      <c r="E994" s="179"/>
      <c r="F994" s="179"/>
      <c r="G994" s="179"/>
      <c r="H994" s="179"/>
      <c r="I994" s="95"/>
    </row>
    <row r="995" spans="1:10" ht="19.95" customHeight="1" x14ac:dyDescent="0.3">
      <c r="A995" s="94"/>
      <c r="B995" s="94"/>
      <c r="C995" s="96" t="s">
        <v>483</v>
      </c>
      <c r="D995" s="94">
        <v>1</v>
      </c>
      <c r="E995" s="94">
        <v>1</v>
      </c>
      <c r="F995" s="94"/>
      <c r="G995" s="97"/>
      <c r="H995" s="97"/>
      <c r="I995" s="106">
        <f>SUM(D995*E995)</f>
        <v>1</v>
      </c>
    </row>
    <row r="996" spans="1:10" ht="19.95" customHeight="1" x14ac:dyDescent="0.3">
      <c r="A996" s="94"/>
      <c r="B996" s="94"/>
      <c r="C996" s="103"/>
      <c r="D996" s="94"/>
      <c r="E996" s="94"/>
      <c r="F996" s="94"/>
      <c r="G996" s="177" t="s">
        <v>99</v>
      </c>
      <c r="H996" s="177"/>
      <c r="I996" s="107">
        <f>SUM(I995:I995)</f>
        <v>1</v>
      </c>
      <c r="J996" s="5" t="s">
        <v>43</v>
      </c>
    </row>
    <row r="997" spans="1:10" ht="104.4" customHeight="1" x14ac:dyDescent="0.3">
      <c r="A997" s="94">
        <v>11</v>
      </c>
      <c r="B997" s="94">
        <v>508</v>
      </c>
      <c r="C997" s="179" t="s">
        <v>588</v>
      </c>
      <c r="D997" s="179"/>
      <c r="E997" s="179"/>
      <c r="F997" s="179"/>
      <c r="G997" s="179"/>
      <c r="H997" s="179"/>
      <c r="I997" s="95"/>
    </row>
    <row r="998" spans="1:10" ht="19.95" customHeight="1" x14ac:dyDescent="0.3">
      <c r="A998" s="94"/>
      <c r="B998" s="94"/>
      <c r="C998" s="96" t="s">
        <v>483</v>
      </c>
      <c r="D998" s="94">
        <v>1</v>
      </c>
      <c r="E998" s="94">
        <v>1</v>
      </c>
      <c r="F998" s="94"/>
      <c r="G998" s="97"/>
      <c r="H998" s="97"/>
      <c r="I998" s="106">
        <f>SUM(D998*E998)</f>
        <v>1</v>
      </c>
    </row>
    <row r="999" spans="1:10" ht="19.95" customHeight="1" x14ac:dyDescent="0.3">
      <c r="A999" s="94"/>
      <c r="B999" s="94"/>
      <c r="C999" s="103"/>
      <c r="D999" s="94"/>
      <c r="E999" s="94"/>
      <c r="F999" s="94"/>
      <c r="G999" s="177" t="s">
        <v>99</v>
      </c>
      <c r="H999" s="177"/>
      <c r="I999" s="107">
        <f>SUM(I998:I998)</f>
        <v>1</v>
      </c>
      <c r="J999" s="5" t="s">
        <v>43</v>
      </c>
    </row>
    <row r="1000" spans="1:10" ht="76.2" customHeight="1" x14ac:dyDescent="0.3">
      <c r="A1000" s="94">
        <v>12</v>
      </c>
      <c r="B1000" s="94">
        <v>518</v>
      </c>
      <c r="C1000" s="179" t="s">
        <v>589</v>
      </c>
      <c r="D1000" s="179"/>
      <c r="E1000" s="179"/>
      <c r="F1000" s="179"/>
      <c r="G1000" s="179"/>
      <c r="H1000" s="179"/>
      <c r="I1000" s="95"/>
    </row>
    <row r="1001" spans="1:10" ht="19.95" customHeight="1" x14ac:dyDescent="0.3">
      <c r="A1001" s="94"/>
      <c r="B1001" s="94"/>
      <c r="C1001" s="96" t="s">
        <v>590</v>
      </c>
      <c r="D1001" s="94">
        <v>1</v>
      </c>
      <c r="E1001" s="94">
        <v>1</v>
      </c>
      <c r="F1001" s="112">
        <v>7.6</v>
      </c>
      <c r="G1001" s="113"/>
      <c r="H1001" s="113"/>
      <c r="I1001" s="106">
        <f t="shared" ref="I1001:I1013" si="36">D1001*E1001*F1001</f>
        <v>7.6</v>
      </c>
    </row>
    <row r="1002" spans="1:10" ht="19.95" customHeight="1" x14ac:dyDescent="0.3">
      <c r="A1002" s="94"/>
      <c r="B1002" s="94"/>
      <c r="C1002" s="96" t="s">
        <v>591</v>
      </c>
      <c r="D1002" s="94">
        <v>1</v>
      </c>
      <c r="E1002" s="94">
        <v>1</v>
      </c>
      <c r="F1002" s="112">
        <v>15.7</v>
      </c>
      <c r="G1002" s="113"/>
      <c r="H1002" s="113"/>
      <c r="I1002" s="106">
        <f t="shared" si="36"/>
        <v>15.7</v>
      </c>
    </row>
    <row r="1003" spans="1:10" ht="19.95" customHeight="1" x14ac:dyDescent="0.3">
      <c r="A1003" s="94"/>
      <c r="B1003" s="94"/>
      <c r="C1003" s="96" t="s">
        <v>592</v>
      </c>
      <c r="D1003" s="94">
        <v>1</v>
      </c>
      <c r="E1003" s="94">
        <v>1</v>
      </c>
      <c r="F1003" s="112">
        <v>35.700000000000003</v>
      </c>
      <c r="G1003" s="113"/>
      <c r="H1003" s="113"/>
      <c r="I1003" s="106">
        <f t="shared" si="36"/>
        <v>35.700000000000003</v>
      </c>
    </row>
    <row r="1004" spans="1:10" ht="19.95" customHeight="1" x14ac:dyDescent="0.3">
      <c r="A1004" s="94"/>
      <c r="B1004" s="94"/>
      <c r="C1004" s="96" t="s">
        <v>593</v>
      </c>
      <c r="D1004" s="94">
        <v>1</v>
      </c>
      <c r="E1004" s="94">
        <v>1</v>
      </c>
      <c r="F1004" s="112">
        <v>5.2</v>
      </c>
      <c r="G1004" s="113"/>
      <c r="H1004" s="113"/>
      <c r="I1004" s="106">
        <f t="shared" si="36"/>
        <v>5.2</v>
      </c>
    </row>
    <row r="1005" spans="1:10" ht="19.95" customHeight="1" x14ac:dyDescent="0.3">
      <c r="A1005" s="94"/>
      <c r="B1005" s="94"/>
      <c r="C1005" s="96" t="s">
        <v>102</v>
      </c>
      <c r="D1005" s="94">
        <v>1</v>
      </c>
      <c r="E1005" s="94">
        <v>1</v>
      </c>
      <c r="F1005" s="112">
        <v>2.5</v>
      </c>
      <c r="G1005" s="113"/>
      <c r="H1005" s="113"/>
      <c r="I1005" s="106">
        <f t="shared" si="36"/>
        <v>2.5</v>
      </c>
    </row>
    <row r="1006" spans="1:10" ht="19.95" customHeight="1" x14ac:dyDescent="0.3">
      <c r="A1006" s="94"/>
      <c r="B1006" s="94"/>
      <c r="C1006" s="96" t="s">
        <v>594</v>
      </c>
      <c r="D1006" s="94">
        <v>1</v>
      </c>
      <c r="E1006" s="94">
        <v>1</v>
      </c>
      <c r="F1006" s="112">
        <v>10.199999999999999</v>
      </c>
      <c r="G1006" s="113"/>
      <c r="H1006" s="113"/>
      <c r="I1006" s="106">
        <f t="shared" si="36"/>
        <v>10.199999999999999</v>
      </c>
    </row>
    <row r="1007" spans="1:10" ht="19.95" customHeight="1" x14ac:dyDescent="0.3">
      <c r="A1007" s="94"/>
      <c r="B1007" s="94"/>
      <c r="C1007" s="96" t="s">
        <v>74</v>
      </c>
      <c r="D1007" s="94">
        <v>1</v>
      </c>
      <c r="E1007" s="94">
        <v>1</v>
      </c>
      <c r="F1007" s="112">
        <v>3</v>
      </c>
      <c r="G1007" s="113"/>
      <c r="H1007" s="113"/>
      <c r="I1007" s="106">
        <f t="shared" si="36"/>
        <v>3</v>
      </c>
    </row>
    <row r="1008" spans="1:10" ht="19.95" customHeight="1" x14ac:dyDescent="0.3">
      <c r="A1008" s="94"/>
      <c r="B1008" s="94"/>
      <c r="C1008" s="96" t="s">
        <v>102</v>
      </c>
      <c r="D1008" s="94">
        <v>1</v>
      </c>
      <c r="E1008" s="94">
        <v>1</v>
      </c>
      <c r="F1008" s="112">
        <v>4.8</v>
      </c>
      <c r="G1008" s="113"/>
      <c r="H1008" s="113"/>
      <c r="I1008" s="106">
        <f t="shared" si="36"/>
        <v>4.8</v>
      </c>
    </row>
    <row r="1009" spans="1:10" ht="19.95" customHeight="1" x14ac:dyDescent="0.3">
      <c r="A1009" s="94"/>
      <c r="B1009" s="94"/>
      <c r="C1009" s="96" t="s">
        <v>595</v>
      </c>
      <c r="D1009" s="94">
        <v>1</v>
      </c>
      <c r="E1009" s="94">
        <v>1</v>
      </c>
      <c r="F1009" s="112">
        <v>18.8</v>
      </c>
      <c r="G1009" s="113"/>
      <c r="H1009" s="113"/>
      <c r="I1009" s="106">
        <f t="shared" si="36"/>
        <v>18.8</v>
      </c>
    </row>
    <row r="1010" spans="1:10" ht="19.95" customHeight="1" x14ac:dyDescent="0.3">
      <c r="A1010" s="94"/>
      <c r="B1010" s="94"/>
      <c r="C1010" s="96" t="s">
        <v>538</v>
      </c>
      <c r="D1010" s="94">
        <v>1</v>
      </c>
      <c r="E1010" s="94">
        <v>1</v>
      </c>
      <c r="F1010" s="112">
        <v>5</v>
      </c>
      <c r="G1010" s="113"/>
      <c r="H1010" s="113"/>
      <c r="I1010" s="106">
        <f t="shared" si="36"/>
        <v>5</v>
      </c>
    </row>
    <row r="1011" spans="1:10" ht="19.95" customHeight="1" x14ac:dyDescent="0.3">
      <c r="A1011" s="94"/>
      <c r="B1011" s="94"/>
      <c r="C1011" s="96" t="s">
        <v>102</v>
      </c>
      <c r="D1011" s="94">
        <v>1</v>
      </c>
      <c r="E1011" s="94">
        <v>1</v>
      </c>
      <c r="F1011" s="112">
        <v>3.3</v>
      </c>
      <c r="G1011" s="113"/>
      <c r="H1011" s="113"/>
      <c r="I1011" s="106">
        <f t="shared" si="36"/>
        <v>3.3</v>
      </c>
    </row>
    <row r="1012" spans="1:10" ht="19.95" customHeight="1" x14ac:dyDescent="0.3">
      <c r="A1012" s="94"/>
      <c r="B1012" s="94"/>
      <c r="C1012" s="96" t="s">
        <v>102</v>
      </c>
      <c r="D1012" s="94">
        <v>1</v>
      </c>
      <c r="E1012" s="94">
        <v>1</v>
      </c>
      <c r="F1012" s="112">
        <v>3</v>
      </c>
      <c r="G1012" s="113"/>
      <c r="H1012" s="113"/>
      <c r="I1012" s="106">
        <f t="shared" si="36"/>
        <v>3</v>
      </c>
    </row>
    <row r="1013" spans="1:10" ht="19.95" customHeight="1" x14ac:dyDescent="0.3">
      <c r="A1013" s="94"/>
      <c r="B1013" s="94"/>
      <c r="C1013" s="96" t="s">
        <v>102</v>
      </c>
      <c r="D1013" s="94">
        <v>1</v>
      </c>
      <c r="E1013" s="94">
        <v>1</v>
      </c>
      <c r="F1013" s="112">
        <v>2.5</v>
      </c>
      <c r="G1013" s="113"/>
      <c r="H1013" s="113"/>
      <c r="I1013" s="106">
        <f t="shared" si="36"/>
        <v>2.5</v>
      </c>
    </row>
    <row r="1014" spans="1:10" ht="19.95" customHeight="1" x14ac:dyDescent="0.3">
      <c r="A1014" s="94"/>
      <c r="B1014" s="94"/>
      <c r="C1014" s="103"/>
      <c r="D1014" s="94"/>
      <c r="E1014" s="94"/>
      <c r="F1014" s="112"/>
      <c r="G1014" s="178" t="s">
        <v>99</v>
      </c>
      <c r="H1014" s="178"/>
      <c r="I1014" s="107">
        <f>SUM(I1001:I1013)</f>
        <v>117.3</v>
      </c>
      <c r="J1014" s="5" t="s">
        <v>701</v>
      </c>
    </row>
    <row r="1015" spans="1:10" ht="41.4" customHeight="1" x14ac:dyDescent="0.3">
      <c r="A1015" s="94">
        <v>13</v>
      </c>
      <c r="B1015" s="94">
        <v>524</v>
      </c>
      <c r="C1015" s="179" t="s">
        <v>596</v>
      </c>
      <c r="D1015" s="179"/>
      <c r="E1015" s="179"/>
      <c r="F1015" s="179"/>
      <c r="G1015" s="179"/>
      <c r="H1015" s="179"/>
      <c r="I1015" s="95"/>
    </row>
    <row r="1016" spans="1:10" ht="19.95" customHeight="1" x14ac:dyDescent="0.3">
      <c r="A1016" s="94"/>
      <c r="B1016" s="94"/>
      <c r="C1016" s="96" t="s">
        <v>590</v>
      </c>
      <c r="D1016" s="94">
        <v>1</v>
      </c>
      <c r="E1016" s="94">
        <v>1</v>
      </c>
      <c r="F1016" s="112">
        <v>7.6</v>
      </c>
      <c r="G1016" s="113"/>
      <c r="H1016" s="113"/>
      <c r="I1016" s="106">
        <f t="shared" ref="I1016:I1034" si="37">D1016*E1016*F1016</f>
        <v>7.6</v>
      </c>
    </row>
    <row r="1017" spans="1:10" ht="19.95" customHeight="1" x14ac:dyDescent="0.3">
      <c r="A1017" s="94"/>
      <c r="B1017" s="94"/>
      <c r="C1017" s="96" t="s">
        <v>591</v>
      </c>
      <c r="D1017" s="94">
        <v>1</v>
      </c>
      <c r="E1017" s="94">
        <v>1</v>
      </c>
      <c r="F1017" s="112">
        <v>15.7</v>
      </c>
      <c r="G1017" s="113"/>
      <c r="H1017" s="113"/>
      <c r="I1017" s="106">
        <f t="shared" si="37"/>
        <v>15.7</v>
      </c>
    </row>
    <row r="1018" spans="1:10" ht="19.95" customHeight="1" x14ac:dyDescent="0.3">
      <c r="A1018" s="94"/>
      <c r="B1018" s="94"/>
      <c r="C1018" s="96" t="s">
        <v>592</v>
      </c>
      <c r="D1018" s="94">
        <v>1</v>
      </c>
      <c r="E1018" s="94">
        <v>1</v>
      </c>
      <c r="F1018" s="112">
        <v>35.700000000000003</v>
      </c>
      <c r="G1018" s="113"/>
      <c r="H1018" s="113"/>
      <c r="I1018" s="106">
        <f t="shared" si="37"/>
        <v>35.700000000000003</v>
      </c>
    </row>
    <row r="1019" spans="1:10" ht="19.95" customHeight="1" x14ac:dyDescent="0.3">
      <c r="A1019" s="94"/>
      <c r="B1019" s="94"/>
      <c r="C1019" s="96" t="s">
        <v>593</v>
      </c>
      <c r="D1019" s="94">
        <v>1</v>
      </c>
      <c r="E1019" s="94">
        <v>1</v>
      </c>
      <c r="F1019" s="112">
        <v>5.2</v>
      </c>
      <c r="G1019" s="113"/>
      <c r="H1019" s="113"/>
      <c r="I1019" s="106">
        <f t="shared" si="37"/>
        <v>5.2</v>
      </c>
    </row>
    <row r="1020" spans="1:10" ht="19.95" customHeight="1" x14ac:dyDescent="0.3">
      <c r="A1020" s="94"/>
      <c r="B1020" s="94"/>
      <c r="C1020" s="96"/>
      <c r="D1020" s="94">
        <v>1</v>
      </c>
      <c r="E1020" s="94">
        <v>1</v>
      </c>
      <c r="F1020" s="112">
        <v>2.5</v>
      </c>
      <c r="G1020" s="113"/>
      <c r="H1020" s="113"/>
      <c r="I1020" s="106">
        <f t="shared" si="37"/>
        <v>2.5</v>
      </c>
    </row>
    <row r="1021" spans="1:10" ht="19.95" customHeight="1" x14ac:dyDescent="0.3">
      <c r="A1021" s="94"/>
      <c r="B1021" s="94"/>
      <c r="C1021" s="96" t="s">
        <v>594</v>
      </c>
      <c r="D1021" s="94">
        <v>1</v>
      </c>
      <c r="E1021" s="94">
        <v>1</v>
      </c>
      <c r="F1021" s="112">
        <v>10.199999999999999</v>
      </c>
      <c r="G1021" s="113"/>
      <c r="H1021" s="113"/>
      <c r="I1021" s="106">
        <f t="shared" si="37"/>
        <v>10.199999999999999</v>
      </c>
    </row>
    <row r="1022" spans="1:10" ht="19.95" customHeight="1" x14ac:dyDescent="0.3">
      <c r="A1022" s="94"/>
      <c r="B1022" s="94"/>
      <c r="C1022" s="96" t="s">
        <v>74</v>
      </c>
      <c r="D1022" s="94">
        <v>1</v>
      </c>
      <c r="E1022" s="94">
        <v>1</v>
      </c>
      <c r="F1022" s="112">
        <v>3</v>
      </c>
      <c r="G1022" s="113"/>
      <c r="H1022" s="113"/>
      <c r="I1022" s="106">
        <f t="shared" si="37"/>
        <v>3</v>
      </c>
    </row>
    <row r="1023" spans="1:10" ht="19.95" customHeight="1" x14ac:dyDescent="0.3">
      <c r="A1023" s="94"/>
      <c r="B1023" s="94"/>
      <c r="C1023" s="96"/>
      <c r="D1023" s="94">
        <v>1</v>
      </c>
      <c r="E1023" s="94">
        <v>1</v>
      </c>
      <c r="F1023" s="112">
        <v>4.8</v>
      </c>
      <c r="G1023" s="113"/>
      <c r="H1023" s="113"/>
      <c r="I1023" s="106">
        <f t="shared" si="37"/>
        <v>4.8</v>
      </c>
    </row>
    <row r="1024" spans="1:10" ht="19.95" customHeight="1" x14ac:dyDescent="0.3">
      <c r="A1024" s="94"/>
      <c r="B1024" s="94"/>
      <c r="C1024" s="96" t="s">
        <v>595</v>
      </c>
      <c r="D1024" s="94">
        <v>1</v>
      </c>
      <c r="E1024" s="94">
        <v>1</v>
      </c>
      <c r="F1024" s="112">
        <v>18.8</v>
      </c>
      <c r="G1024" s="113"/>
      <c r="H1024" s="113"/>
      <c r="I1024" s="106">
        <f t="shared" si="37"/>
        <v>18.8</v>
      </c>
    </row>
    <row r="1025" spans="1:10" ht="19.95" customHeight="1" x14ac:dyDescent="0.3">
      <c r="A1025" s="94"/>
      <c r="B1025" s="94"/>
      <c r="C1025" s="96" t="s">
        <v>538</v>
      </c>
      <c r="D1025" s="94">
        <v>1</v>
      </c>
      <c r="E1025" s="94">
        <v>1</v>
      </c>
      <c r="F1025" s="112">
        <v>5</v>
      </c>
      <c r="G1025" s="113"/>
      <c r="H1025" s="113"/>
      <c r="I1025" s="106">
        <f t="shared" si="37"/>
        <v>5</v>
      </c>
    </row>
    <row r="1026" spans="1:10" ht="19.95" customHeight="1" x14ac:dyDescent="0.3">
      <c r="A1026" s="94"/>
      <c r="B1026" s="94"/>
      <c r="C1026" s="96"/>
      <c r="D1026" s="94">
        <v>1</v>
      </c>
      <c r="E1026" s="94">
        <v>1</v>
      </c>
      <c r="F1026" s="112">
        <v>3.3</v>
      </c>
      <c r="G1026" s="113"/>
      <c r="H1026" s="113"/>
      <c r="I1026" s="106">
        <f t="shared" si="37"/>
        <v>3.3</v>
      </c>
    </row>
    <row r="1027" spans="1:10" ht="19.95" customHeight="1" x14ac:dyDescent="0.3">
      <c r="A1027" s="94"/>
      <c r="B1027" s="94"/>
      <c r="C1027" s="96"/>
      <c r="D1027" s="94">
        <v>1</v>
      </c>
      <c r="E1027" s="94">
        <v>1</v>
      </c>
      <c r="F1027" s="112">
        <v>3</v>
      </c>
      <c r="G1027" s="113"/>
      <c r="H1027" s="113"/>
      <c r="I1027" s="106">
        <f t="shared" si="37"/>
        <v>3</v>
      </c>
    </row>
    <row r="1028" spans="1:10" ht="19.95" customHeight="1" x14ac:dyDescent="0.3">
      <c r="A1028" s="94"/>
      <c r="B1028" s="94"/>
      <c r="C1028" s="96"/>
      <c r="D1028" s="94">
        <v>1</v>
      </c>
      <c r="E1028" s="94">
        <v>1</v>
      </c>
      <c r="F1028" s="112">
        <v>2.5</v>
      </c>
      <c r="G1028" s="113"/>
      <c r="H1028" s="113"/>
      <c r="I1028" s="106">
        <f t="shared" si="37"/>
        <v>2.5</v>
      </c>
    </row>
    <row r="1029" spans="1:10" ht="19.95" customHeight="1" x14ac:dyDescent="0.3">
      <c r="A1029" s="94"/>
      <c r="B1029" s="94"/>
      <c r="C1029" s="96" t="s">
        <v>597</v>
      </c>
      <c r="D1029" s="94">
        <v>1</v>
      </c>
      <c r="E1029" s="94">
        <v>1</v>
      </c>
      <c r="F1029" s="112">
        <v>63.5</v>
      </c>
      <c r="G1029" s="113"/>
      <c r="H1029" s="113"/>
      <c r="I1029" s="106">
        <f t="shared" si="37"/>
        <v>63.5</v>
      </c>
    </row>
    <row r="1030" spans="1:10" ht="19.95" customHeight="1" x14ac:dyDescent="0.3">
      <c r="A1030" s="94"/>
      <c r="B1030" s="94"/>
      <c r="C1030" s="96"/>
      <c r="D1030" s="94">
        <v>1</v>
      </c>
      <c r="E1030" s="94">
        <v>1</v>
      </c>
      <c r="F1030" s="112">
        <v>15.6</v>
      </c>
      <c r="G1030" s="113"/>
      <c r="H1030" s="113"/>
      <c r="I1030" s="106">
        <f t="shared" si="37"/>
        <v>15.6</v>
      </c>
    </row>
    <row r="1031" spans="1:10" ht="19.95" customHeight="1" x14ac:dyDescent="0.3">
      <c r="A1031" s="94"/>
      <c r="B1031" s="94"/>
      <c r="C1031" s="96" t="s">
        <v>598</v>
      </c>
      <c r="D1031" s="94">
        <v>1</v>
      </c>
      <c r="E1031" s="94">
        <v>1</v>
      </c>
      <c r="F1031" s="112">
        <v>9.6</v>
      </c>
      <c r="G1031" s="113"/>
      <c r="H1031" s="113"/>
      <c r="I1031" s="106">
        <f t="shared" si="37"/>
        <v>9.6</v>
      </c>
    </row>
    <row r="1032" spans="1:10" ht="19.95" customHeight="1" x14ac:dyDescent="0.3">
      <c r="A1032" s="94"/>
      <c r="B1032" s="94"/>
      <c r="C1032" s="96"/>
      <c r="D1032" s="94">
        <v>1</v>
      </c>
      <c r="E1032" s="94">
        <v>1</v>
      </c>
      <c r="F1032" s="112">
        <v>14.6</v>
      </c>
      <c r="G1032" s="113"/>
      <c r="H1032" s="113"/>
      <c r="I1032" s="106">
        <f t="shared" si="37"/>
        <v>14.6</v>
      </c>
    </row>
    <row r="1033" spans="1:10" ht="19.95" customHeight="1" x14ac:dyDescent="0.3">
      <c r="A1033" s="94"/>
      <c r="B1033" s="94"/>
      <c r="C1033" s="96" t="s">
        <v>599</v>
      </c>
      <c r="D1033" s="94">
        <v>1</v>
      </c>
      <c r="E1033" s="94">
        <v>1</v>
      </c>
      <c r="F1033" s="112">
        <v>13.6</v>
      </c>
      <c r="G1033" s="113"/>
      <c r="H1033" s="113"/>
      <c r="I1033" s="106">
        <f t="shared" si="37"/>
        <v>13.6</v>
      </c>
    </row>
    <row r="1034" spans="1:10" ht="19.95" customHeight="1" x14ac:dyDescent="0.3">
      <c r="A1034" s="94"/>
      <c r="B1034" s="94"/>
      <c r="C1034" s="96"/>
      <c r="D1034" s="94">
        <v>1</v>
      </c>
      <c r="E1034" s="94">
        <v>1</v>
      </c>
      <c r="F1034" s="112">
        <v>2.5</v>
      </c>
      <c r="G1034" s="113"/>
      <c r="H1034" s="113"/>
      <c r="I1034" s="106">
        <f t="shared" si="37"/>
        <v>2.5</v>
      </c>
    </row>
    <row r="1035" spans="1:10" ht="19.95" customHeight="1" x14ac:dyDescent="0.3">
      <c r="A1035" s="94"/>
      <c r="B1035" s="94"/>
      <c r="C1035" s="103"/>
      <c r="D1035" s="94"/>
      <c r="E1035" s="94"/>
      <c r="F1035" s="112"/>
      <c r="G1035" s="178" t="s">
        <v>99</v>
      </c>
      <c r="H1035" s="178"/>
      <c r="I1035" s="107">
        <f>SUM(I1016:I1034)</f>
        <v>236.7</v>
      </c>
      <c r="J1035" s="5" t="s">
        <v>701</v>
      </c>
    </row>
    <row r="1036" spans="1:10" ht="100.2" customHeight="1" x14ac:dyDescent="0.3">
      <c r="A1036" s="94">
        <v>14</v>
      </c>
      <c r="B1036" s="94">
        <v>522</v>
      </c>
      <c r="C1036" s="180" t="s">
        <v>600</v>
      </c>
      <c r="D1036" s="180"/>
      <c r="E1036" s="180"/>
      <c r="F1036" s="180"/>
      <c r="G1036" s="180"/>
      <c r="H1036" s="180"/>
      <c r="I1036" s="95"/>
    </row>
    <row r="1037" spans="1:10" ht="19.95" customHeight="1" x14ac:dyDescent="0.3">
      <c r="A1037" s="94"/>
      <c r="B1037" s="94"/>
      <c r="C1037" s="103" t="s">
        <v>601</v>
      </c>
      <c r="D1037" s="94">
        <v>1</v>
      </c>
      <c r="E1037" s="94">
        <v>2</v>
      </c>
      <c r="F1037" s="94"/>
      <c r="G1037" s="97"/>
      <c r="H1037" s="97"/>
      <c r="I1037" s="106">
        <f>SUM(D1037*E1037)</f>
        <v>2</v>
      </c>
    </row>
    <row r="1038" spans="1:10" ht="19.95" customHeight="1" x14ac:dyDescent="0.3">
      <c r="A1038" s="94"/>
      <c r="B1038" s="94"/>
      <c r="C1038" s="103"/>
      <c r="D1038" s="94"/>
      <c r="E1038" s="94"/>
      <c r="F1038" s="94"/>
      <c r="G1038" s="177" t="s">
        <v>99</v>
      </c>
      <c r="H1038" s="177"/>
      <c r="I1038" s="107">
        <f>SUM(I1037:I1037)</f>
        <v>2</v>
      </c>
      <c r="J1038" s="5" t="s">
        <v>43</v>
      </c>
    </row>
    <row r="1039" spans="1:10" ht="111.6" customHeight="1" x14ac:dyDescent="0.3">
      <c r="A1039" s="94">
        <v>15</v>
      </c>
      <c r="B1039" s="94">
        <v>523</v>
      </c>
      <c r="C1039" s="180" t="s">
        <v>602</v>
      </c>
      <c r="D1039" s="180"/>
      <c r="E1039" s="180"/>
      <c r="F1039" s="180"/>
      <c r="G1039" s="180"/>
      <c r="H1039" s="180"/>
      <c r="I1039" s="95"/>
    </row>
    <row r="1040" spans="1:10" ht="19.95" customHeight="1" x14ac:dyDescent="0.3">
      <c r="A1040" s="94"/>
      <c r="B1040" s="94"/>
      <c r="C1040" s="103" t="s">
        <v>603</v>
      </c>
      <c r="D1040" s="94">
        <v>1</v>
      </c>
      <c r="E1040" s="94">
        <v>4</v>
      </c>
      <c r="F1040" s="94"/>
      <c r="G1040" s="97"/>
      <c r="H1040" s="97"/>
      <c r="I1040" s="106">
        <f>SUM(D1040*E1040)</f>
        <v>4</v>
      </c>
    </row>
    <row r="1041" spans="1:10" ht="19.95" customHeight="1" x14ac:dyDescent="0.3">
      <c r="A1041" s="94"/>
      <c r="B1041" s="94"/>
      <c r="C1041" s="103"/>
      <c r="D1041" s="94"/>
      <c r="E1041" s="94"/>
      <c r="F1041" s="94"/>
      <c r="G1041" s="177" t="s">
        <v>99</v>
      </c>
      <c r="H1041" s="177"/>
      <c r="I1041" s="107">
        <f>SUM(I1040:I1040)</f>
        <v>4</v>
      </c>
      <c r="J1041" s="5" t="s">
        <v>43</v>
      </c>
    </row>
    <row r="1042" spans="1:10" ht="48.6" customHeight="1" x14ac:dyDescent="0.3">
      <c r="A1042" s="94">
        <v>16</v>
      </c>
      <c r="B1042" s="94">
        <v>526</v>
      </c>
      <c r="C1042" s="180" t="s">
        <v>604</v>
      </c>
      <c r="D1042" s="180"/>
      <c r="E1042" s="180"/>
      <c r="F1042" s="180"/>
      <c r="G1042" s="180"/>
      <c r="H1042" s="180"/>
      <c r="I1042" s="95"/>
    </row>
    <row r="1043" spans="1:10" ht="19.95" customHeight="1" x14ac:dyDescent="0.3">
      <c r="A1043" s="94"/>
      <c r="B1043" s="94"/>
      <c r="C1043" s="105" t="s">
        <v>605</v>
      </c>
      <c r="D1043" s="94">
        <v>1</v>
      </c>
      <c r="E1043" s="94">
        <v>2</v>
      </c>
      <c r="F1043" s="112">
        <v>78.5</v>
      </c>
      <c r="G1043" s="113"/>
      <c r="H1043" s="113"/>
      <c r="I1043" s="106">
        <f>D1043*E1043*F1043</f>
        <v>157</v>
      </c>
    </row>
    <row r="1044" spans="1:10" ht="19.95" customHeight="1" x14ac:dyDescent="0.3">
      <c r="A1044" s="94"/>
      <c r="B1044" s="94"/>
      <c r="C1044" s="105" t="s">
        <v>606</v>
      </c>
      <c r="D1044" s="94">
        <v>1</v>
      </c>
      <c r="E1044" s="94">
        <v>1</v>
      </c>
      <c r="F1044" s="112">
        <v>45.1</v>
      </c>
      <c r="G1044" s="113"/>
      <c r="H1044" s="113"/>
      <c r="I1044" s="106">
        <f>D1044*E1044*F1044</f>
        <v>45.1</v>
      </c>
    </row>
    <row r="1045" spans="1:10" ht="19.95" customHeight="1" x14ac:dyDescent="0.3">
      <c r="A1045" s="94"/>
      <c r="B1045" s="94"/>
      <c r="C1045" s="103"/>
      <c r="D1045" s="94"/>
      <c r="E1045" s="94"/>
      <c r="F1045" s="112"/>
      <c r="G1045" s="178" t="s">
        <v>99</v>
      </c>
      <c r="H1045" s="178"/>
      <c r="I1045" s="107">
        <f>SUM(I1043:I1044)</f>
        <v>202.1</v>
      </c>
      <c r="J1045" s="5" t="s">
        <v>701</v>
      </c>
    </row>
    <row r="1046" spans="1:10" ht="38.4" customHeight="1" x14ac:dyDescent="0.3">
      <c r="A1046" s="94">
        <v>17</v>
      </c>
      <c r="B1046" s="94">
        <v>527</v>
      </c>
      <c r="C1046" s="179" t="s">
        <v>607</v>
      </c>
      <c r="D1046" s="179"/>
      <c r="E1046" s="179"/>
      <c r="F1046" s="179"/>
      <c r="G1046" s="179"/>
      <c r="H1046" s="179"/>
      <c r="I1046" s="95"/>
    </row>
    <row r="1047" spans="1:10" ht="19.95" customHeight="1" x14ac:dyDescent="0.3">
      <c r="A1047" s="94"/>
      <c r="B1047" s="94"/>
      <c r="C1047" s="96" t="s">
        <v>582</v>
      </c>
      <c r="D1047" s="94">
        <v>1</v>
      </c>
      <c r="E1047" s="94">
        <v>2</v>
      </c>
      <c r="F1047" s="112">
        <v>35.299999999999997</v>
      </c>
      <c r="G1047" s="113"/>
      <c r="H1047" s="113"/>
      <c r="I1047" s="106">
        <f>SUM(D1047*E1047*F1047)</f>
        <v>70.599999999999994</v>
      </c>
    </row>
    <row r="1048" spans="1:10" ht="19.95" customHeight="1" x14ac:dyDescent="0.3">
      <c r="A1048" s="94"/>
      <c r="B1048" s="94"/>
      <c r="C1048" s="96" t="s">
        <v>583</v>
      </c>
      <c r="D1048" s="94">
        <v>1</v>
      </c>
      <c r="E1048" s="94">
        <v>2</v>
      </c>
      <c r="F1048" s="112">
        <v>28.7</v>
      </c>
      <c r="G1048" s="113"/>
      <c r="H1048" s="113"/>
      <c r="I1048" s="106">
        <f>SUM(D1048*E1048*F1048)</f>
        <v>57.4</v>
      </c>
    </row>
    <row r="1049" spans="1:10" ht="19.95" customHeight="1" x14ac:dyDescent="0.3">
      <c r="A1049" s="94"/>
      <c r="B1049" s="94"/>
      <c r="C1049" s="96" t="s">
        <v>584</v>
      </c>
      <c r="D1049" s="94">
        <v>1</v>
      </c>
      <c r="E1049" s="94">
        <v>2</v>
      </c>
      <c r="F1049" s="112">
        <v>65.2</v>
      </c>
      <c r="G1049" s="113"/>
      <c r="H1049" s="113"/>
      <c r="I1049" s="106">
        <f>SUM(D1049*E1049*F1049)</f>
        <v>130.4</v>
      </c>
    </row>
    <row r="1050" spans="1:10" ht="19.95" customHeight="1" x14ac:dyDescent="0.3">
      <c r="A1050" s="94"/>
      <c r="B1050" s="94"/>
      <c r="C1050" s="96" t="s">
        <v>585</v>
      </c>
      <c r="D1050" s="94">
        <v>1</v>
      </c>
      <c r="E1050" s="94">
        <v>2</v>
      </c>
      <c r="F1050" s="112">
        <v>70.099999999999994</v>
      </c>
      <c r="G1050" s="113"/>
      <c r="H1050" s="113"/>
      <c r="I1050" s="106">
        <f>SUM(D1050*E1050*F1050)</f>
        <v>140.19999999999999</v>
      </c>
    </row>
    <row r="1051" spans="1:10" ht="19.95" customHeight="1" x14ac:dyDescent="0.3">
      <c r="A1051" s="94"/>
      <c r="B1051" s="94"/>
      <c r="C1051" s="96" t="s">
        <v>586</v>
      </c>
      <c r="D1051" s="94">
        <v>1</v>
      </c>
      <c r="E1051" s="94">
        <v>2</v>
      </c>
      <c r="F1051" s="112">
        <v>83.1</v>
      </c>
      <c r="G1051" s="113"/>
      <c r="H1051" s="113"/>
      <c r="I1051" s="106">
        <f>SUM(D1051*E1051*F1051)</f>
        <v>166.2</v>
      </c>
    </row>
    <row r="1052" spans="1:10" ht="19.95" customHeight="1" x14ac:dyDescent="0.3">
      <c r="A1052" s="94"/>
      <c r="B1052" s="94"/>
      <c r="C1052" s="103"/>
      <c r="D1052" s="94"/>
      <c r="E1052" s="94"/>
      <c r="F1052" s="112"/>
      <c r="G1052" s="178" t="s">
        <v>99</v>
      </c>
      <c r="H1052" s="178"/>
      <c r="I1052" s="107">
        <f>SUM(I1047:I1051)</f>
        <v>564.79999999999995</v>
      </c>
      <c r="J1052" s="5" t="s">
        <v>701</v>
      </c>
    </row>
    <row r="1053" spans="1:10" ht="133.80000000000001" customHeight="1" x14ac:dyDescent="0.3">
      <c r="A1053" s="94">
        <v>18</v>
      </c>
      <c r="B1053" s="94">
        <v>528</v>
      </c>
      <c r="C1053" s="179" t="s">
        <v>608</v>
      </c>
      <c r="D1053" s="179"/>
      <c r="E1053" s="179"/>
      <c r="F1053" s="179"/>
      <c r="G1053" s="179"/>
      <c r="H1053" s="179"/>
      <c r="I1053" s="95"/>
    </row>
    <row r="1054" spans="1:10" ht="19.95" customHeight="1" x14ac:dyDescent="0.3">
      <c r="A1054" s="94"/>
      <c r="B1054" s="94"/>
      <c r="C1054" s="96" t="s">
        <v>609</v>
      </c>
      <c r="D1054" s="94">
        <v>1</v>
      </c>
      <c r="E1054" s="94">
        <v>1</v>
      </c>
      <c r="F1054" s="94">
        <v>120</v>
      </c>
      <c r="G1054" s="97"/>
      <c r="H1054" s="97"/>
      <c r="I1054" s="106">
        <f>SUM(D1054*E1054*F1054)</f>
        <v>120</v>
      </c>
    </row>
    <row r="1055" spans="1:10" ht="19.95" customHeight="1" x14ac:dyDescent="0.3">
      <c r="A1055" s="94"/>
      <c r="B1055" s="94"/>
      <c r="C1055" s="103"/>
      <c r="D1055" s="94"/>
      <c r="E1055" s="94"/>
      <c r="F1055" s="94"/>
      <c r="G1055" s="177" t="s">
        <v>99</v>
      </c>
      <c r="H1055" s="177"/>
      <c r="I1055" s="107">
        <f>I1054</f>
        <v>120</v>
      </c>
      <c r="J1055" s="5" t="s">
        <v>701</v>
      </c>
    </row>
    <row r="1056" spans="1:10" ht="127.2" customHeight="1" x14ac:dyDescent="0.3">
      <c r="A1056" s="94">
        <v>19</v>
      </c>
      <c r="B1056" s="94">
        <v>529</v>
      </c>
      <c r="C1056" s="179" t="s">
        <v>610</v>
      </c>
      <c r="D1056" s="179"/>
      <c r="E1056" s="179"/>
      <c r="F1056" s="179"/>
      <c r="G1056" s="179"/>
      <c r="H1056" s="179"/>
      <c r="I1056" s="5"/>
    </row>
    <row r="1057" spans="1:10" ht="19.95" customHeight="1" x14ac:dyDescent="0.3">
      <c r="A1057" s="94"/>
      <c r="B1057" s="94"/>
      <c r="C1057" s="103" t="s">
        <v>611</v>
      </c>
      <c r="D1057" s="94">
        <v>1</v>
      </c>
      <c r="E1057" s="94">
        <v>1</v>
      </c>
      <c r="F1057" s="94">
        <v>70</v>
      </c>
      <c r="G1057" s="97"/>
      <c r="H1057" s="97"/>
      <c r="I1057" s="106">
        <f>D1057*E1057*F1057</f>
        <v>70</v>
      </c>
    </row>
    <row r="1058" spans="1:10" ht="19.95" customHeight="1" x14ac:dyDescent="0.3">
      <c r="A1058" s="94"/>
      <c r="B1058" s="94"/>
      <c r="C1058" s="103"/>
      <c r="D1058" s="94"/>
      <c r="E1058" s="94"/>
      <c r="F1058" s="94"/>
      <c r="G1058" s="177" t="s">
        <v>99</v>
      </c>
      <c r="H1058" s="177"/>
      <c r="I1058" s="107">
        <f>I1057</f>
        <v>70</v>
      </c>
      <c r="J1058" s="5" t="s">
        <v>701</v>
      </c>
    </row>
    <row r="1059" spans="1:10" ht="124.8" customHeight="1" x14ac:dyDescent="0.3">
      <c r="A1059" s="94">
        <v>20</v>
      </c>
      <c r="B1059" s="94">
        <v>530</v>
      </c>
      <c r="C1059" s="179" t="s">
        <v>612</v>
      </c>
      <c r="D1059" s="179"/>
      <c r="E1059" s="179"/>
      <c r="F1059" s="179"/>
      <c r="G1059" s="179"/>
      <c r="H1059" s="179"/>
      <c r="I1059" s="95"/>
    </row>
    <row r="1060" spans="1:10" ht="19.95" customHeight="1" x14ac:dyDescent="0.3">
      <c r="A1060" s="94"/>
      <c r="B1060" s="94"/>
      <c r="C1060" s="103" t="s">
        <v>613</v>
      </c>
      <c r="D1060" s="94">
        <v>1</v>
      </c>
      <c r="E1060" s="94">
        <v>1</v>
      </c>
      <c r="F1060" s="112">
        <v>89.1</v>
      </c>
      <c r="G1060" s="113"/>
      <c r="H1060" s="113"/>
      <c r="I1060" s="106">
        <f>D1060*E1060*F1060</f>
        <v>89.1</v>
      </c>
    </row>
    <row r="1061" spans="1:10" ht="19.95" customHeight="1" x14ac:dyDescent="0.3">
      <c r="A1061" s="94"/>
      <c r="B1061" s="94"/>
      <c r="C1061" s="103" t="s">
        <v>614</v>
      </c>
      <c r="D1061" s="94">
        <v>1</v>
      </c>
      <c r="E1061" s="94">
        <v>1</v>
      </c>
      <c r="F1061" s="112">
        <v>89.1</v>
      </c>
      <c r="G1061" s="113"/>
      <c r="H1061" s="113"/>
      <c r="I1061" s="106">
        <f>D1061*E1061*F1061</f>
        <v>89.1</v>
      </c>
    </row>
    <row r="1062" spans="1:10" ht="19.95" customHeight="1" x14ac:dyDescent="0.3">
      <c r="A1062" s="94"/>
      <c r="B1062" s="94"/>
      <c r="C1062" s="96" t="s">
        <v>615</v>
      </c>
      <c r="D1062" s="98">
        <v>1</v>
      </c>
      <c r="E1062" s="98">
        <v>1</v>
      </c>
      <c r="F1062" s="116">
        <v>89.1</v>
      </c>
      <c r="G1062" s="117"/>
      <c r="H1062" s="117"/>
      <c r="I1062" s="118">
        <f>D1062*E1062*F1062</f>
        <v>89.1</v>
      </c>
    </row>
    <row r="1063" spans="1:10" ht="19.95" customHeight="1" x14ac:dyDescent="0.3">
      <c r="A1063" s="94"/>
      <c r="B1063" s="94"/>
      <c r="C1063" s="96" t="s">
        <v>616</v>
      </c>
      <c r="D1063" s="98">
        <v>1</v>
      </c>
      <c r="E1063" s="98">
        <v>2</v>
      </c>
      <c r="F1063" s="116">
        <v>13.5</v>
      </c>
      <c r="G1063" s="117"/>
      <c r="H1063" s="117"/>
      <c r="I1063" s="118">
        <f>D1063*E1063*F1063</f>
        <v>27</v>
      </c>
    </row>
    <row r="1064" spans="1:10" ht="19.95" customHeight="1" x14ac:dyDescent="0.3">
      <c r="A1064" s="94"/>
      <c r="B1064" s="94"/>
      <c r="C1064" s="103"/>
      <c r="D1064" s="94"/>
      <c r="E1064" s="94"/>
      <c r="F1064" s="112"/>
      <c r="G1064" s="178" t="s">
        <v>99</v>
      </c>
      <c r="H1064" s="178"/>
      <c r="I1064" s="107">
        <f>SUM(I1060:I1063)</f>
        <v>294.29999999999995</v>
      </c>
      <c r="J1064" s="5" t="s">
        <v>701</v>
      </c>
    </row>
    <row r="1065" spans="1:10" ht="120" customHeight="1" x14ac:dyDescent="0.3">
      <c r="A1065" s="94">
        <v>21</v>
      </c>
      <c r="B1065" s="94">
        <v>531</v>
      </c>
      <c r="C1065" s="179" t="s">
        <v>617</v>
      </c>
      <c r="D1065" s="179"/>
      <c r="E1065" s="179"/>
      <c r="F1065" s="179"/>
      <c r="G1065" s="179"/>
      <c r="H1065" s="179"/>
      <c r="I1065" s="95"/>
    </row>
    <row r="1066" spans="1:10" ht="19.95" customHeight="1" x14ac:dyDescent="0.3">
      <c r="A1066" s="94"/>
      <c r="B1066" s="94"/>
      <c r="C1066" s="96" t="s">
        <v>618</v>
      </c>
      <c r="D1066" s="94">
        <v>1</v>
      </c>
      <c r="E1066" s="94">
        <v>2</v>
      </c>
      <c r="F1066" s="112">
        <v>92.1</v>
      </c>
      <c r="G1066" s="113"/>
      <c r="H1066" s="113"/>
      <c r="I1066" s="106">
        <f>D1066*E1066*F1066</f>
        <v>184.2</v>
      </c>
    </row>
    <row r="1067" spans="1:10" ht="19.95" customHeight="1" x14ac:dyDescent="0.3">
      <c r="A1067" s="94"/>
      <c r="B1067" s="94"/>
      <c r="C1067" s="103"/>
      <c r="D1067" s="94"/>
      <c r="E1067" s="94"/>
      <c r="F1067" s="112"/>
      <c r="G1067" s="178" t="s">
        <v>99</v>
      </c>
      <c r="H1067" s="178"/>
      <c r="I1067" s="107">
        <f>SUM(I1066)</f>
        <v>184.2</v>
      </c>
      <c r="J1067" s="5" t="s">
        <v>701</v>
      </c>
    </row>
    <row r="1068" spans="1:10" ht="122.4" customHeight="1" x14ac:dyDescent="0.3">
      <c r="A1068" s="94">
        <v>22</v>
      </c>
      <c r="B1068" s="94">
        <v>532</v>
      </c>
      <c r="C1068" s="179" t="s">
        <v>619</v>
      </c>
      <c r="D1068" s="179"/>
      <c r="E1068" s="179"/>
      <c r="F1068" s="179"/>
      <c r="G1068" s="179"/>
      <c r="H1068" s="179"/>
      <c r="I1068" s="95"/>
    </row>
    <row r="1069" spans="1:10" ht="19.95" customHeight="1" x14ac:dyDescent="0.3">
      <c r="A1069" s="94"/>
      <c r="B1069" s="94"/>
      <c r="C1069" s="103" t="s">
        <v>620</v>
      </c>
      <c r="D1069" s="94">
        <v>1</v>
      </c>
      <c r="E1069" s="94">
        <v>1</v>
      </c>
      <c r="F1069" s="112">
        <v>91.1</v>
      </c>
      <c r="G1069" s="113"/>
      <c r="H1069" s="113"/>
      <c r="I1069" s="106">
        <f>SUM(D1069*E1069*F1069)</f>
        <v>91.1</v>
      </c>
    </row>
    <row r="1070" spans="1:10" ht="19.95" customHeight="1" x14ac:dyDescent="0.3">
      <c r="A1070" s="94"/>
      <c r="B1070" s="94"/>
      <c r="C1070" s="103" t="s">
        <v>621</v>
      </c>
      <c r="D1070" s="94">
        <v>1</v>
      </c>
      <c r="E1070" s="94">
        <v>1</v>
      </c>
      <c r="F1070" s="112">
        <v>92.5</v>
      </c>
      <c r="G1070" s="113"/>
      <c r="H1070" s="113"/>
      <c r="I1070" s="106">
        <f>SUM(D1070*E1070*F1070)</f>
        <v>92.5</v>
      </c>
    </row>
    <row r="1071" spans="1:10" ht="19.95" customHeight="1" x14ac:dyDescent="0.3">
      <c r="A1071" s="94"/>
      <c r="B1071" s="94"/>
      <c r="C1071" s="103"/>
      <c r="D1071" s="94"/>
      <c r="E1071" s="94"/>
      <c r="F1071" s="112"/>
      <c r="G1071" s="178" t="s">
        <v>99</v>
      </c>
      <c r="H1071" s="178"/>
      <c r="I1071" s="107">
        <f>SUM(I1069:I1070)</f>
        <v>183.6</v>
      </c>
      <c r="J1071" s="5" t="s">
        <v>701</v>
      </c>
    </row>
    <row r="1072" spans="1:10" ht="197.4" customHeight="1" x14ac:dyDescent="0.3">
      <c r="A1072" s="94">
        <v>23</v>
      </c>
      <c r="B1072" s="94">
        <v>533</v>
      </c>
      <c r="C1072" s="179" t="s">
        <v>622</v>
      </c>
      <c r="D1072" s="179"/>
      <c r="E1072" s="179"/>
      <c r="F1072" s="179"/>
      <c r="G1072" s="179"/>
      <c r="H1072" s="179"/>
      <c r="I1072" s="95"/>
    </row>
    <row r="1073" spans="1:11" ht="19.95" customHeight="1" x14ac:dyDescent="0.3">
      <c r="A1073" s="94"/>
      <c r="B1073" s="94"/>
      <c r="C1073" s="96" t="s">
        <v>623</v>
      </c>
      <c r="D1073" s="94">
        <v>1</v>
      </c>
      <c r="E1073" s="94">
        <v>1</v>
      </c>
      <c r="F1073" s="106"/>
      <c r="G1073" s="97"/>
      <c r="H1073" s="97"/>
      <c r="I1073" s="106">
        <f>D1073*E1073</f>
        <v>1</v>
      </c>
    </row>
    <row r="1074" spans="1:11" ht="19.95" customHeight="1" x14ac:dyDescent="0.3">
      <c r="A1074" s="94"/>
      <c r="B1074" s="94"/>
      <c r="C1074" s="96"/>
      <c r="D1074" s="94"/>
      <c r="E1074" s="94"/>
      <c r="F1074" s="106"/>
      <c r="G1074" s="177" t="s">
        <v>99</v>
      </c>
      <c r="H1074" s="177"/>
      <c r="I1074" s="107">
        <f>SUM(I1073:I1073)</f>
        <v>1</v>
      </c>
      <c r="J1074" s="5" t="s">
        <v>43</v>
      </c>
    </row>
    <row r="1075" spans="1:11" ht="225" customHeight="1" x14ac:dyDescent="0.3">
      <c r="A1075" s="94">
        <v>24</v>
      </c>
      <c r="B1075" s="94">
        <v>534</v>
      </c>
      <c r="C1075" s="179" t="s">
        <v>624</v>
      </c>
      <c r="D1075" s="179"/>
      <c r="E1075" s="179"/>
      <c r="F1075" s="179"/>
      <c r="G1075" s="179"/>
      <c r="H1075" s="179"/>
      <c r="I1075" s="95"/>
    </row>
    <row r="1076" spans="1:11" ht="19.95" customHeight="1" x14ac:dyDescent="0.3">
      <c r="A1076" s="94"/>
      <c r="B1076" s="94"/>
      <c r="C1076" s="103" t="s">
        <v>623</v>
      </c>
      <c r="D1076" s="94">
        <v>1</v>
      </c>
      <c r="E1076" s="94">
        <v>1</v>
      </c>
      <c r="F1076" s="106"/>
      <c r="G1076" s="97"/>
      <c r="H1076" s="97"/>
      <c r="I1076" s="106">
        <f>D1076*E1076</f>
        <v>1</v>
      </c>
    </row>
    <row r="1077" spans="1:11" ht="19.95" customHeight="1" x14ac:dyDescent="0.3">
      <c r="A1077" s="94"/>
      <c r="B1077" s="94"/>
      <c r="C1077" s="104"/>
      <c r="D1077" s="94"/>
      <c r="E1077" s="94"/>
      <c r="F1077" s="106"/>
      <c r="G1077" s="177" t="s">
        <v>99</v>
      </c>
      <c r="H1077" s="177"/>
      <c r="I1077" s="107">
        <f>SUM(I1076:I1076)</f>
        <v>1</v>
      </c>
      <c r="J1077" s="5" t="s">
        <v>43</v>
      </c>
    </row>
    <row r="1078" spans="1:11" ht="67.8" customHeight="1" x14ac:dyDescent="0.3">
      <c r="B1078" s="89">
        <v>433</v>
      </c>
      <c r="C1078" s="140" t="s">
        <v>722</v>
      </c>
      <c r="D1078" s="141"/>
      <c r="E1078" s="141"/>
      <c r="F1078" s="141"/>
      <c r="G1078" s="141"/>
      <c r="H1078" s="142"/>
    </row>
    <row r="1079" spans="1:11" ht="19.95" customHeight="1" x14ac:dyDescent="0.3">
      <c r="B1079" s="89"/>
      <c r="C1079" s="4" t="s">
        <v>707</v>
      </c>
      <c r="D1079" s="8">
        <v>1</v>
      </c>
      <c r="E1079" s="8">
        <v>1</v>
      </c>
      <c r="F1079" s="37"/>
      <c r="G1079" s="94"/>
      <c r="H1079" s="94"/>
      <c r="I1079" s="106">
        <f>D1079*E1079</f>
        <v>1</v>
      </c>
      <c r="J1079" s="8"/>
      <c r="K1079" s="8"/>
    </row>
    <row r="1080" spans="1:11" ht="19.95" customHeight="1" x14ac:dyDescent="0.3">
      <c r="B1080" s="89"/>
      <c r="C1080" s="4"/>
      <c r="D1080" s="8"/>
      <c r="E1080" s="8"/>
      <c r="F1080" s="37"/>
      <c r="G1080" s="177" t="s">
        <v>99</v>
      </c>
      <c r="H1080" s="177"/>
      <c r="I1080" s="107">
        <f>SUM(I1079:I1079)</f>
        <v>1</v>
      </c>
      <c r="J1080" s="8" t="s">
        <v>43</v>
      </c>
      <c r="K1080" s="8"/>
    </row>
    <row r="1081" spans="1:11" ht="81.599999999999994" customHeight="1" x14ac:dyDescent="0.3">
      <c r="A1081" s="94"/>
      <c r="B1081" s="89">
        <v>434</v>
      </c>
      <c r="C1081" s="140" t="s">
        <v>723</v>
      </c>
      <c r="D1081" s="141"/>
      <c r="E1081" s="141"/>
      <c r="F1081" s="141"/>
      <c r="G1081" s="141"/>
      <c r="H1081" s="142"/>
      <c r="I1081" s="95"/>
      <c r="J1081" s="8"/>
      <c r="K1081" s="8"/>
    </row>
    <row r="1082" spans="1:11" ht="19.95" customHeight="1" x14ac:dyDescent="0.3">
      <c r="C1082" s="5" t="s">
        <v>705</v>
      </c>
      <c r="D1082" s="8">
        <v>1</v>
      </c>
      <c r="E1082" s="8">
        <v>2</v>
      </c>
      <c r="F1082" s="37"/>
      <c r="G1082" s="94"/>
      <c r="H1082" s="94"/>
      <c r="I1082" s="106">
        <f>D1082*E1082</f>
        <v>2</v>
      </c>
      <c r="J1082" s="8"/>
      <c r="K1082" s="8"/>
    </row>
    <row r="1083" spans="1:11" ht="19.95" customHeight="1" x14ac:dyDescent="0.3">
      <c r="D1083" s="8"/>
      <c r="E1083" s="8"/>
      <c r="F1083" s="37"/>
      <c r="G1083" s="177" t="s">
        <v>99</v>
      </c>
      <c r="H1083" s="177"/>
      <c r="I1083" s="107">
        <f>SUM(I1082:I1082)</f>
        <v>2</v>
      </c>
      <c r="J1083" s="8" t="s">
        <v>43</v>
      </c>
      <c r="K1083" s="8"/>
    </row>
    <row r="1084" spans="1:11" ht="62.4" customHeight="1" x14ac:dyDescent="0.3">
      <c r="B1084" s="89">
        <v>435</v>
      </c>
      <c r="C1084" s="140" t="s">
        <v>724</v>
      </c>
      <c r="D1084" s="141"/>
      <c r="E1084" s="141"/>
      <c r="F1084" s="141"/>
      <c r="G1084" s="141"/>
      <c r="H1084" s="142"/>
      <c r="I1084" s="37"/>
      <c r="J1084" s="8"/>
      <c r="K1084" s="8"/>
    </row>
    <row r="1085" spans="1:11" ht="19.95" customHeight="1" x14ac:dyDescent="0.3">
      <c r="C1085" s="5" t="s">
        <v>709</v>
      </c>
      <c r="D1085" s="8">
        <v>1</v>
      </c>
      <c r="E1085" s="8">
        <v>2</v>
      </c>
      <c r="F1085" s="37"/>
      <c r="G1085" s="94"/>
      <c r="H1085" s="94"/>
      <c r="I1085" s="106">
        <f>D1085*E1085</f>
        <v>2</v>
      </c>
      <c r="J1085" s="8"/>
      <c r="K1085" s="8"/>
    </row>
    <row r="1086" spans="1:11" ht="19.95" customHeight="1" x14ac:dyDescent="0.3">
      <c r="D1086" s="8"/>
      <c r="E1086" s="8"/>
      <c r="F1086" s="37"/>
      <c r="G1086" s="177" t="s">
        <v>99</v>
      </c>
      <c r="H1086" s="177"/>
      <c r="I1086" s="107">
        <f>SUM(I1085:I1085)</f>
        <v>2</v>
      </c>
      <c r="J1086" s="8" t="s">
        <v>43</v>
      </c>
      <c r="K1086" s="8"/>
    </row>
    <row r="1087" spans="1:11" ht="81" customHeight="1" x14ac:dyDescent="0.3">
      <c r="B1087" s="89">
        <v>436</v>
      </c>
      <c r="C1087" s="140" t="s">
        <v>725</v>
      </c>
      <c r="D1087" s="141"/>
      <c r="E1087" s="141"/>
      <c r="F1087" s="141"/>
      <c r="G1087" s="141"/>
      <c r="H1087" s="142"/>
      <c r="I1087" s="37"/>
      <c r="J1087" s="8"/>
      <c r="K1087" s="8"/>
    </row>
    <row r="1088" spans="1:11" ht="19.95" customHeight="1" x14ac:dyDescent="0.3">
      <c r="C1088" s="5" t="s">
        <v>711</v>
      </c>
      <c r="D1088" s="8">
        <v>1</v>
      </c>
      <c r="E1088" s="8">
        <v>3</v>
      </c>
      <c r="F1088" s="37"/>
      <c r="G1088" s="94"/>
      <c r="H1088" s="94"/>
      <c r="I1088" s="106">
        <f>D1088*E1088</f>
        <v>3</v>
      </c>
      <c r="J1088" s="8"/>
      <c r="K1088" s="8"/>
    </row>
    <row r="1089" spans="2:11" ht="19.95" customHeight="1" x14ac:dyDescent="0.3">
      <c r="D1089" s="8"/>
      <c r="E1089" s="8"/>
      <c r="F1089" s="37"/>
      <c r="G1089" s="177" t="s">
        <v>99</v>
      </c>
      <c r="H1089" s="177"/>
      <c r="I1089" s="107">
        <f>SUM(I1088:I1088)</f>
        <v>3</v>
      </c>
      <c r="J1089" s="8" t="s">
        <v>43</v>
      </c>
      <c r="K1089" s="8"/>
    </row>
    <row r="1090" spans="2:11" ht="110.4" customHeight="1" x14ac:dyDescent="0.3">
      <c r="B1090" s="89">
        <v>437</v>
      </c>
      <c r="C1090" s="140" t="s">
        <v>726</v>
      </c>
      <c r="D1090" s="141"/>
      <c r="E1090" s="141"/>
      <c r="F1090" s="141"/>
      <c r="G1090" s="141"/>
      <c r="H1090" s="142"/>
      <c r="I1090" s="37"/>
      <c r="J1090" s="8"/>
      <c r="K1090" s="8"/>
    </row>
    <row r="1091" spans="2:11" ht="19.95" customHeight="1" x14ac:dyDescent="0.3">
      <c r="C1091" s="5" t="s">
        <v>713</v>
      </c>
      <c r="D1091" s="8">
        <v>1</v>
      </c>
      <c r="E1091" s="8">
        <v>3</v>
      </c>
      <c r="F1091" s="37"/>
      <c r="G1091" s="94"/>
      <c r="H1091" s="94"/>
      <c r="I1091" s="106">
        <f>D1091*E1091</f>
        <v>3</v>
      </c>
      <c r="J1091" s="8"/>
      <c r="K1091" s="8"/>
    </row>
    <row r="1092" spans="2:11" ht="19.95" customHeight="1" x14ac:dyDescent="0.3">
      <c r="D1092" s="8"/>
      <c r="E1092" s="8"/>
      <c r="F1092" s="37"/>
      <c r="G1092" s="177" t="s">
        <v>99</v>
      </c>
      <c r="H1092" s="177"/>
      <c r="I1092" s="107">
        <f>SUM(I1091:I1091)</f>
        <v>3</v>
      </c>
      <c r="J1092" s="8" t="s">
        <v>43</v>
      </c>
      <c r="K1092" s="8"/>
    </row>
    <row r="1093" spans="2:11" ht="127.8" customHeight="1" x14ac:dyDescent="0.3">
      <c r="B1093" s="89">
        <v>438</v>
      </c>
      <c r="C1093" s="140" t="s">
        <v>727</v>
      </c>
      <c r="D1093" s="141"/>
      <c r="E1093" s="141"/>
      <c r="F1093" s="141"/>
      <c r="G1093" s="141"/>
      <c r="H1093" s="142"/>
      <c r="I1093" s="37"/>
      <c r="J1093" s="8"/>
      <c r="K1093" s="8"/>
    </row>
    <row r="1094" spans="2:11" ht="19.95" customHeight="1" x14ac:dyDescent="0.3">
      <c r="C1094" s="5" t="s">
        <v>715</v>
      </c>
      <c r="D1094" s="8">
        <v>1</v>
      </c>
      <c r="E1094" s="8">
        <v>6</v>
      </c>
      <c r="F1094" s="37"/>
      <c r="G1094" s="94"/>
      <c r="H1094" s="94"/>
      <c r="I1094" s="106">
        <f>D1094*E1094</f>
        <v>6</v>
      </c>
      <c r="J1094" s="8"/>
      <c r="K1094" s="8"/>
    </row>
    <row r="1095" spans="2:11" ht="19.95" customHeight="1" x14ac:dyDescent="0.3">
      <c r="D1095" s="8"/>
      <c r="E1095" s="8"/>
      <c r="F1095" s="37"/>
      <c r="G1095" s="177" t="s">
        <v>99</v>
      </c>
      <c r="H1095" s="177"/>
      <c r="I1095" s="107">
        <f>SUM(I1094:I1094)</f>
        <v>6</v>
      </c>
      <c r="J1095" s="8" t="s">
        <v>43</v>
      </c>
      <c r="K1095" s="8"/>
    </row>
    <row r="1096" spans="2:11" ht="96" customHeight="1" x14ac:dyDescent="0.3">
      <c r="B1096" s="89">
        <v>439</v>
      </c>
      <c r="C1096" s="140" t="s">
        <v>728</v>
      </c>
      <c r="D1096" s="141"/>
      <c r="E1096" s="141"/>
      <c r="F1096" s="141"/>
      <c r="G1096" s="141"/>
      <c r="H1096" s="142"/>
      <c r="I1096" s="37"/>
      <c r="J1096" s="8"/>
      <c r="K1096" s="8"/>
    </row>
    <row r="1097" spans="2:11" ht="19.95" customHeight="1" x14ac:dyDescent="0.3">
      <c r="C1097" s="5" t="s">
        <v>717</v>
      </c>
      <c r="D1097" s="8">
        <v>1</v>
      </c>
      <c r="E1097" s="8">
        <v>3</v>
      </c>
      <c r="F1097" s="37"/>
      <c r="G1097" s="94"/>
      <c r="H1097" s="94"/>
      <c r="I1097" s="106">
        <f>D1097*E1097</f>
        <v>3</v>
      </c>
      <c r="J1097" s="8"/>
      <c r="K1097" s="8"/>
    </row>
    <row r="1098" spans="2:11" ht="19.95" customHeight="1" x14ac:dyDescent="0.3">
      <c r="D1098" s="8"/>
      <c r="E1098" s="8"/>
      <c r="F1098" s="37"/>
      <c r="G1098" s="177" t="s">
        <v>99</v>
      </c>
      <c r="H1098" s="177"/>
      <c r="I1098" s="107">
        <f>SUM(I1097:I1097)</f>
        <v>3</v>
      </c>
      <c r="J1098" s="8" t="s">
        <v>43</v>
      </c>
      <c r="K1098" s="8"/>
    </row>
    <row r="1099" spans="2:11" ht="156.6" customHeight="1" x14ac:dyDescent="0.3">
      <c r="B1099" s="89">
        <v>440</v>
      </c>
      <c r="C1099" s="140" t="s">
        <v>729</v>
      </c>
      <c r="D1099" s="141"/>
      <c r="E1099" s="141"/>
      <c r="F1099" s="141"/>
      <c r="G1099" s="141"/>
      <c r="H1099" s="142"/>
      <c r="I1099" s="37"/>
      <c r="J1099" s="8"/>
      <c r="K1099" s="8"/>
    </row>
    <row r="1100" spans="2:11" ht="19.95" customHeight="1" x14ac:dyDescent="0.3">
      <c r="C1100" s="5" t="s">
        <v>719</v>
      </c>
      <c r="D1100" s="8">
        <v>1</v>
      </c>
      <c r="E1100" s="8">
        <v>3</v>
      </c>
      <c r="F1100" s="37"/>
      <c r="G1100" s="94"/>
      <c r="H1100" s="94"/>
      <c r="I1100" s="106">
        <f>D1100*E1100</f>
        <v>3</v>
      </c>
      <c r="J1100" s="8"/>
      <c r="K1100" s="8"/>
    </row>
    <row r="1101" spans="2:11" ht="19.95" customHeight="1" x14ac:dyDescent="0.3">
      <c r="D1101" s="8"/>
      <c r="E1101" s="8"/>
      <c r="F1101" s="37"/>
      <c r="G1101" s="177" t="s">
        <v>99</v>
      </c>
      <c r="H1101" s="177"/>
      <c r="I1101" s="107">
        <f>SUM(I1100:I1100)</f>
        <v>3</v>
      </c>
      <c r="J1101" s="8" t="s">
        <v>43</v>
      </c>
      <c r="K1101" s="8"/>
    </row>
    <row r="1102" spans="2:11" ht="124.8" customHeight="1" x14ac:dyDescent="0.3">
      <c r="B1102" s="89">
        <v>441</v>
      </c>
      <c r="C1102" s="140" t="s">
        <v>730</v>
      </c>
      <c r="D1102" s="141"/>
      <c r="E1102" s="141"/>
      <c r="F1102" s="141"/>
      <c r="G1102" s="141"/>
      <c r="H1102" s="142"/>
      <c r="I1102" s="37"/>
      <c r="J1102" s="8"/>
      <c r="K1102" s="8"/>
    </row>
    <row r="1103" spans="2:11" ht="19.95" customHeight="1" x14ac:dyDescent="0.3">
      <c r="C1103" s="5" t="s">
        <v>721</v>
      </c>
      <c r="D1103" s="8">
        <v>1</v>
      </c>
      <c r="E1103" s="8">
        <v>8</v>
      </c>
      <c r="F1103" s="37"/>
      <c r="G1103" s="94"/>
      <c r="H1103" s="94"/>
      <c r="I1103" s="106">
        <f>D1103*E1103</f>
        <v>8</v>
      </c>
      <c r="J1103" s="8"/>
      <c r="K1103" s="8"/>
    </row>
    <row r="1104" spans="2:11" ht="19.95" customHeight="1" x14ac:dyDescent="0.3">
      <c r="D1104" s="8"/>
      <c r="E1104" s="8"/>
      <c r="F1104" s="37"/>
      <c r="G1104" s="177" t="s">
        <v>99</v>
      </c>
      <c r="H1104" s="177"/>
      <c r="I1104" s="107">
        <f>SUM(I1103:I1103)</f>
        <v>8</v>
      </c>
      <c r="J1104" s="8" t="s">
        <v>43</v>
      </c>
      <c r="K1104" s="8"/>
    </row>
    <row r="1105" spans="2:11" ht="171.6" customHeight="1" x14ac:dyDescent="0.3">
      <c r="B1105" s="89">
        <v>424</v>
      </c>
      <c r="C1105" s="143" t="s">
        <v>740</v>
      </c>
      <c r="D1105" s="144"/>
      <c r="E1105" s="144"/>
      <c r="F1105" s="144"/>
      <c r="G1105" s="144"/>
      <c r="H1105" s="145"/>
      <c r="I1105" s="37"/>
      <c r="J1105" s="8"/>
      <c r="K1105" s="8"/>
    </row>
    <row r="1106" spans="2:11" ht="19.95" customHeight="1" x14ac:dyDescent="0.3">
      <c r="C1106" s="5" t="s">
        <v>739</v>
      </c>
      <c r="D1106" s="5">
        <v>1</v>
      </c>
      <c r="E1106" s="5">
        <v>1</v>
      </c>
      <c r="G1106" s="94"/>
      <c r="H1106" s="94"/>
      <c r="I1106" s="106">
        <f>D1106*E1106</f>
        <v>1</v>
      </c>
      <c r="J1106" s="8"/>
    </row>
    <row r="1107" spans="2:11" ht="19.95" customHeight="1" x14ac:dyDescent="0.3">
      <c r="G1107" s="177" t="s">
        <v>99</v>
      </c>
      <c r="H1107" s="177"/>
      <c r="I1107" s="107">
        <f>SUM(I1106:I1106)</f>
        <v>1</v>
      </c>
      <c r="J1107" s="8" t="s">
        <v>43</v>
      </c>
    </row>
    <row r="1108" spans="2:11" ht="19.95" customHeight="1" x14ac:dyDescent="0.3"/>
    <row r="1109" spans="2:11" ht="19.95" customHeight="1" x14ac:dyDescent="0.3"/>
    <row r="1110" spans="2:11" ht="19.95" customHeight="1" x14ac:dyDescent="0.3"/>
    <row r="1111" spans="2:11" ht="19.95" customHeight="1" x14ac:dyDescent="0.3"/>
    <row r="1112" spans="2:11" ht="19.95" customHeight="1" x14ac:dyDescent="0.3"/>
    <row r="1113" spans="2:11" ht="19.95" customHeight="1" x14ac:dyDescent="0.3"/>
    <row r="1114" spans="2:11" ht="19.95" customHeight="1" x14ac:dyDescent="0.3"/>
    <row r="1115" spans="2:11" ht="19.95" customHeight="1" x14ac:dyDescent="0.3"/>
    <row r="1116" spans="2:11" ht="19.95" customHeight="1" x14ac:dyDescent="0.3"/>
    <row r="1117" spans="2:11" ht="19.95" customHeight="1" x14ac:dyDescent="0.3"/>
    <row r="1118" spans="2:11" ht="19.95" customHeight="1" x14ac:dyDescent="0.3"/>
    <row r="1119" spans="2:11" ht="19.95" customHeight="1" x14ac:dyDescent="0.3"/>
    <row r="1120" spans="2:11" ht="19.95" customHeight="1" x14ac:dyDescent="0.3"/>
    <row r="1121" ht="19.95" customHeight="1" x14ac:dyDescent="0.3"/>
    <row r="1122" ht="19.95" customHeight="1" x14ac:dyDescent="0.3"/>
    <row r="1123" ht="19.95" customHeight="1" x14ac:dyDescent="0.3"/>
    <row r="1124" ht="19.95" customHeight="1" x14ac:dyDescent="0.3"/>
    <row r="1125" ht="19.95" customHeight="1" x14ac:dyDescent="0.3"/>
    <row r="1126" ht="19.95" customHeight="1" x14ac:dyDescent="0.3"/>
    <row r="1127" ht="19.95" customHeight="1" x14ac:dyDescent="0.3"/>
    <row r="1128" ht="19.95" customHeight="1" x14ac:dyDescent="0.3"/>
    <row r="1129" ht="19.95" customHeight="1" x14ac:dyDescent="0.3"/>
    <row r="1130" ht="19.95" customHeight="1" x14ac:dyDescent="0.3"/>
    <row r="1131" ht="19.95" customHeight="1" x14ac:dyDescent="0.3"/>
    <row r="1132" ht="19.95" customHeight="1" x14ac:dyDescent="0.3"/>
    <row r="1133" ht="19.95" customHeight="1" x14ac:dyDescent="0.3"/>
    <row r="1134" ht="19.95" customHeight="1" x14ac:dyDescent="0.3"/>
    <row r="1135" ht="19.95" customHeight="1" x14ac:dyDescent="0.3"/>
    <row r="1136" ht="19.95" customHeight="1" x14ac:dyDescent="0.3"/>
    <row r="1137" ht="19.95" customHeight="1" x14ac:dyDescent="0.3"/>
    <row r="1138" ht="19.95" customHeight="1" x14ac:dyDescent="0.3"/>
    <row r="1139" ht="19.95" customHeight="1" x14ac:dyDescent="0.3"/>
    <row r="1140" ht="19.95" customHeight="1" x14ac:dyDescent="0.3"/>
    <row r="1141" ht="19.95" customHeight="1" x14ac:dyDescent="0.3"/>
    <row r="1142" ht="19.95" customHeight="1" x14ac:dyDescent="0.3"/>
    <row r="1143" ht="19.95" customHeight="1" x14ac:dyDescent="0.3"/>
    <row r="1144" ht="19.95" customHeight="1" x14ac:dyDescent="0.3"/>
    <row r="1145" ht="19.95" customHeight="1" x14ac:dyDescent="0.3"/>
    <row r="1146" ht="19.95" customHeight="1" x14ac:dyDescent="0.3"/>
    <row r="1147" ht="19.95" customHeight="1" x14ac:dyDescent="0.3"/>
    <row r="1148" ht="19.95" customHeight="1" x14ac:dyDescent="0.3"/>
    <row r="1149" ht="19.95" customHeight="1" x14ac:dyDescent="0.3"/>
    <row r="1150" ht="19.95" customHeight="1" x14ac:dyDescent="0.3"/>
    <row r="1151" ht="19.95" customHeight="1" x14ac:dyDescent="0.3"/>
    <row r="1152" ht="19.95" customHeight="1" x14ac:dyDescent="0.3"/>
    <row r="1153" ht="19.95" customHeight="1" x14ac:dyDescent="0.3"/>
    <row r="1154" ht="19.95" customHeight="1" x14ac:dyDescent="0.3"/>
    <row r="1155" ht="19.95" customHeight="1" x14ac:dyDescent="0.3"/>
    <row r="1156" ht="19.95" customHeight="1" x14ac:dyDescent="0.3"/>
    <row r="1157" ht="19.95" customHeight="1" x14ac:dyDescent="0.3"/>
    <row r="1158" ht="19.95" customHeight="1" x14ac:dyDescent="0.3"/>
    <row r="1159" ht="19.95" customHeight="1" x14ac:dyDescent="0.3"/>
    <row r="1160" ht="19.95" customHeight="1" x14ac:dyDescent="0.3"/>
    <row r="1161" ht="19.95" customHeight="1" x14ac:dyDescent="0.3"/>
    <row r="1162" ht="19.95" customHeight="1" x14ac:dyDescent="0.3"/>
    <row r="1163" ht="19.95" customHeight="1" x14ac:dyDescent="0.3"/>
    <row r="1164" ht="19.95" customHeight="1" x14ac:dyDescent="0.3"/>
    <row r="1165" ht="19.95" customHeight="1" x14ac:dyDescent="0.3"/>
    <row r="1166" ht="19.95" customHeight="1" x14ac:dyDescent="0.3"/>
    <row r="1167" ht="19.95" customHeight="1" x14ac:dyDescent="0.3"/>
    <row r="1168" ht="19.95" customHeight="1" x14ac:dyDescent="0.3"/>
  </sheetData>
  <mergeCells count="129">
    <mergeCell ref="G1107:H1107"/>
    <mergeCell ref="C1105:H1105"/>
    <mergeCell ref="A1:V1"/>
    <mergeCell ref="A2:J3"/>
    <mergeCell ref="K2:K3"/>
    <mergeCell ref="L2:Q3"/>
    <mergeCell ref="R2:V3"/>
    <mergeCell ref="A4:A6"/>
    <mergeCell ref="B4:B6"/>
    <mergeCell ref="C4:C6"/>
    <mergeCell ref="D4:I4"/>
    <mergeCell ref="J4:L4"/>
    <mergeCell ref="U4:V6"/>
    <mergeCell ref="D5:E6"/>
    <mergeCell ref="F5:F6"/>
    <mergeCell ref="G5:G6"/>
    <mergeCell ref="H5:H6"/>
    <mergeCell ref="I5:I6"/>
    <mergeCell ref="Q5:Q6"/>
    <mergeCell ref="R5:R6"/>
    <mergeCell ref="S5:T5"/>
    <mergeCell ref="R4:T4"/>
    <mergeCell ref="C7:H7"/>
    <mergeCell ref="G32:H32"/>
    <mergeCell ref="L32:Q32"/>
    <mergeCell ref="J5:J6"/>
    <mergeCell ref="K5:K6"/>
    <mergeCell ref="L5:L6"/>
    <mergeCell ref="N5:N6"/>
    <mergeCell ref="O5:O6"/>
    <mergeCell ref="P5:P6"/>
    <mergeCell ref="M4:M6"/>
    <mergeCell ref="N4:O4"/>
    <mergeCell ref="P4:Q4"/>
    <mergeCell ref="C136:H136"/>
    <mergeCell ref="G186:H186"/>
    <mergeCell ref="L186:Q186"/>
    <mergeCell ref="C187:H187"/>
    <mergeCell ref="G192:H192"/>
    <mergeCell ref="L192:Q192"/>
    <mergeCell ref="C33:H33"/>
    <mergeCell ref="G125:H125"/>
    <mergeCell ref="L125:Q125"/>
    <mergeCell ref="C126:H126"/>
    <mergeCell ref="G135:H135"/>
    <mergeCell ref="L135:Q135"/>
    <mergeCell ref="G409:H409"/>
    <mergeCell ref="L409:Q409"/>
    <mergeCell ref="C419:H419"/>
    <mergeCell ref="G640:H640"/>
    <mergeCell ref="L640:Q640"/>
    <mergeCell ref="C381:H381"/>
    <mergeCell ref="C193:H193"/>
    <mergeCell ref="G212:H212"/>
    <mergeCell ref="L212:Q212"/>
    <mergeCell ref="C213:H213"/>
    <mergeCell ref="G262:H262"/>
    <mergeCell ref="L262:Q262"/>
    <mergeCell ref="C263:H263"/>
    <mergeCell ref="G301:H301"/>
    <mergeCell ref="L301:Q301"/>
    <mergeCell ref="C302:H302"/>
    <mergeCell ref="O380:T380"/>
    <mergeCell ref="C904:H904"/>
    <mergeCell ref="C972:H972"/>
    <mergeCell ref="C979:H979"/>
    <mergeCell ref="C987:H987"/>
    <mergeCell ref="C994:H994"/>
    <mergeCell ref="C642:H642"/>
    <mergeCell ref="C706:H706"/>
    <mergeCell ref="C813:H813"/>
    <mergeCell ref="C842:H842"/>
    <mergeCell ref="C856:H856"/>
    <mergeCell ref="G812:H812"/>
    <mergeCell ref="G841:H841"/>
    <mergeCell ref="G855:H855"/>
    <mergeCell ref="G705:H705"/>
    <mergeCell ref="G903:H903"/>
    <mergeCell ref="G971:H971"/>
    <mergeCell ref="G978:H978"/>
    <mergeCell ref="G986:H986"/>
    <mergeCell ref="G993:H993"/>
    <mergeCell ref="C997:H997"/>
    <mergeCell ref="C1000:H1000"/>
    <mergeCell ref="C1015:H1015"/>
    <mergeCell ref="C1036:H1036"/>
    <mergeCell ref="G1064:H1064"/>
    <mergeCell ref="G1067:H1067"/>
    <mergeCell ref="G1071:H1071"/>
    <mergeCell ref="G1074:H1074"/>
    <mergeCell ref="C1039:H1039"/>
    <mergeCell ref="G996:H996"/>
    <mergeCell ref="G999:H999"/>
    <mergeCell ref="G1014:H1014"/>
    <mergeCell ref="G1035:H1035"/>
    <mergeCell ref="G1038:H1038"/>
    <mergeCell ref="G1104:H1104"/>
    <mergeCell ref="G1077:H1077"/>
    <mergeCell ref="G1041:H1041"/>
    <mergeCell ref="G1045:H1045"/>
    <mergeCell ref="G1052:H1052"/>
    <mergeCell ref="G1055:H1055"/>
    <mergeCell ref="G1058:H1058"/>
    <mergeCell ref="C1065:H1065"/>
    <mergeCell ref="C1068:H1068"/>
    <mergeCell ref="C1072:H1072"/>
    <mergeCell ref="C1075:H1075"/>
    <mergeCell ref="C1042:H1042"/>
    <mergeCell ref="C1046:H1046"/>
    <mergeCell ref="C1053:H1053"/>
    <mergeCell ref="C1056:H1056"/>
    <mergeCell ref="C1059:H1059"/>
    <mergeCell ref="C1078:H1078"/>
    <mergeCell ref="C1081:H1081"/>
    <mergeCell ref="C1084:H1084"/>
    <mergeCell ref="C1087:H1087"/>
    <mergeCell ref="C1090:H1090"/>
    <mergeCell ref="C1093:H1093"/>
    <mergeCell ref="C1096:H1096"/>
    <mergeCell ref="C1099:H1099"/>
    <mergeCell ref="C1102:H1102"/>
    <mergeCell ref="G1080:H1080"/>
    <mergeCell ref="G1083:H1083"/>
    <mergeCell ref="G1086:H1086"/>
    <mergeCell ref="G1089:H1089"/>
    <mergeCell ref="G1092:H1092"/>
    <mergeCell ref="G1095:H1095"/>
    <mergeCell ref="G1098:H1098"/>
    <mergeCell ref="G1101:H1101"/>
  </mergeCells>
  <pageMargins left="0.20866141699999999" right="0.20866141699999999" top="0.25" bottom="0.74803149599999996" header="0.31496062992126" footer="0.31496062992126"/>
  <pageSetup paperSize="9" scale="95" fitToHeight="0" orientation="landscape" verticalDpi="300" r:id="rId1"/>
  <headerFooter>
    <oddFooter>Page &amp;P of &amp;N</oddFooter>
  </headerFooter>
  <rowBreaks count="4" manualBreakCount="4">
    <brk id="23" max="16383" man="1"/>
    <brk id="42" max="21" man="1"/>
    <brk id="84" max="21" man="1"/>
    <brk id="301" max="2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17</vt:i4>
      </vt:variant>
    </vt:vector>
  </HeadingPairs>
  <TitlesOfParts>
    <vt:vector size="30" baseType="lpstr">
      <vt:lpstr>Bill -1-MB-1</vt:lpstr>
      <vt:lpstr>ABS-1-MB-2</vt:lpstr>
      <vt:lpstr>CC-1</vt:lpstr>
      <vt:lpstr>Bill-2-MB-3</vt:lpstr>
      <vt:lpstr>ABS-2-MB-4 </vt:lpstr>
      <vt:lpstr>Supercheck Statement</vt:lpstr>
      <vt:lpstr>CC-2</vt:lpstr>
      <vt:lpstr>Sheet6</vt:lpstr>
      <vt:lpstr>Bill-3-MB-5 </vt:lpstr>
      <vt:lpstr>ABS-3-MB-6</vt:lpstr>
      <vt:lpstr>Sheet1</vt:lpstr>
      <vt:lpstr>CC-3</vt:lpstr>
      <vt:lpstr>Civil-ABS</vt:lpstr>
      <vt:lpstr>'ABS-1-MB-2'!Print_Area</vt:lpstr>
      <vt:lpstr>'ABS-2-MB-4 '!Print_Area</vt:lpstr>
      <vt:lpstr>'ABS-3-MB-6'!Print_Area</vt:lpstr>
      <vt:lpstr>'Bill -1-MB-1'!Print_Area</vt:lpstr>
      <vt:lpstr>'Bill-3-MB-5 '!Print_Area</vt:lpstr>
      <vt:lpstr>'CC-2'!Print_Area</vt:lpstr>
      <vt:lpstr>'CC-3'!Print_Area</vt:lpstr>
      <vt:lpstr>'Civil-ABS'!Print_Area</vt:lpstr>
      <vt:lpstr>'ABS-1-MB-2'!Print_Titles</vt:lpstr>
      <vt:lpstr>'ABS-2-MB-4 '!Print_Titles</vt:lpstr>
      <vt:lpstr>'ABS-3-MB-6'!Print_Titles</vt:lpstr>
      <vt:lpstr>'Bill -1-MB-1'!Print_Titles</vt:lpstr>
      <vt:lpstr>'Bill-3-MB-5 '!Print_Titles</vt:lpstr>
      <vt:lpstr>'CC-1'!Print_Titles</vt:lpstr>
      <vt:lpstr>'CC-2'!Print_Titles</vt:lpstr>
      <vt:lpstr>'CC-3'!Print_Titles</vt:lpstr>
      <vt:lpstr>'Civil-ABS'!Print_Titles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2024-06-30T11:03:45Z</dcterms:modified>
</cp:coreProperties>
</file>