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6" yWindow="326" windowWidth="24235" windowHeight="10936"/>
  </bookViews>
  <sheets>
    <sheet name="LumpSumItems" sheetId="4" r:id="rId1"/>
    <sheet name="Additionaal_Items" sheetId="5" r:id="rId2"/>
    <sheet name="PBJ_Abstract" sheetId="7" r:id="rId3"/>
  </sheets>
  <definedNames>
    <definedName name="_xlnm.Print_Area" localSheetId="1">Additionaal_Items!$A$1:$G$30</definedName>
    <definedName name="_xlnm.Print_Area" localSheetId="0">LumpSumItems!$A$1:$F$16</definedName>
    <definedName name="_xlnm.Print_Titles" localSheetId="1">Additionaal_Items!$1:$1</definedName>
    <definedName name="_xlnm.Print_Titles" localSheetId="0">LumpSumItems!$1:$1</definedName>
    <definedName name="_xlnm.Print_Titles" localSheetId="2">PBJ_Abstract!$3:$3</definedName>
  </definedNames>
  <calcPr calcId="145621"/>
</workbook>
</file>

<file path=xl/calcChain.xml><?xml version="1.0" encoding="utf-8"?>
<calcChain xmlns="http://schemas.openxmlformats.org/spreadsheetml/2006/main">
  <c r="E33" i="7" l="1"/>
  <c r="F38" i="7" l="1"/>
  <c r="G37" i="7" l="1"/>
  <c r="G36" i="7"/>
  <c r="F37" i="7"/>
  <c r="F36" i="7"/>
  <c r="E35" i="7"/>
  <c r="E39" i="7" s="1"/>
  <c r="G32" i="7"/>
  <c r="F32" i="7"/>
  <c r="E28" i="7"/>
  <c r="G12" i="7"/>
  <c r="F12" i="7"/>
  <c r="E12" i="7"/>
  <c r="D12" i="7"/>
  <c r="G19" i="7"/>
  <c r="G20" i="7" s="1"/>
  <c r="F19" i="7"/>
  <c r="F20" i="7" s="1"/>
  <c r="E19" i="7"/>
  <c r="E20" i="7" s="1"/>
  <c r="E25" i="7" s="1"/>
  <c r="D19" i="7"/>
  <c r="D20" i="7" s="1"/>
  <c r="D22" i="7" s="1"/>
  <c r="F35" i="7" l="1"/>
  <c r="F39" i="7" s="1"/>
  <c r="G35" i="7"/>
  <c r="G39" i="7" s="1"/>
  <c r="G25" i="7"/>
  <c r="F25" i="7"/>
  <c r="D21" i="7"/>
  <c r="D23" i="7" s="1"/>
  <c r="D34" i="7" s="1"/>
  <c r="E24" i="7"/>
  <c r="E29" i="7"/>
  <c r="F29" i="7" s="1"/>
  <c r="E21" i="7"/>
  <c r="E22" i="7"/>
  <c r="G22" i="7" s="1"/>
  <c r="G28" i="7"/>
  <c r="F28" i="7"/>
  <c r="G24" i="7"/>
  <c r="F24" i="7"/>
  <c r="F26" i="7"/>
  <c r="E27" i="7"/>
  <c r="G26" i="7"/>
  <c r="F22" i="7"/>
  <c r="G21" i="7" l="1"/>
  <c r="G23" i="7" s="1"/>
  <c r="F21" i="7"/>
  <c r="G29" i="7"/>
  <c r="E23" i="7"/>
  <c r="F27" i="7"/>
  <c r="G27" i="7"/>
  <c r="E30" i="7"/>
  <c r="F23" i="7"/>
  <c r="G30" i="7" l="1"/>
  <c r="E31" i="7"/>
  <c r="E34" i="7" s="1"/>
  <c r="E40" i="7" s="1"/>
  <c r="E43" i="7" s="1"/>
  <c r="E44" i="7" s="1"/>
  <c r="F30" i="7"/>
  <c r="F31" i="7" l="1"/>
  <c r="F33" i="7" s="1"/>
  <c r="F34" i="7" s="1"/>
  <c r="F40" i="7" s="1"/>
  <c r="G42" i="7" s="1"/>
  <c r="G31" i="7"/>
  <c r="G33" i="7" s="1"/>
  <c r="G34" i="7" s="1"/>
  <c r="G40" i="7" s="1"/>
  <c r="G43" i="7" s="1"/>
  <c r="G44" i="7" l="1"/>
  <c r="F15" i="5"/>
  <c r="F24" i="5" l="1"/>
  <c r="F25" i="5"/>
  <c r="F23" i="5"/>
  <c r="F26" i="5" s="1"/>
  <c r="F27" i="5" l="1"/>
  <c r="F28" i="5" s="1"/>
  <c r="F29" i="5" l="1"/>
  <c r="F30" i="5"/>
  <c r="F14" i="5"/>
  <c r="F13" i="5"/>
  <c r="F12" i="5"/>
  <c r="F11" i="5"/>
  <c r="F10" i="5"/>
  <c r="F8" i="5"/>
  <c r="F9" i="5"/>
  <c r="F7" i="5"/>
  <c r="F6" i="5"/>
  <c r="F5" i="5"/>
  <c r="F4" i="5"/>
  <c r="F3" i="5"/>
  <c r="F2" i="5"/>
  <c r="F16" i="5" s="1"/>
  <c r="F13" i="4"/>
  <c r="F12" i="4"/>
  <c r="F11" i="4"/>
  <c r="F10" i="4"/>
  <c r="F9" i="4"/>
  <c r="F8" i="4"/>
  <c r="F7" i="4"/>
  <c r="F6" i="4"/>
  <c r="F5" i="4"/>
  <c r="F4" i="4"/>
  <c r="F3" i="4"/>
  <c r="F2" i="4"/>
  <c r="F14" i="4" l="1"/>
  <c r="F15" i="4" l="1"/>
  <c r="F16" i="4"/>
  <c r="F17" i="5"/>
  <c r="F18" i="5" s="1"/>
  <c r="F19" i="5" l="1"/>
  <c r="F20" i="5" s="1"/>
</calcChain>
</file>

<file path=xl/sharedStrings.xml><?xml version="1.0" encoding="utf-8"?>
<sst xmlns="http://schemas.openxmlformats.org/spreadsheetml/2006/main" count="151" uniqueCount="93">
  <si>
    <t>S.No</t>
  </si>
  <si>
    <t>Item Description</t>
  </si>
  <si>
    <t>UOM</t>
  </si>
  <si>
    <t>Qty</t>
  </si>
  <si>
    <t>Difference</t>
  </si>
  <si>
    <t>Nos</t>
  </si>
  <si>
    <t>Sqm</t>
  </si>
  <si>
    <t>Job</t>
  </si>
  <si>
    <t>TOTAL</t>
  </si>
  <si>
    <t>Remarks</t>
  </si>
  <si>
    <t>GST @ 18%</t>
  </si>
  <si>
    <t>Powder coated GI stand in IVF OT</t>
  </si>
  <si>
    <t>High Quality IVF Procedural photos at Entrance and Reception</t>
  </si>
  <si>
    <t>60mm Thick Box framing as the back support for the name plate at Entrance</t>
  </si>
  <si>
    <t xml:space="preserve">Door Frame side Paneling at Entrance </t>
  </si>
  <si>
    <t>32mm Double Flush Door (1800 x 2100 mm door) at Entrance</t>
  </si>
  <si>
    <t>Name Plate With Glossy Laminate at Entrance</t>
  </si>
  <si>
    <t xml:space="preserve">MIRROR GOLD TITANIUM LETTERS &amp; S.S. MIRROR LETTERS at Entrance
</t>
  </si>
  <si>
    <t>Double side ACP sheet (Name board wth three languages fixed at IVF Entrance Corridor)</t>
  </si>
  <si>
    <t>Foam Board (Name board wth three languages with direction to IVF Center fixed at 3rd floor)</t>
  </si>
  <si>
    <t>Foam Board (Name board wth with direction to Rooms fixed to wall in IVF Corridor,)</t>
  </si>
  <si>
    <t>Main IVF logo with LED arcylic board at Entrance</t>
  </si>
  <si>
    <t>Addressable fire control panel at Entrance</t>
  </si>
  <si>
    <t>Total Amount can be claimed including GST</t>
  </si>
  <si>
    <t>Rate (Rs.)</t>
  </si>
  <si>
    <t>Amount (Rs.)</t>
  </si>
  <si>
    <t>Fowler Two Function Bed with ABS Panel in Pre and Post Operative wards and Semen Collection room</t>
  </si>
  <si>
    <t>Bed side Table with ABS Plastic body in Pre and Post Operative wards and Semen Collection room</t>
  </si>
  <si>
    <t>Corporate Deluxe Locker with SS 304 grade Top in Sample Collection and Injection Room</t>
  </si>
  <si>
    <t>Bed side stand with full GI Powder coated constructionof in Semen Collection room</t>
  </si>
  <si>
    <t>Cryo Can 11 Ltr without wheels in Cryo room</t>
  </si>
  <si>
    <t>Supply of a Sample collection chair in Sample Collection and Injection Room</t>
  </si>
  <si>
    <t>Sample collection bed in Sample Collection and Injection Room</t>
  </si>
  <si>
    <t>Writing board in Counselling rooms</t>
  </si>
  <si>
    <t>MDF  wooden table in Reception and Ultrasound room</t>
  </si>
  <si>
    <t>The Multipurpose Electro Hydraulic Mobile OT Table in Major OT</t>
  </si>
  <si>
    <t>Office table in Embryologist and Anesthetist room</t>
  </si>
  <si>
    <t>Window blinds (For semen collection room &amp; Counselling room Windows)</t>
  </si>
  <si>
    <t>QTY</t>
  </si>
  <si>
    <t>As Per IVF Gandhi</t>
  </si>
  <si>
    <t>Grand Total</t>
  </si>
  <si>
    <t>GST</t>
  </si>
  <si>
    <t>Sub Total</t>
  </si>
  <si>
    <t>Extra Items As Per Doctors Letter</t>
  </si>
  <si>
    <t>Consultant Chair in Embryologist and Anesthetist room</t>
  </si>
  <si>
    <t>Patient Chair Embryologist and Anesthetist room</t>
  </si>
  <si>
    <t>Lab Chairs Type I (DCA Price) in Andrology Lab &amp; Embryology Lab</t>
  </si>
  <si>
    <t>TSMSIDC Charges, NAC &amp; Labour Cess @ 5.1%</t>
  </si>
  <si>
    <t>Sofa</t>
  </si>
  <si>
    <t>Extra Items</t>
  </si>
  <si>
    <t>COMPARATIVE STATEMENT</t>
  </si>
  <si>
    <t>Description</t>
  </si>
  <si>
    <t>As per Agreement</t>
  </si>
  <si>
    <t>As per workdone</t>
  </si>
  <si>
    <t>Excess</t>
  </si>
  <si>
    <t>Less</t>
  </si>
  <si>
    <t>Net Difference</t>
  </si>
  <si>
    <t>Equipment</t>
  </si>
  <si>
    <t>Civil Works</t>
  </si>
  <si>
    <t>Plumbing works</t>
  </si>
  <si>
    <t>Electrical works</t>
  </si>
  <si>
    <t>ELV works</t>
  </si>
  <si>
    <t>Fire Fighting works</t>
  </si>
  <si>
    <t>Air Conditioning works</t>
  </si>
  <si>
    <t>MGPS works</t>
  </si>
  <si>
    <t>Sub Total (Agreement Part-A)</t>
  </si>
  <si>
    <t>Equipment supplimental</t>
  </si>
  <si>
    <t>Civil supplimental works</t>
  </si>
  <si>
    <t>Plumbing supplimental works</t>
  </si>
  <si>
    <t>Electrical supplimental works</t>
  </si>
  <si>
    <t>Air Conditioning supplimental works</t>
  </si>
  <si>
    <t>MGPS supplimental works</t>
  </si>
  <si>
    <t>Sub Total (Supplimental Part-B)</t>
  </si>
  <si>
    <t>Total (Part-A+Part-B)</t>
  </si>
  <si>
    <t>Provision towards Engineering Supervision Charges @  4% on RE Value</t>
  </si>
  <si>
    <t>Labour Cess @ 1% on Basic Price of Revised Estimate</t>
  </si>
  <si>
    <t>NAC @ 0.1% on Basic Price of Revised estimate</t>
  </si>
  <si>
    <t>Provision towards Seniorage Charges on Civil Component</t>
  </si>
  <si>
    <t>Provision towards DMF Charges 30% on Seniorage Charges</t>
  </si>
  <si>
    <t>Provision towards SMFT Charges 2% on seniorage Charges</t>
  </si>
  <si>
    <t>Provision towards Haritha Nidhi</t>
  </si>
  <si>
    <t>Sub total of S.No 17 to 22</t>
  </si>
  <si>
    <t>Provision towards GST 18% on Seniorage Charges</t>
  </si>
  <si>
    <t>Provision towards Unforseen items and rounding off (LS) -</t>
  </si>
  <si>
    <t>Sub total of S.No 23 to 25</t>
  </si>
  <si>
    <t>As per Admn. Sanction</t>
  </si>
  <si>
    <t>As per Work done</t>
  </si>
  <si>
    <t>New Additional Items As Per IVF Gandhi</t>
  </si>
  <si>
    <t>Extra Items as per Enduser Letter</t>
  </si>
  <si>
    <t>Sub Total (26 to 29)</t>
  </si>
  <si>
    <r>
      <t xml:space="preserve">Provision towards (LS) - </t>
    </r>
    <r>
      <rPr>
        <u/>
        <sz val="11"/>
        <color rgb="FFFF0000"/>
        <rFont val="Arial"/>
        <family val="2"/>
      </rPr>
      <t>Inaugration Expenses</t>
    </r>
  </si>
  <si>
    <t>Name of the work: Design, fabrication, establishing &amp; commissioning of In-Vitro Fertility Centers (IVFCs) along with allied services on Turnkey basis at MGMH Petlaburj, Hyd.</t>
  </si>
  <si>
    <t>Bed side stand with full SS 304 grade constructionof in Sample Collection and Injection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</si>
</sst>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u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" fillId="0" borderId="0"/>
  </cellStyleXfs>
  <cellXfs count="79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4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vertical="center"/>
    </xf>
    <xf numFmtId="43" fontId="4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43" fontId="2" fillId="0" borderId="0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/>
    <xf numFmtId="1" fontId="7" fillId="0" borderId="1" xfId="0" applyNumberFormat="1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center" vertical="center" wrapText="1" shrinkToFit="1"/>
    </xf>
    <xf numFmtId="43" fontId="7" fillId="0" borderId="1" xfId="1" applyFont="1" applyFill="1" applyBorder="1" applyAlignment="1">
      <alignment horizontal="right" vertical="center" wrapText="1" shrinkToFit="1"/>
    </xf>
    <xf numFmtId="164" fontId="7" fillId="0" borderId="1" xfId="1" applyNumberFormat="1" applyFont="1" applyFill="1" applyBorder="1" applyAlignment="1">
      <alignment horizontal="right" vertical="center" wrapText="1" shrinkToFit="1"/>
    </xf>
    <xf numFmtId="2" fontId="7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 wrapText="1" shrinkToFit="1"/>
    </xf>
    <xf numFmtId="2" fontId="8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9" fillId="0" borderId="1" xfId="3" applyNumberFormat="1" applyFont="1" applyBorder="1" applyAlignment="1">
      <alignment horizontal="left" vertical="center" wrapText="1"/>
    </xf>
    <xf numFmtId="9" fontId="2" fillId="0" borderId="1" xfId="4" applyNumberFormat="1" applyFont="1" applyBorder="1" applyAlignment="1">
      <alignment horizontal="center" vertical="center" wrapText="1"/>
    </xf>
    <xf numFmtId="43" fontId="7" fillId="0" borderId="1" xfId="3" applyNumberFormat="1" applyFont="1" applyBorder="1" applyAlignment="1">
      <alignment horizontal="left" vertical="center" wrapText="1"/>
    </xf>
    <xf numFmtId="164" fontId="7" fillId="0" borderId="1" xfId="3" applyNumberFormat="1" applyFont="1" applyBorder="1" applyAlignment="1">
      <alignment horizontal="left" vertical="center" wrapText="1"/>
    </xf>
    <xf numFmtId="10" fontId="2" fillId="0" borderId="1" xfId="4" applyNumberFormat="1" applyFont="1" applyBorder="1" applyAlignment="1">
      <alignment horizontal="center" vertical="center" wrapText="1"/>
    </xf>
    <xf numFmtId="9" fontId="9" fillId="0" borderId="1" xfId="3" applyNumberFormat="1" applyFont="1" applyBorder="1" applyAlignment="1">
      <alignment horizontal="right" vertical="center" wrapText="1"/>
    </xf>
    <xf numFmtId="44" fontId="7" fillId="0" borderId="1" xfId="3" applyNumberFormat="1" applyFont="1" applyBorder="1" applyAlignment="1">
      <alignment horizontal="left" vertical="center" wrapText="1"/>
    </xf>
    <xf numFmtId="44" fontId="2" fillId="0" borderId="1" xfId="4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8" fillId="0" borderId="1" xfId="4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3" applyNumberFormat="1" applyFont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 vertical="center"/>
    </xf>
    <xf numFmtId="164" fontId="2" fillId="0" borderId="1" xfId="1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1" fontId="7" fillId="0" borderId="1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5">
    <cellStyle name="Comma" xfId="1" builtinId="3"/>
    <cellStyle name="Comma 7" xfId="2"/>
    <cellStyle name="Normal" xfId="0" builtinId="0"/>
    <cellStyle name="Normal 2" xfId="3"/>
    <cellStyle name="Normal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view="pageBreakPreview" zoomScaleNormal="85" zoomScaleSheetLayoutView="100" workbookViewId="0">
      <pane ySplit="1" topLeftCell="A2" activePane="bottomLeft" state="frozen"/>
      <selection activeCell="H16" sqref="H16"/>
      <selection pane="bottomLeft" activeCell="H16" sqref="H16"/>
    </sheetView>
  </sheetViews>
  <sheetFormatPr defaultColWidth="9" defaultRowHeight="13.6" x14ac:dyDescent="0.2"/>
  <cols>
    <col min="1" max="1" width="6.25" style="6" bestFit="1" customWidth="1"/>
    <col min="2" max="2" width="63.375" style="3" customWidth="1"/>
    <col min="3" max="4" width="7.125" style="6" customWidth="1"/>
    <col min="5" max="6" width="17.625" style="9" customWidth="1"/>
    <col min="7" max="8" width="12.625" style="2" bestFit="1" customWidth="1"/>
    <col min="9" max="16384" width="9" style="2"/>
  </cols>
  <sheetData>
    <row r="1" spans="1:8" s="6" customFormat="1" ht="25.15" customHeight="1" x14ac:dyDescent="0.25">
      <c r="A1" s="4" t="s">
        <v>0</v>
      </c>
      <c r="B1" s="7" t="s">
        <v>1</v>
      </c>
      <c r="C1" s="4" t="s">
        <v>2</v>
      </c>
      <c r="D1" s="4" t="s">
        <v>3</v>
      </c>
      <c r="E1" s="10" t="s">
        <v>24</v>
      </c>
      <c r="F1" s="10" t="s">
        <v>25</v>
      </c>
    </row>
    <row r="2" spans="1:8" x14ac:dyDescent="0.2">
      <c r="A2" s="5">
        <v>1</v>
      </c>
      <c r="B2" s="1" t="s">
        <v>11</v>
      </c>
      <c r="C2" s="5" t="s">
        <v>5</v>
      </c>
      <c r="D2" s="5">
        <v>1</v>
      </c>
      <c r="E2" s="8">
        <v>80000</v>
      </c>
      <c r="F2" s="8">
        <f t="shared" ref="F2:F13" si="0">ROUND(E2*D2,0)</f>
        <v>80000</v>
      </c>
    </row>
    <row r="3" spans="1:8" x14ac:dyDescent="0.2">
      <c r="A3" s="5">
        <v>2</v>
      </c>
      <c r="B3" s="1" t="s">
        <v>12</v>
      </c>
      <c r="C3" s="5" t="s">
        <v>5</v>
      </c>
      <c r="D3" s="5">
        <v>12</v>
      </c>
      <c r="E3" s="8">
        <v>9000</v>
      </c>
      <c r="F3" s="8">
        <f t="shared" si="0"/>
        <v>108000</v>
      </c>
    </row>
    <row r="4" spans="1:8" ht="27.2" x14ac:dyDescent="0.2">
      <c r="A4" s="5">
        <v>3</v>
      </c>
      <c r="B4" s="1" t="s">
        <v>13</v>
      </c>
      <c r="C4" s="5" t="s">
        <v>6</v>
      </c>
      <c r="D4" s="5">
        <v>3.98</v>
      </c>
      <c r="E4" s="8">
        <v>11012</v>
      </c>
      <c r="F4" s="8">
        <f t="shared" si="0"/>
        <v>43828</v>
      </c>
    </row>
    <row r="5" spans="1:8" x14ac:dyDescent="0.2">
      <c r="A5" s="5">
        <v>4</v>
      </c>
      <c r="B5" s="1" t="s">
        <v>14</v>
      </c>
      <c r="C5" s="5" t="s">
        <v>6</v>
      </c>
      <c r="D5" s="5">
        <v>7.5510000000000002</v>
      </c>
      <c r="E5" s="8">
        <v>9250</v>
      </c>
      <c r="F5" s="8">
        <f t="shared" si="0"/>
        <v>69847</v>
      </c>
    </row>
    <row r="6" spans="1:8" x14ac:dyDescent="0.2">
      <c r="A6" s="5">
        <v>5</v>
      </c>
      <c r="B6" s="1" t="s">
        <v>15</v>
      </c>
      <c r="C6" s="5" t="s">
        <v>5</v>
      </c>
      <c r="D6" s="5">
        <v>1</v>
      </c>
      <c r="E6" s="8">
        <v>56500</v>
      </c>
      <c r="F6" s="8">
        <f t="shared" si="0"/>
        <v>56500</v>
      </c>
    </row>
    <row r="7" spans="1:8" x14ac:dyDescent="0.2">
      <c r="A7" s="5">
        <v>6</v>
      </c>
      <c r="B7" s="1" t="s">
        <v>16</v>
      </c>
      <c r="C7" s="5" t="s">
        <v>6</v>
      </c>
      <c r="D7" s="5">
        <v>2.6</v>
      </c>
      <c r="E7" s="8">
        <v>9580</v>
      </c>
      <c r="F7" s="8">
        <f t="shared" si="0"/>
        <v>24908</v>
      </c>
    </row>
    <row r="8" spans="1:8" ht="30.1" customHeight="1" x14ac:dyDescent="0.2">
      <c r="A8" s="5">
        <v>7</v>
      </c>
      <c r="B8" s="1" t="s">
        <v>17</v>
      </c>
      <c r="C8" s="5" t="s">
        <v>7</v>
      </c>
      <c r="D8" s="5">
        <v>1</v>
      </c>
      <c r="E8" s="8">
        <v>67500</v>
      </c>
      <c r="F8" s="8">
        <f t="shared" si="0"/>
        <v>67500</v>
      </c>
    </row>
    <row r="9" spans="1:8" ht="27.2" x14ac:dyDescent="0.2">
      <c r="A9" s="5">
        <v>8</v>
      </c>
      <c r="B9" s="1" t="s">
        <v>18</v>
      </c>
      <c r="C9" s="5" t="s">
        <v>5</v>
      </c>
      <c r="D9" s="5">
        <v>1</v>
      </c>
      <c r="E9" s="8">
        <v>6000</v>
      </c>
      <c r="F9" s="8">
        <f t="shared" si="0"/>
        <v>6000</v>
      </c>
    </row>
    <row r="10" spans="1:8" ht="27.2" x14ac:dyDescent="0.2">
      <c r="A10" s="5">
        <v>9</v>
      </c>
      <c r="B10" s="1" t="s">
        <v>19</v>
      </c>
      <c r="C10" s="5" t="s">
        <v>5</v>
      </c>
      <c r="D10" s="5">
        <v>2</v>
      </c>
      <c r="E10" s="8">
        <v>2800</v>
      </c>
      <c r="F10" s="8">
        <f t="shared" si="0"/>
        <v>5600</v>
      </c>
    </row>
    <row r="11" spans="1:8" ht="27.2" x14ac:dyDescent="0.2">
      <c r="A11" s="5">
        <v>10</v>
      </c>
      <c r="B11" s="1" t="s">
        <v>20</v>
      </c>
      <c r="C11" s="5" t="s">
        <v>5</v>
      </c>
      <c r="D11" s="5">
        <v>2</v>
      </c>
      <c r="E11" s="8">
        <v>3200</v>
      </c>
      <c r="F11" s="8">
        <f t="shared" si="0"/>
        <v>6400</v>
      </c>
    </row>
    <row r="12" spans="1:8" x14ac:dyDescent="0.2">
      <c r="A12" s="5">
        <v>11</v>
      </c>
      <c r="B12" s="1" t="s">
        <v>21</v>
      </c>
      <c r="C12" s="5" t="s">
        <v>5</v>
      </c>
      <c r="D12" s="5">
        <v>1</v>
      </c>
      <c r="E12" s="8">
        <v>11475</v>
      </c>
      <c r="F12" s="8">
        <f>ROUND(E12*D12,0)</f>
        <v>11475</v>
      </c>
    </row>
    <row r="13" spans="1:8" x14ac:dyDescent="0.2">
      <c r="A13" s="5">
        <v>12</v>
      </c>
      <c r="B13" s="1" t="s">
        <v>22</v>
      </c>
      <c r="C13" s="5" t="s">
        <v>5</v>
      </c>
      <c r="D13" s="5">
        <v>1</v>
      </c>
      <c r="E13" s="8">
        <v>291366</v>
      </c>
      <c r="F13" s="8">
        <f t="shared" si="0"/>
        <v>291366</v>
      </c>
    </row>
    <row r="14" spans="1:8" ht="15.65" x14ac:dyDescent="0.2">
      <c r="A14" s="5"/>
      <c r="B14" s="1"/>
      <c r="C14" s="5"/>
      <c r="D14" s="5"/>
      <c r="E14" s="11" t="s">
        <v>8</v>
      </c>
      <c r="F14" s="13">
        <f>SUM(F2:F13)</f>
        <v>771424</v>
      </c>
      <c r="H14" s="17"/>
    </row>
    <row r="15" spans="1:8" ht="20.05" customHeight="1" x14ac:dyDescent="0.2">
      <c r="A15" s="5"/>
      <c r="B15" s="1"/>
      <c r="C15" s="5"/>
      <c r="D15" s="19"/>
      <c r="E15" s="14" t="s">
        <v>10</v>
      </c>
      <c r="F15" s="12">
        <f>F14*18%</f>
        <v>138856.32000000001</v>
      </c>
    </row>
    <row r="16" spans="1:8" ht="20.05" customHeight="1" x14ac:dyDescent="0.2">
      <c r="A16" s="5"/>
      <c r="B16" s="1"/>
      <c r="C16" s="5"/>
      <c r="D16" s="19"/>
      <c r="E16" s="14" t="s">
        <v>23</v>
      </c>
      <c r="F16" s="12">
        <f>SUM(F14:F15)</f>
        <v>910280.32000000007</v>
      </c>
    </row>
    <row r="17" spans="1:10" s="16" customFormat="1" x14ac:dyDescent="0.2">
      <c r="A17" s="6"/>
      <c r="B17" s="3"/>
      <c r="C17" s="6"/>
      <c r="D17" s="6"/>
      <c r="E17" s="9"/>
      <c r="F17" s="9"/>
      <c r="G17" s="2"/>
      <c r="H17" s="2"/>
      <c r="I17" s="2"/>
      <c r="J17" s="2"/>
    </row>
    <row r="18" spans="1:10" s="16" customFormat="1" x14ac:dyDescent="0.2">
      <c r="A18" s="6"/>
      <c r="B18" s="3"/>
      <c r="C18" s="6"/>
      <c r="D18" s="6"/>
      <c r="E18" s="9"/>
      <c r="F18" s="9"/>
      <c r="G18" s="2"/>
      <c r="H18" s="2"/>
      <c r="I18" s="2"/>
      <c r="J18" s="2"/>
    </row>
    <row r="19" spans="1:10" s="16" customFormat="1" x14ac:dyDescent="0.2">
      <c r="A19" s="6"/>
      <c r="B19" s="3"/>
      <c r="C19" s="6"/>
      <c r="D19" s="6"/>
      <c r="E19" s="9"/>
      <c r="F19" s="9"/>
      <c r="G19" s="2"/>
      <c r="H19" s="2"/>
      <c r="I19" s="2"/>
      <c r="J19" s="2"/>
    </row>
    <row r="20" spans="1:10" s="16" customFormat="1" x14ac:dyDescent="0.2">
      <c r="A20" s="6"/>
      <c r="B20" s="3"/>
      <c r="C20" s="6"/>
      <c r="D20" s="6"/>
      <c r="E20" s="9"/>
      <c r="F20" s="9"/>
      <c r="G20" s="2"/>
      <c r="H20" s="2"/>
      <c r="I20" s="2"/>
      <c r="J20" s="2"/>
    </row>
    <row r="21" spans="1:10" s="16" customFormat="1" x14ac:dyDescent="0.2">
      <c r="A21" s="6"/>
      <c r="B21" s="3"/>
      <c r="C21" s="6"/>
      <c r="D21" s="6"/>
      <c r="E21" s="9"/>
      <c r="F21" s="9"/>
      <c r="G21" s="2"/>
      <c r="H21" s="2"/>
      <c r="I21" s="2"/>
      <c r="J21" s="2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rowBreaks count="1" manualBreakCount="1">
    <brk id="1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abSelected="1" view="pageBreakPreview" topLeftCell="A4" zoomScaleSheetLayoutView="100" workbookViewId="0">
      <selection activeCell="H16" sqref="H16"/>
    </sheetView>
  </sheetViews>
  <sheetFormatPr defaultColWidth="9" defaultRowHeight="13.6" x14ac:dyDescent="0.2"/>
  <cols>
    <col min="1" max="1" width="5.25" style="23" customWidth="1"/>
    <col min="2" max="2" width="49.875" style="23" customWidth="1"/>
    <col min="3" max="4" width="8.125" style="23" customWidth="1"/>
    <col min="5" max="6" width="15.5" style="23" customWidth="1"/>
    <col min="7" max="7" width="19.375" style="23" customWidth="1"/>
    <col min="8" max="8" width="9.125" style="2" bestFit="1" customWidth="1"/>
    <col min="9" max="16384" width="9" style="2"/>
  </cols>
  <sheetData>
    <row r="1" spans="1:15" ht="31.95" customHeight="1" x14ac:dyDescent="0.2">
      <c r="A1" s="68" t="s">
        <v>0</v>
      </c>
      <c r="B1" s="68" t="s">
        <v>1</v>
      </c>
      <c r="C1" s="68" t="s">
        <v>38</v>
      </c>
      <c r="D1" s="68" t="s">
        <v>2</v>
      </c>
      <c r="E1" s="68" t="s">
        <v>24</v>
      </c>
      <c r="F1" s="69" t="s">
        <v>25</v>
      </c>
      <c r="G1" s="68" t="s">
        <v>9</v>
      </c>
    </row>
    <row r="2" spans="1:15" s="20" customFormat="1" ht="40.75" x14ac:dyDescent="0.25">
      <c r="A2" s="24">
        <v>1</v>
      </c>
      <c r="B2" s="25" t="s">
        <v>26</v>
      </c>
      <c r="C2" s="26">
        <v>5</v>
      </c>
      <c r="D2" s="24" t="s">
        <v>5</v>
      </c>
      <c r="E2" s="27">
        <v>39000</v>
      </c>
      <c r="F2" s="28">
        <f>ROUND(C2*E2,0)</f>
        <v>195000</v>
      </c>
      <c r="G2" s="72" t="s">
        <v>39</v>
      </c>
    </row>
    <row r="3" spans="1:15" s="20" customFormat="1" ht="40.75" x14ac:dyDescent="0.25">
      <c r="A3" s="24">
        <v>2</v>
      </c>
      <c r="B3" s="25" t="s">
        <v>27</v>
      </c>
      <c r="C3" s="26">
        <v>5</v>
      </c>
      <c r="D3" s="24" t="s">
        <v>5</v>
      </c>
      <c r="E3" s="27">
        <v>9000</v>
      </c>
      <c r="F3" s="28">
        <f t="shared" ref="F3:F10" si="0">ROUND(C3*E3,0)</f>
        <v>45000</v>
      </c>
      <c r="G3" s="72" t="s">
        <v>39</v>
      </c>
    </row>
    <row r="4" spans="1:15" s="20" customFormat="1" ht="27.2" x14ac:dyDescent="0.25">
      <c r="A4" s="24">
        <v>3</v>
      </c>
      <c r="B4" s="25" t="s">
        <v>28</v>
      </c>
      <c r="C4" s="26">
        <v>1</v>
      </c>
      <c r="D4" s="24" t="s">
        <v>5</v>
      </c>
      <c r="E4" s="27">
        <v>8400</v>
      </c>
      <c r="F4" s="28">
        <f t="shared" si="0"/>
        <v>8400</v>
      </c>
      <c r="G4" s="72" t="s">
        <v>39</v>
      </c>
    </row>
    <row r="5" spans="1:15" s="20" customFormat="1" ht="27.2" x14ac:dyDescent="0.25">
      <c r="A5" s="24">
        <v>4</v>
      </c>
      <c r="B5" s="25" t="s">
        <v>92</v>
      </c>
      <c r="C5" s="26">
        <v>1</v>
      </c>
      <c r="D5" s="24" t="s">
        <v>5</v>
      </c>
      <c r="E5" s="27">
        <v>9300</v>
      </c>
      <c r="F5" s="28">
        <f t="shared" si="0"/>
        <v>9300</v>
      </c>
      <c r="G5" s="72" t="s">
        <v>39</v>
      </c>
    </row>
    <row r="6" spans="1:15" s="20" customFormat="1" ht="27.2" x14ac:dyDescent="0.25">
      <c r="A6" s="24">
        <v>5</v>
      </c>
      <c r="B6" s="25" t="s">
        <v>29</v>
      </c>
      <c r="C6" s="26">
        <v>1</v>
      </c>
      <c r="D6" s="24" t="s">
        <v>5</v>
      </c>
      <c r="E6" s="27">
        <v>4200</v>
      </c>
      <c r="F6" s="28">
        <f t="shared" si="0"/>
        <v>4200</v>
      </c>
      <c r="G6" s="72" t="s">
        <v>39</v>
      </c>
    </row>
    <row r="7" spans="1:15" s="20" customFormat="1" ht="27.2" x14ac:dyDescent="0.25">
      <c r="A7" s="24">
        <v>6</v>
      </c>
      <c r="B7" s="25" t="s">
        <v>31</v>
      </c>
      <c r="C7" s="26">
        <v>1</v>
      </c>
      <c r="D7" s="24" t="s">
        <v>5</v>
      </c>
      <c r="E7" s="27">
        <v>16200</v>
      </c>
      <c r="F7" s="28">
        <f>ROUND(C7*E7,0)</f>
        <v>16200</v>
      </c>
      <c r="G7" s="72" t="s">
        <v>39</v>
      </c>
    </row>
    <row r="8" spans="1:15" s="20" customFormat="1" ht="27.2" x14ac:dyDescent="0.25">
      <c r="A8" s="24">
        <v>7</v>
      </c>
      <c r="B8" s="25" t="s">
        <v>32</v>
      </c>
      <c r="C8" s="26">
        <v>1</v>
      </c>
      <c r="D8" s="24" t="s">
        <v>5</v>
      </c>
      <c r="E8" s="27">
        <v>29000</v>
      </c>
      <c r="F8" s="28">
        <f t="shared" si="0"/>
        <v>29000</v>
      </c>
      <c r="G8" s="72" t="s">
        <v>39</v>
      </c>
    </row>
    <row r="9" spans="1:15" s="20" customFormat="1" x14ac:dyDescent="0.25">
      <c r="A9" s="24">
        <v>8</v>
      </c>
      <c r="B9" s="25" t="s">
        <v>30</v>
      </c>
      <c r="C9" s="26">
        <v>1</v>
      </c>
      <c r="D9" s="24" t="s">
        <v>5</v>
      </c>
      <c r="E9" s="27">
        <v>32000</v>
      </c>
      <c r="F9" s="28">
        <f>ROUND(C9*E9,0)</f>
        <v>32000</v>
      </c>
      <c r="G9" s="72" t="s">
        <v>39</v>
      </c>
    </row>
    <row r="10" spans="1:15" s="20" customFormat="1" ht="19.2" customHeight="1" x14ac:dyDescent="0.25">
      <c r="A10" s="24">
        <v>9</v>
      </c>
      <c r="B10" s="25" t="s">
        <v>33</v>
      </c>
      <c r="C10" s="26">
        <v>1</v>
      </c>
      <c r="D10" s="24" t="s">
        <v>5</v>
      </c>
      <c r="E10" s="27">
        <v>2100</v>
      </c>
      <c r="F10" s="62">
        <f t="shared" si="0"/>
        <v>2100</v>
      </c>
      <c r="G10" s="72" t="s">
        <v>39</v>
      </c>
    </row>
    <row r="11" spans="1:15" s="20" customFormat="1" ht="27.2" collapsed="1" x14ac:dyDescent="0.25">
      <c r="A11" s="24">
        <v>10</v>
      </c>
      <c r="B11" s="25" t="s">
        <v>34</v>
      </c>
      <c r="C11" s="26">
        <v>2</v>
      </c>
      <c r="D11" s="24" t="s">
        <v>5</v>
      </c>
      <c r="E11" s="27">
        <v>14500</v>
      </c>
      <c r="F11" s="28">
        <f>ROUND(C11*E11,0)</f>
        <v>29000</v>
      </c>
      <c r="G11" s="72" t="s">
        <v>39</v>
      </c>
    </row>
    <row r="12" spans="1:15" s="20" customFormat="1" ht="27.2" x14ac:dyDescent="0.25">
      <c r="A12" s="24">
        <v>11</v>
      </c>
      <c r="B12" s="25" t="s">
        <v>35</v>
      </c>
      <c r="C12" s="29">
        <v>1</v>
      </c>
      <c r="D12" s="24" t="s">
        <v>5</v>
      </c>
      <c r="E12" s="27">
        <v>210000</v>
      </c>
      <c r="F12" s="62">
        <f t="shared" ref="F12:F15" si="1">ROUND(C12*E12,0)</f>
        <v>210000</v>
      </c>
      <c r="G12" s="72" t="s">
        <v>39</v>
      </c>
    </row>
    <row r="13" spans="1:15" s="20" customFormat="1" ht="27.2" x14ac:dyDescent="0.25">
      <c r="A13" s="24">
        <v>12</v>
      </c>
      <c r="B13" s="25" t="s">
        <v>36</v>
      </c>
      <c r="C13" s="29">
        <v>2</v>
      </c>
      <c r="D13" s="24" t="s">
        <v>5</v>
      </c>
      <c r="E13" s="30">
        <v>16000</v>
      </c>
      <c r="F13" s="63">
        <f t="shared" si="1"/>
        <v>32000</v>
      </c>
      <c r="G13" s="72" t="s">
        <v>39</v>
      </c>
    </row>
    <row r="14" spans="1:15" s="20" customFormat="1" ht="27.2" x14ac:dyDescent="0.25">
      <c r="A14" s="24">
        <v>13</v>
      </c>
      <c r="B14" s="25" t="s">
        <v>37</v>
      </c>
      <c r="C14" s="31">
        <v>15</v>
      </c>
      <c r="D14" s="32" t="s">
        <v>6</v>
      </c>
      <c r="E14" s="33">
        <v>2187</v>
      </c>
      <c r="F14" s="63">
        <f t="shared" si="1"/>
        <v>32805</v>
      </c>
      <c r="G14" s="72" t="s">
        <v>39</v>
      </c>
      <c r="I14" s="21"/>
      <c r="M14" s="22"/>
      <c r="N14" s="22"/>
      <c r="O14" s="22"/>
    </row>
    <row r="15" spans="1:15" s="20" customFormat="1" ht="16" customHeight="1" x14ac:dyDescent="0.25">
      <c r="A15" s="24">
        <v>14</v>
      </c>
      <c r="B15" s="25" t="s">
        <v>48</v>
      </c>
      <c r="C15" s="31">
        <v>2</v>
      </c>
      <c r="D15" s="32" t="s">
        <v>5</v>
      </c>
      <c r="E15" s="33">
        <v>24000</v>
      </c>
      <c r="F15" s="63">
        <f t="shared" si="1"/>
        <v>48000</v>
      </c>
      <c r="G15" s="72" t="s">
        <v>39</v>
      </c>
      <c r="I15" s="21"/>
      <c r="M15" s="22"/>
      <c r="N15" s="22"/>
      <c r="O15" s="22"/>
    </row>
    <row r="16" spans="1:15" ht="16" customHeight="1" x14ac:dyDescent="0.2">
      <c r="A16" s="19"/>
      <c r="B16" s="19"/>
      <c r="C16" s="19"/>
      <c r="D16" s="19"/>
      <c r="E16" s="34" t="s">
        <v>42</v>
      </c>
      <c r="F16" s="64">
        <f>SUM(F2:F15)</f>
        <v>693005</v>
      </c>
      <c r="G16" s="19"/>
    </row>
    <row r="17" spans="1:7" ht="16" customHeight="1" x14ac:dyDescent="0.2">
      <c r="A17" s="19"/>
      <c r="B17" s="19"/>
      <c r="C17" s="19"/>
      <c r="D17" s="19"/>
      <c r="E17" s="34" t="s">
        <v>41</v>
      </c>
      <c r="F17" s="65">
        <f>F16*0.18</f>
        <v>124740.9</v>
      </c>
      <c r="G17" s="19"/>
    </row>
    <row r="18" spans="1:7" ht="16" customHeight="1" x14ac:dyDescent="0.2">
      <c r="A18" s="19"/>
      <c r="B18" s="19"/>
      <c r="C18" s="19"/>
      <c r="D18" s="19"/>
      <c r="E18" s="34" t="s">
        <v>42</v>
      </c>
      <c r="F18" s="65">
        <f>F16+F17</f>
        <v>817745.9</v>
      </c>
      <c r="G18" s="19"/>
    </row>
    <row r="19" spans="1:7" ht="16" customHeight="1" x14ac:dyDescent="0.2">
      <c r="A19" s="19"/>
      <c r="B19" s="19"/>
      <c r="C19" s="19"/>
      <c r="D19" s="19"/>
      <c r="E19" s="34" t="s">
        <v>47</v>
      </c>
      <c r="F19" s="65">
        <f>F18*5.1%</f>
        <v>41705.0409</v>
      </c>
      <c r="G19" s="19"/>
    </row>
    <row r="20" spans="1:7" ht="15.65" x14ac:dyDescent="0.25">
      <c r="A20" s="19"/>
      <c r="B20" s="19"/>
      <c r="C20" s="19"/>
      <c r="D20" s="19"/>
      <c r="E20" s="34" t="s">
        <v>40</v>
      </c>
      <c r="F20" s="66">
        <f>F18+F19</f>
        <v>859450.94090000005</v>
      </c>
      <c r="G20" s="19"/>
    </row>
    <row r="21" spans="1:7" x14ac:dyDescent="0.2">
      <c r="A21" s="19"/>
      <c r="B21" s="19"/>
      <c r="C21" s="19"/>
      <c r="D21" s="19"/>
      <c r="E21" s="19"/>
      <c r="F21" s="65"/>
      <c r="G21" s="19"/>
    </row>
    <row r="22" spans="1:7" s="38" customFormat="1" ht="16.3" customHeight="1" x14ac:dyDescent="0.25">
      <c r="A22" s="35"/>
      <c r="B22" s="36" t="s">
        <v>43</v>
      </c>
      <c r="C22" s="35"/>
      <c r="D22" s="35"/>
      <c r="E22" s="35"/>
      <c r="F22" s="67"/>
      <c r="G22" s="35"/>
    </row>
    <row r="23" spans="1:7" s="38" customFormat="1" ht="27.2" x14ac:dyDescent="0.25">
      <c r="A23" s="5">
        <v>1</v>
      </c>
      <c r="B23" s="15" t="s">
        <v>44</v>
      </c>
      <c r="C23" s="5">
        <v>3</v>
      </c>
      <c r="D23" s="5" t="s">
        <v>5</v>
      </c>
      <c r="E23" s="37">
        <v>20000</v>
      </c>
      <c r="F23" s="61">
        <f>E23*C23</f>
        <v>60000</v>
      </c>
      <c r="G23" s="35" t="s">
        <v>49</v>
      </c>
    </row>
    <row r="24" spans="1:7" s="38" customFormat="1" ht="21.25" customHeight="1" x14ac:dyDescent="0.25">
      <c r="A24" s="5">
        <v>2</v>
      </c>
      <c r="B24" s="15" t="s">
        <v>45</v>
      </c>
      <c r="C24" s="5">
        <v>6</v>
      </c>
      <c r="D24" s="5" t="s">
        <v>5</v>
      </c>
      <c r="E24" s="37">
        <v>13500</v>
      </c>
      <c r="F24" s="61">
        <f t="shared" ref="F24:F25" si="2">E24*C24</f>
        <v>81000</v>
      </c>
      <c r="G24" s="35" t="s">
        <v>49</v>
      </c>
    </row>
    <row r="25" spans="1:7" s="38" customFormat="1" ht="27.2" x14ac:dyDescent="0.25">
      <c r="A25" s="5">
        <v>3</v>
      </c>
      <c r="B25" s="15" t="s">
        <v>46</v>
      </c>
      <c r="C25" s="5">
        <v>10</v>
      </c>
      <c r="D25" s="5" t="s">
        <v>5</v>
      </c>
      <c r="E25" s="37">
        <v>15340</v>
      </c>
      <c r="F25" s="61">
        <f t="shared" si="2"/>
        <v>153400</v>
      </c>
      <c r="G25" s="35" t="s">
        <v>49</v>
      </c>
    </row>
    <row r="26" spans="1:7" s="38" customFormat="1" ht="16" customHeight="1" x14ac:dyDescent="0.2">
      <c r="A26" s="35"/>
      <c r="B26" s="35"/>
      <c r="C26" s="35"/>
      <c r="D26" s="35"/>
      <c r="E26" s="34" t="s">
        <v>42</v>
      </c>
      <c r="F26" s="61">
        <f>SUM(F23:F25)</f>
        <v>294400</v>
      </c>
      <c r="G26" s="35"/>
    </row>
    <row r="27" spans="1:7" s="38" customFormat="1" ht="16" customHeight="1" x14ac:dyDescent="0.25">
      <c r="A27" s="35"/>
      <c r="B27" s="35"/>
      <c r="C27" s="35"/>
      <c r="D27" s="35"/>
      <c r="E27" s="18" t="s">
        <v>41</v>
      </c>
      <c r="F27" s="61">
        <f>F26*0.18</f>
        <v>52992</v>
      </c>
      <c r="G27" s="35"/>
    </row>
    <row r="28" spans="1:7" s="38" customFormat="1" ht="16" customHeight="1" x14ac:dyDescent="0.2">
      <c r="A28" s="35"/>
      <c r="B28" s="35"/>
      <c r="C28" s="35"/>
      <c r="D28" s="35"/>
      <c r="E28" s="34" t="s">
        <v>42</v>
      </c>
      <c r="F28" s="65">
        <f>F26+F27</f>
        <v>347392</v>
      </c>
      <c r="G28" s="35"/>
    </row>
    <row r="29" spans="1:7" s="38" customFormat="1" ht="16" customHeight="1" x14ac:dyDescent="0.2">
      <c r="A29" s="35"/>
      <c r="B29" s="35"/>
      <c r="C29" s="35"/>
      <c r="D29" s="35"/>
      <c r="E29" s="34" t="s">
        <v>47</v>
      </c>
      <c r="F29" s="65">
        <f>F28*5.1%</f>
        <v>17716.991999999998</v>
      </c>
      <c r="G29" s="35"/>
    </row>
    <row r="30" spans="1:7" s="38" customFormat="1" ht="16" customHeight="1" x14ac:dyDescent="0.25">
      <c r="A30" s="35"/>
      <c r="B30" s="35"/>
      <c r="C30" s="35"/>
      <c r="D30" s="35"/>
      <c r="E30" s="34" t="s">
        <v>40</v>
      </c>
      <c r="F30" s="66">
        <f>F28+F29</f>
        <v>365108.99199999997</v>
      </c>
      <c r="G30" s="35"/>
    </row>
  </sheetData>
  <printOptions horizontalCentered="1"/>
  <pageMargins left="0.70866141732283472" right="0.70866141732283472" top="0.74803149606299213" bottom="0.55118110236220474" header="0.31496062992125984" footer="0.31496062992125984"/>
  <pageSetup paperSize="9" fitToHeight="0" orientation="landscape" r:id="rId1"/>
  <rowBreaks count="1" manualBreakCount="1">
    <brk id="20" max="6" man="1"/>
  </rowBreaks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H16" sqref="H16"/>
    </sheetView>
  </sheetViews>
  <sheetFormatPr defaultColWidth="9" defaultRowHeight="13.6" x14ac:dyDescent="0.25"/>
  <cols>
    <col min="1" max="1" width="5.75" style="39" bestFit="1" customWidth="1"/>
    <col min="2" max="2" width="36.25" style="39" customWidth="1"/>
    <col min="3" max="3" width="7.75" style="39" customWidth="1"/>
    <col min="4" max="6" width="17.375" style="39" bestFit="1" customWidth="1"/>
    <col min="7" max="7" width="16.125" style="39" bestFit="1" customWidth="1"/>
    <col min="8" max="8" width="11" style="39" bestFit="1" customWidth="1"/>
    <col min="9" max="16384" width="9" style="39"/>
  </cols>
  <sheetData>
    <row r="1" spans="1:8" ht="46.2" customHeight="1" x14ac:dyDescent="0.25">
      <c r="A1" s="73" t="s">
        <v>91</v>
      </c>
      <c r="B1" s="74"/>
      <c r="C1" s="74"/>
      <c r="D1" s="74"/>
      <c r="E1" s="74"/>
      <c r="F1" s="74"/>
      <c r="G1" s="74"/>
      <c r="H1" s="75"/>
    </row>
    <row r="2" spans="1:8" ht="22.6" customHeight="1" x14ac:dyDescent="0.25">
      <c r="A2" s="76" t="s">
        <v>50</v>
      </c>
      <c r="B2" s="77"/>
      <c r="C2" s="77"/>
      <c r="D2" s="77"/>
      <c r="E2" s="77"/>
      <c r="F2" s="77"/>
      <c r="G2" s="77"/>
      <c r="H2" s="78"/>
    </row>
    <row r="3" spans="1:8" ht="28.55" x14ac:dyDescent="0.25">
      <c r="A3" s="42" t="s">
        <v>0</v>
      </c>
      <c r="B3" s="42" t="s">
        <v>51</v>
      </c>
      <c r="C3" s="42"/>
      <c r="D3" s="43" t="s">
        <v>52</v>
      </c>
      <c r="E3" s="43" t="s">
        <v>53</v>
      </c>
      <c r="F3" s="43" t="s">
        <v>54</v>
      </c>
      <c r="G3" s="43" t="s">
        <v>55</v>
      </c>
      <c r="H3" s="43" t="s">
        <v>56</v>
      </c>
    </row>
    <row r="4" spans="1:8" x14ac:dyDescent="0.25">
      <c r="A4" s="40">
        <v>1</v>
      </c>
      <c r="B4" s="41" t="s">
        <v>57</v>
      </c>
      <c r="C4" s="40"/>
      <c r="D4" s="44">
        <v>26020475</v>
      </c>
      <c r="E4" s="44">
        <v>26020475</v>
      </c>
      <c r="F4" s="44">
        <v>0</v>
      </c>
      <c r="G4" s="44">
        <v>0</v>
      </c>
      <c r="H4" s="44"/>
    </row>
    <row r="5" spans="1:8" x14ac:dyDescent="0.25">
      <c r="A5" s="40">
        <v>2</v>
      </c>
      <c r="B5" s="41" t="s">
        <v>58</v>
      </c>
      <c r="C5" s="40"/>
      <c r="D5" s="44">
        <v>5915529</v>
      </c>
      <c r="E5" s="44">
        <v>7012631</v>
      </c>
      <c r="F5" s="44">
        <v>1910379</v>
      </c>
      <c r="G5" s="44">
        <v>813277</v>
      </c>
      <c r="H5" s="44"/>
    </row>
    <row r="6" spans="1:8" x14ac:dyDescent="0.25">
      <c r="A6" s="40">
        <v>3</v>
      </c>
      <c r="B6" s="41" t="s">
        <v>59</v>
      </c>
      <c r="C6" s="40"/>
      <c r="D6" s="44">
        <v>215122</v>
      </c>
      <c r="E6" s="44">
        <v>136973</v>
      </c>
      <c r="F6" s="44">
        <v>7086</v>
      </c>
      <c r="G6" s="44">
        <v>85235</v>
      </c>
      <c r="H6" s="44"/>
    </row>
    <row r="7" spans="1:8" x14ac:dyDescent="0.25">
      <c r="A7" s="40">
        <v>4</v>
      </c>
      <c r="B7" s="41" t="s">
        <v>60</v>
      </c>
      <c r="C7" s="40"/>
      <c r="D7" s="44">
        <v>3719411</v>
      </c>
      <c r="E7" s="44">
        <v>5641335</v>
      </c>
      <c r="F7" s="44">
        <v>2169638</v>
      </c>
      <c r="G7" s="44">
        <v>247714</v>
      </c>
      <c r="H7" s="44"/>
    </row>
    <row r="8" spans="1:8" x14ac:dyDescent="0.25">
      <c r="A8" s="40">
        <v>5</v>
      </c>
      <c r="B8" s="41" t="s">
        <v>61</v>
      </c>
      <c r="C8" s="40"/>
      <c r="D8" s="44">
        <v>689000</v>
      </c>
      <c r="E8" s="44">
        <v>689000</v>
      </c>
      <c r="F8" s="44">
        <v>0</v>
      </c>
      <c r="G8" s="44">
        <v>0</v>
      </c>
      <c r="H8" s="44"/>
    </row>
    <row r="9" spans="1:8" x14ac:dyDescent="0.25">
      <c r="A9" s="40">
        <v>6</v>
      </c>
      <c r="B9" s="41" t="s">
        <v>62</v>
      </c>
      <c r="C9" s="40"/>
      <c r="D9" s="44">
        <v>873880</v>
      </c>
      <c r="E9" s="44">
        <v>873880</v>
      </c>
      <c r="F9" s="44">
        <v>0</v>
      </c>
      <c r="G9" s="44">
        <v>0</v>
      </c>
      <c r="H9" s="44"/>
    </row>
    <row r="10" spans="1:8" x14ac:dyDescent="0.25">
      <c r="A10" s="40">
        <v>7</v>
      </c>
      <c r="B10" s="41" t="s">
        <v>63</v>
      </c>
      <c r="C10" s="40"/>
      <c r="D10" s="44">
        <v>3946060</v>
      </c>
      <c r="E10" s="44">
        <v>2725391</v>
      </c>
      <c r="F10" s="44">
        <v>374548</v>
      </c>
      <c r="G10" s="44">
        <v>1595217</v>
      </c>
      <c r="H10" s="44"/>
    </row>
    <row r="11" spans="1:8" x14ac:dyDescent="0.25">
      <c r="A11" s="40">
        <v>8</v>
      </c>
      <c r="B11" s="41" t="s">
        <v>64</v>
      </c>
      <c r="C11" s="40"/>
      <c r="D11" s="44">
        <v>1025822</v>
      </c>
      <c r="E11" s="44">
        <v>1141255</v>
      </c>
      <c r="F11" s="44">
        <v>143424</v>
      </c>
      <c r="G11" s="44">
        <v>27991</v>
      </c>
      <c r="H11" s="44"/>
    </row>
    <row r="12" spans="1:8" ht="14.3" x14ac:dyDescent="0.25">
      <c r="A12" s="40"/>
      <c r="B12" s="41" t="s">
        <v>65</v>
      </c>
      <c r="C12" s="40"/>
      <c r="D12" s="46">
        <f>SUM(D4:D11)</f>
        <v>42405299</v>
      </c>
      <c r="E12" s="46">
        <f>SUM(E4:E11)</f>
        <v>44240940</v>
      </c>
      <c r="F12" s="46">
        <f>SUM(F4:F11)</f>
        <v>4605075</v>
      </c>
      <c r="G12" s="46">
        <f>SUM(G4:G11)</f>
        <v>2769434</v>
      </c>
      <c r="H12" s="44"/>
    </row>
    <row r="13" spans="1:8" x14ac:dyDescent="0.25">
      <c r="A13" s="40">
        <v>9</v>
      </c>
      <c r="B13" s="41" t="s">
        <v>66</v>
      </c>
      <c r="C13" s="40"/>
      <c r="D13" s="44">
        <v>0</v>
      </c>
      <c r="E13" s="44">
        <v>221000</v>
      </c>
      <c r="F13" s="44">
        <v>221000</v>
      </c>
      <c r="G13" s="44">
        <v>0</v>
      </c>
      <c r="H13" s="44"/>
    </row>
    <row r="14" spans="1:8" x14ac:dyDescent="0.25">
      <c r="A14" s="40">
        <v>10</v>
      </c>
      <c r="B14" s="41" t="s">
        <v>67</v>
      </c>
      <c r="C14" s="40"/>
      <c r="D14" s="44">
        <v>0</v>
      </c>
      <c r="E14" s="44">
        <v>1156237</v>
      </c>
      <c r="F14" s="44">
        <v>1156237</v>
      </c>
      <c r="G14" s="44">
        <v>0</v>
      </c>
      <c r="H14" s="44"/>
    </row>
    <row r="15" spans="1:8" x14ac:dyDescent="0.25">
      <c r="A15" s="40">
        <v>11</v>
      </c>
      <c r="B15" s="41" t="s">
        <v>68</v>
      </c>
      <c r="C15" s="40"/>
      <c r="D15" s="44">
        <v>0</v>
      </c>
      <c r="E15" s="44">
        <v>8985</v>
      </c>
      <c r="F15" s="44">
        <v>8985</v>
      </c>
      <c r="G15" s="44">
        <v>0</v>
      </c>
      <c r="H15" s="44"/>
    </row>
    <row r="16" spans="1:8" x14ac:dyDescent="0.25">
      <c r="A16" s="40">
        <v>12</v>
      </c>
      <c r="B16" s="41" t="s">
        <v>69</v>
      </c>
      <c r="C16" s="40"/>
      <c r="D16" s="44">
        <v>0</v>
      </c>
      <c r="E16" s="44">
        <v>496686</v>
      </c>
      <c r="F16" s="44">
        <v>496686</v>
      </c>
      <c r="G16" s="44">
        <v>0</v>
      </c>
      <c r="H16" s="44"/>
    </row>
    <row r="17" spans="1:8" x14ac:dyDescent="0.25">
      <c r="A17" s="40">
        <v>14</v>
      </c>
      <c r="B17" s="41" t="s">
        <v>70</v>
      </c>
      <c r="C17" s="40"/>
      <c r="D17" s="44">
        <v>0</v>
      </c>
      <c r="E17" s="44">
        <v>1749744</v>
      </c>
      <c r="F17" s="44">
        <v>1749744</v>
      </c>
      <c r="G17" s="44">
        <v>0</v>
      </c>
      <c r="H17" s="44"/>
    </row>
    <row r="18" spans="1:8" x14ac:dyDescent="0.25">
      <c r="A18" s="40">
        <v>15</v>
      </c>
      <c r="B18" s="41" t="s">
        <v>71</v>
      </c>
      <c r="C18" s="40"/>
      <c r="D18" s="44">
        <v>0</v>
      </c>
      <c r="E18" s="44">
        <v>814670</v>
      </c>
      <c r="F18" s="44">
        <v>814670</v>
      </c>
      <c r="G18" s="44">
        <v>0</v>
      </c>
      <c r="H18" s="44"/>
    </row>
    <row r="19" spans="1:8" ht="14.3" x14ac:dyDescent="0.25">
      <c r="A19" s="40"/>
      <c r="B19" s="41" t="s">
        <v>72</v>
      </c>
      <c r="C19" s="40"/>
      <c r="D19" s="46">
        <f>SUM(D13:D18)</f>
        <v>0</v>
      </c>
      <c r="E19" s="46">
        <f>SUM(E13:E18)</f>
        <v>4447322</v>
      </c>
      <c r="F19" s="46">
        <f>SUM(F13:F18)</f>
        <v>4447322</v>
      </c>
      <c r="G19" s="46">
        <f>SUM(G13:G18)</f>
        <v>0</v>
      </c>
      <c r="H19" s="44"/>
    </row>
    <row r="20" spans="1:8" ht="14.3" x14ac:dyDescent="0.25">
      <c r="A20" s="40"/>
      <c r="B20" s="41" t="s">
        <v>73</v>
      </c>
      <c r="C20" s="40"/>
      <c r="D20" s="46">
        <f>SUM(D19,D12)</f>
        <v>42405299</v>
      </c>
      <c r="E20" s="46">
        <f>SUM(E19,E12)</f>
        <v>48688262</v>
      </c>
      <c r="F20" s="46">
        <f>SUM(F19,F12)</f>
        <v>9052397</v>
      </c>
      <c r="G20" s="46">
        <f>SUM(G19,G12)</f>
        <v>2769434</v>
      </c>
      <c r="H20" s="45">
        <v>6282963</v>
      </c>
    </row>
    <row r="21" spans="1:8" ht="40.75" x14ac:dyDescent="0.25">
      <c r="A21" s="40">
        <v>16</v>
      </c>
      <c r="B21" s="41" t="s">
        <v>74</v>
      </c>
      <c r="C21" s="47">
        <v>0.04</v>
      </c>
      <c r="D21" s="48">
        <f>ROUND((C21*D20),0)</f>
        <v>1696212</v>
      </c>
      <c r="E21" s="48">
        <f>ROUND((C21*E20),0)</f>
        <v>1947530</v>
      </c>
      <c r="F21" s="49">
        <f>ROUND(IF(E21&gt;D21,E21-D21,0),0)</f>
        <v>251318</v>
      </c>
      <c r="G21" s="49">
        <f>ROUND(IF(E21&lt;D21,D21-E21,0),0)</f>
        <v>0</v>
      </c>
      <c r="H21" s="44"/>
    </row>
    <row r="22" spans="1:8" ht="14.3" x14ac:dyDescent="0.25">
      <c r="A22" s="40"/>
      <c r="B22" s="41" t="s">
        <v>10</v>
      </c>
      <c r="C22" s="51"/>
      <c r="D22" s="49">
        <f>D20*18%</f>
        <v>7632953.8199999994</v>
      </c>
      <c r="E22" s="49">
        <f>E20*18%</f>
        <v>8763887.1600000001</v>
      </c>
      <c r="F22" s="49">
        <f>ROUND(IF(E22&gt;D22,E22-D22,0),0)</f>
        <v>1130933</v>
      </c>
      <c r="G22" s="49">
        <f>ROUND(IF(E22&lt;D22,D22-E22,0),0)</f>
        <v>0</v>
      </c>
      <c r="H22" s="44"/>
    </row>
    <row r="23" spans="1:8" ht="14.3" x14ac:dyDescent="0.25">
      <c r="A23" s="40"/>
      <c r="B23" s="41"/>
      <c r="C23" s="51"/>
      <c r="D23" s="46">
        <f>ROUND((SUM(D20:D22)),0)</f>
        <v>51734465</v>
      </c>
      <c r="E23" s="46">
        <f>SUM(E20:E22)</f>
        <v>59399679.159999996</v>
      </c>
      <c r="F23" s="46">
        <f t="shared" ref="F23" si="0">SUM(F20:F22)</f>
        <v>10434648</v>
      </c>
      <c r="G23" s="46">
        <f>ROUND((SUM(G20:G22)),0)</f>
        <v>2769434</v>
      </c>
      <c r="H23" s="44"/>
    </row>
    <row r="24" spans="1:8" ht="27.2" x14ac:dyDescent="0.25">
      <c r="A24" s="40">
        <v>17</v>
      </c>
      <c r="B24" s="41" t="s">
        <v>75</v>
      </c>
      <c r="C24" s="47">
        <v>0.01</v>
      </c>
      <c r="D24" s="49"/>
      <c r="E24" s="49">
        <f>E20*C24</f>
        <v>486882.62</v>
      </c>
      <c r="F24" s="49">
        <f t="shared" ref="F24:F32" si="1">ROUND(IF(E24&gt;D24,E24-D24,0),0)</f>
        <v>486883</v>
      </c>
      <c r="G24" s="49">
        <f>ROUND(IF(E24&lt;D24,D24-E24,0),0)</f>
        <v>0</v>
      </c>
      <c r="H24" s="44"/>
    </row>
    <row r="25" spans="1:8" ht="27.2" x14ac:dyDescent="0.25">
      <c r="A25" s="40">
        <v>18</v>
      </c>
      <c r="B25" s="41" t="s">
        <v>76</v>
      </c>
      <c r="C25" s="47">
        <v>1E-3</v>
      </c>
      <c r="D25" s="49"/>
      <c r="E25" s="49">
        <f>E20*C25</f>
        <v>48688.262000000002</v>
      </c>
      <c r="F25" s="49">
        <f t="shared" si="1"/>
        <v>48688</v>
      </c>
      <c r="G25" s="49">
        <f t="shared" ref="G25:G32" si="2">ROUND(IF(E25&lt;D25,D25-E25,0),0)</f>
        <v>0</v>
      </c>
      <c r="H25" s="44"/>
    </row>
    <row r="26" spans="1:8" ht="27.2" x14ac:dyDescent="0.25">
      <c r="A26" s="40">
        <v>19</v>
      </c>
      <c r="B26" s="41" t="s">
        <v>77</v>
      </c>
      <c r="C26" s="47"/>
      <c r="D26" s="49"/>
      <c r="E26" s="49">
        <v>448</v>
      </c>
      <c r="F26" s="49">
        <f t="shared" si="1"/>
        <v>448</v>
      </c>
      <c r="G26" s="49">
        <f t="shared" si="2"/>
        <v>0</v>
      </c>
      <c r="H26" s="44"/>
    </row>
    <row r="27" spans="1:8" ht="27.2" x14ac:dyDescent="0.25">
      <c r="A27" s="40">
        <v>20</v>
      </c>
      <c r="B27" s="41" t="s">
        <v>78</v>
      </c>
      <c r="C27" s="47">
        <v>0.3</v>
      </c>
      <c r="D27" s="49"/>
      <c r="E27" s="49">
        <f>E26*C27</f>
        <v>134.4</v>
      </c>
      <c r="F27" s="49">
        <f t="shared" si="1"/>
        <v>134</v>
      </c>
      <c r="G27" s="49">
        <f t="shared" si="2"/>
        <v>0</v>
      </c>
      <c r="H27" s="44"/>
    </row>
    <row r="28" spans="1:8" ht="27.2" x14ac:dyDescent="0.25">
      <c r="A28" s="40">
        <v>21</v>
      </c>
      <c r="B28" s="41" t="s">
        <v>79</v>
      </c>
      <c r="C28" s="47">
        <v>0.02</v>
      </c>
      <c r="D28" s="49"/>
      <c r="E28" s="49">
        <f>E26*C28</f>
        <v>8.9600000000000009</v>
      </c>
      <c r="F28" s="49">
        <f t="shared" si="1"/>
        <v>9</v>
      </c>
      <c r="G28" s="49">
        <f t="shared" si="2"/>
        <v>0</v>
      </c>
      <c r="H28" s="44"/>
    </row>
    <row r="29" spans="1:8" x14ac:dyDescent="0.25">
      <c r="A29" s="40">
        <v>22</v>
      </c>
      <c r="B29" s="41" t="s">
        <v>80</v>
      </c>
      <c r="C29" s="50">
        <v>1E-4</v>
      </c>
      <c r="D29" s="49"/>
      <c r="E29" s="49">
        <f>E20*C29</f>
        <v>4868.8262000000004</v>
      </c>
      <c r="F29" s="49">
        <f t="shared" si="1"/>
        <v>4869</v>
      </c>
      <c r="G29" s="49">
        <f>ROUND(IF(E29&lt;D29,D29-E29,0),0)</f>
        <v>0</v>
      </c>
      <c r="H29" s="44"/>
    </row>
    <row r="30" spans="1:8" x14ac:dyDescent="0.25">
      <c r="A30" s="40">
        <v>23</v>
      </c>
      <c r="B30" s="41" t="s">
        <v>81</v>
      </c>
      <c r="C30" s="47"/>
      <c r="D30" s="49"/>
      <c r="E30" s="49">
        <f>ROUND(SUM(E24:E29),0)</f>
        <v>541031</v>
      </c>
      <c r="F30" s="49">
        <f t="shared" si="1"/>
        <v>541031</v>
      </c>
      <c r="G30" s="49">
        <f t="shared" si="2"/>
        <v>0</v>
      </c>
      <c r="H30" s="44"/>
    </row>
    <row r="31" spans="1:8" ht="27.2" x14ac:dyDescent="0.25">
      <c r="A31" s="40">
        <v>24</v>
      </c>
      <c r="B31" s="41" t="s">
        <v>82</v>
      </c>
      <c r="C31" s="47">
        <v>0.18</v>
      </c>
      <c r="D31" s="49"/>
      <c r="E31" s="49">
        <f>E30*C31</f>
        <v>97385.58</v>
      </c>
      <c r="F31" s="49">
        <f t="shared" si="1"/>
        <v>97386</v>
      </c>
      <c r="G31" s="49">
        <f t="shared" si="2"/>
        <v>0</v>
      </c>
      <c r="H31" s="44"/>
    </row>
    <row r="32" spans="1:8" ht="27.2" x14ac:dyDescent="0.25">
      <c r="A32" s="40">
        <v>25</v>
      </c>
      <c r="B32" s="41" t="s">
        <v>83</v>
      </c>
      <c r="C32" s="53"/>
      <c r="D32" s="49">
        <v>3265535</v>
      </c>
      <c r="E32" s="49">
        <v>910280</v>
      </c>
      <c r="F32" s="49">
        <f t="shared" si="1"/>
        <v>0</v>
      </c>
      <c r="G32" s="49">
        <f t="shared" si="2"/>
        <v>2355255</v>
      </c>
      <c r="H32" s="44"/>
    </row>
    <row r="33" spans="1:8" x14ac:dyDescent="0.25">
      <c r="A33" s="40"/>
      <c r="B33" s="41" t="s">
        <v>84</v>
      </c>
      <c r="C33" s="52"/>
      <c r="D33" s="49"/>
      <c r="E33" s="49">
        <f>SUM(E30:E32)</f>
        <v>1548696.58</v>
      </c>
      <c r="F33" s="49">
        <f>SUM(F30:F32)</f>
        <v>638417</v>
      </c>
      <c r="G33" s="49">
        <f>SUM(G30:G32)</f>
        <v>2355255</v>
      </c>
      <c r="H33" s="44"/>
    </row>
    <row r="34" spans="1:8" ht="14.3" x14ac:dyDescent="0.25">
      <c r="A34" s="40"/>
      <c r="C34" s="52"/>
      <c r="D34" s="46">
        <f>SUM(D23:D33)</f>
        <v>55000000</v>
      </c>
      <c r="E34" s="46">
        <f>E33+E23</f>
        <v>60948375.739999995</v>
      </c>
      <c r="F34" s="46">
        <f>F33+F23</f>
        <v>11073065</v>
      </c>
      <c r="G34" s="46">
        <f>G33+G23</f>
        <v>5124689</v>
      </c>
      <c r="H34" s="44"/>
    </row>
    <row r="35" spans="1:8" ht="27.2" x14ac:dyDescent="0.2">
      <c r="A35" s="40">
        <v>26</v>
      </c>
      <c r="B35" s="54" t="s">
        <v>47</v>
      </c>
      <c r="C35" s="40"/>
      <c r="D35" s="45"/>
      <c r="E35" s="44">
        <f>E32*5.1%</f>
        <v>46424.28</v>
      </c>
      <c r="F35" s="49">
        <f t="shared" ref="F35:F38" si="3">ROUND(IF(E35&gt;D35,E35-D35,0),0)</f>
        <v>46424</v>
      </c>
      <c r="G35" s="49">
        <f t="shared" ref="G35:G37" si="4">ROUND(IF(E35&lt;D35,D35-E35,0),0)</f>
        <v>0</v>
      </c>
      <c r="H35" s="45"/>
    </row>
    <row r="36" spans="1:8" ht="27.2" x14ac:dyDescent="0.25">
      <c r="A36" s="40">
        <v>27</v>
      </c>
      <c r="B36" s="41" t="s">
        <v>87</v>
      </c>
      <c r="C36" s="40"/>
      <c r="D36" s="40"/>
      <c r="E36" s="55">
        <v>859451</v>
      </c>
      <c r="F36" s="49">
        <f t="shared" si="3"/>
        <v>859451</v>
      </c>
      <c r="G36" s="49">
        <f t="shared" si="4"/>
        <v>0</v>
      </c>
      <c r="H36" s="40"/>
    </row>
    <row r="37" spans="1:8" ht="17.7" customHeight="1" x14ac:dyDescent="0.25">
      <c r="A37" s="40">
        <v>28</v>
      </c>
      <c r="B37" s="41" t="s">
        <v>88</v>
      </c>
      <c r="C37" s="40"/>
      <c r="D37" s="40"/>
      <c r="E37" s="55">
        <v>365109</v>
      </c>
      <c r="F37" s="49">
        <f t="shared" si="3"/>
        <v>365109</v>
      </c>
      <c r="G37" s="49">
        <f t="shared" si="4"/>
        <v>0</v>
      </c>
      <c r="H37" s="40"/>
    </row>
    <row r="38" spans="1:8" ht="27.2" x14ac:dyDescent="0.25">
      <c r="A38" s="40">
        <v>29</v>
      </c>
      <c r="B38" s="57" t="s">
        <v>90</v>
      </c>
      <c r="C38" s="58"/>
      <c r="D38" s="58"/>
      <c r="E38" s="59">
        <v>300000</v>
      </c>
      <c r="F38" s="60">
        <f t="shared" si="3"/>
        <v>300000</v>
      </c>
      <c r="G38" s="49"/>
      <c r="H38" s="40"/>
    </row>
    <row r="39" spans="1:8" x14ac:dyDescent="0.25">
      <c r="A39" s="40"/>
      <c r="B39" s="41" t="s">
        <v>89</v>
      </c>
      <c r="C39" s="40"/>
      <c r="D39" s="40"/>
      <c r="E39" s="55">
        <f>SUM(E35:E38)</f>
        <v>1570984.28</v>
      </c>
      <c r="F39" s="55">
        <f>SUM(F35:F38)</f>
        <v>1570984</v>
      </c>
      <c r="G39" s="55">
        <f t="shared" ref="G39" si="5">SUM(G35:G37)</f>
        <v>0</v>
      </c>
      <c r="H39" s="40"/>
    </row>
    <row r="40" spans="1:8" ht="14.3" x14ac:dyDescent="0.25">
      <c r="A40" s="40"/>
      <c r="B40" s="41"/>
      <c r="C40" s="40"/>
      <c r="D40" s="40"/>
      <c r="E40" s="56">
        <f>E39+E34</f>
        <v>62519360.019999996</v>
      </c>
      <c r="F40" s="56">
        <f t="shared" ref="F40:G40" si="6">F39+F34</f>
        <v>12644049</v>
      </c>
      <c r="G40" s="56">
        <f t="shared" si="6"/>
        <v>5124689</v>
      </c>
      <c r="H40" s="40"/>
    </row>
    <row r="41" spans="1:8" x14ac:dyDescent="0.25">
      <c r="A41" s="40"/>
      <c r="B41" s="41"/>
      <c r="C41" s="40"/>
      <c r="D41" s="40"/>
      <c r="E41" s="55"/>
      <c r="F41" s="40"/>
      <c r="G41" s="40"/>
      <c r="H41" s="40"/>
    </row>
    <row r="42" spans="1:8" x14ac:dyDescent="0.25">
      <c r="A42" s="40"/>
      <c r="B42" s="40"/>
      <c r="C42" s="40"/>
      <c r="D42" s="70" t="s">
        <v>85</v>
      </c>
      <c r="E42" s="44">
        <v>55000000</v>
      </c>
      <c r="F42" s="71" t="s">
        <v>54</v>
      </c>
      <c r="G42" s="44">
        <f>F40</f>
        <v>12644049</v>
      </c>
      <c r="H42" s="40"/>
    </row>
    <row r="43" spans="1:8" x14ac:dyDescent="0.25">
      <c r="A43" s="40"/>
      <c r="B43" s="40"/>
      <c r="C43" s="40"/>
      <c r="D43" s="70" t="s">
        <v>86</v>
      </c>
      <c r="E43" s="44">
        <f>E40</f>
        <v>62519360.019999996</v>
      </c>
      <c r="F43" s="71" t="s">
        <v>55</v>
      </c>
      <c r="G43" s="44">
        <f>G40</f>
        <v>5124689</v>
      </c>
      <c r="H43" s="40"/>
    </row>
    <row r="44" spans="1:8" x14ac:dyDescent="0.25">
      <c r="A44" s="40"/>
      <c r="B44" s="40"/>
      <c r="C44" s="40"/>
      <c r="D44" s="70" t="s">
        <v>4</v>
      </c>
      <c r="E44" s="44">
        <f>E43-E42</f>
        <v>7519360.0199999958</v>
      </c>
      <c r="F44" s="71" t="s">
        <v>4</v>
      </c>
      <c r="G44" s="44">
        <f>G42-G43</f>
        <v>7519360</v>
      </c>
      <c r="H44" s="40"/>
    </row>
  </sheetData>
  <mergeCells count="2">
    <mergeCell ref="A1:H1"/>
    <mergeCell ref="A2:H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LumpSumItems</vt:lpstr>
      <vt:lpstr>Additionaal_Items</vt:lpstr>
      <vt:lpstr>PBJ_Abstract</vt:lpstr>
      <vt:lpstr>Additionaal_Items!Print_Area</vt:lpstr>
      <vt:lpstr>LumpSumItems!Print_Area</vt:lpstr>
      <vt:lpstr>Additionaal_Items!Print_Titles</vt:lpstr>
      <vt:lpstr>LumpSumItems!Print_Titles</vt:lpstr>
      <vt:lpstr>PBJ_Abstract!Print_Titles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cp:lastPrinted>2024-11-05T08:20:05Z</cp:lastPrinted>
  <dcterms:created xsi:type="dcterms:W3CDTF">2024-07-17T06:56:13Z</dcterms:created>
  <dcterms:modified xsi:type="dcterms:W3CDTF">2024-11-06T10:16:56Z</dcterms:modified>
</cp:coreProperties>
</file>