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9" yWindow="-54" windowWidth="19426" windowHeight="10243" activeTab="1"/>
  </bookViews>
  <sheets>
    <sheet name="Additional_Items" sheetId="1" r:id="rId1"/>
    <sheet name="WGL_Abstract" sheetId="2" r:id="rId2"/>
  </sheets>
  <definedNames>
    <definedName name="_xlnm.Print_Titles" localSheetId="0">Additional_Items!$2:$2</definedName>
    <definedName name="_xlnm.Print_Titles" localSheetId="1">WGL_Abstract!$3:$3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F34" i="1"/>
  <c r="F33" i="1"/>
  <c r="F32" i="1"/>
  <c r="F31" i="1"/>
  <c r="G37" i="2" l="1"/>
  <c r="F37" i="2"/>
  <c r="E39" i="2"/>
  <c r="F34" i="2"/>
  <c r="G28" i="2"/>
  <c r="E30" i="2"/>
  <c r="G30" i="2" s="1"/>
  <c r="D21" i="2"/>
  <c r="D22" i="2" s="1"/>
  <c r="G12" i="2"/>
  <c r="D12" i="2"/>
  <c r="F30" i="1"/>
  <c r="F29" i="1"/>
  <c r="F28" i="1"/>
  <c r="F28" i="2" l="1"/>
  <c r="E29" i="2"/>
  <c r="G29" i="2" s="1"/>
  <c r="D23" i="2"/>
  <c r="D24" i="2" s="1"/>
  <c r="G21" i="2"/>
  <c r="G22" i="2" s="1"/>
  <c r="E12" i="2"/>
  <c r="F12" i="2"/>
  <c r="E21" i="2"/>
  <c r="E22" i="2" s="1"/>
  <c r="F30" i="2"/>
  <c r="F35" i="1"/>
  <c r="F36" i="1" s="1"/>
  <c r="F29" i="2" l="1"/>
  <c r="F21" i="2"/>
  <c r="F22" i="2" s="1"/>
  <c r="E26" i="2"/>
  <c r="E23" i="2"/>
  <c r="E27" i="2"/>
  <c r="E24" i="2"/>
  <c r="E31" i="2"/>
  <c r="D25" i="2"/>
  <c r="D36" i="2" s="1"/>
  <c r="E42" i="2" s="1"/>
  <c r="F37" i="1"/>
  <c r="F38" i="1" s="1"/>
  <c r="G38" i="2" l="1"/>
  <c r="G39" i="2" s="1"/>
  <c r="F38" i="2"/>
  <c r="F39" i="2" s="1"/>
  <c r="E25" i="2"/>
  <c r="F31" i="2"/>
  <c r="G31" i="2"/>
  <c r="G24" i="2"/>
  <c r="F24" i="2"/>
  <c r="G27" i="2"/>
  <c r="F27" i="2"/>
  <c r="F23" i="2"/>
  <c r="G23" i="2"/>
  <c r="E32" i="2"/>
  <c r="G26" i="2"/>
  <c r="F26" i="2"/>
  <c r="H22" i="2"/>
  <c r="G32" i="2" l="1"/>
  <c r="F25" i="2"/>
  <c r="G25" i="2"/>
  <c r="F32" i="2"/>
  <c r="E33" i="2"/>
  <c r="E35" i="2" s="1"/>
  <c r="E36" i="2" s="1"/>
  <c r="E40" i="2" s="1"/>
  <c r="E43" i="2" s="1"/>
  <c r="E44" i="2" s="1"/>
  <c r="F33" i="2" l="1"/>
  <c r="F35" i="2" s="1"/>
  <c r="F36" i="2" s="1"/>
  <c r="F40" i="2" s="1"/>
  <c r="G42" i="2" s="1"/>
  <c r="G33" i="2"/>
  <c r="G35" i="2" s="1"/>
  <c r="G36" i="2" s="1"/>
  <c r="G40" i="2" s="1"/>
  <c r="G43" i="2" s="1"/>
  <c r="G44" i="2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2" i="1" s="1"/>
  <c r="F23" i="1" l="1"/>
  <c r="F24" i="1"/>
  <c r="F25" i="1" l="1"/>
  <c r="F26" i="1"/>
</calcChain>
</file>

<file path=xl/sharedStrings.xml><?xml version="1.0" encoding="utf-8"?>
<sst xmlns="http://schemas.openxmlformats.org/spreadsheetml/2006/main" count="141" uniqueCount="84">
  <si>
    <t>NEW ITEMS</t>
  </si>
  <si>
    <t>Nos</t>
  </si>
  <si>
    <t>Sqm</t>
  </si>
  <si>
    <t>S.No</t>
  </si>
  <si>
    <t>Description</t>
  </si>
  <si>
    <t>QTY</t>
  </si>
  <si>
    <t>UOM</t>
  </si>
  <si>
    <t>Amount (Rs.)</t>
  </si>
  <si>
    <t>Rate (Rs.)</t>
  </si>
  <si>
    <t>Fowler Two Function Bed with ABS Panel in Pre/Post Operative ward and Semen Collection room</t>
  </si>
  <si>
    <t>Bed side Table with ABS Plastic body construction in Pre/Post Operative ward and Semen Collection room</t>
  </si>
  <si>
    <t>Corporate Deluxe Locker with SS 304 grade Top in Sample collection and Injection room</t>
  </si>
  <si>
    <t>Bed side stand with full SS 304 grade constructionof in Sample collection and Injection room</t>
  </si>
  <si>
    <t>Bed side stand with full GI Powder coated construction in Semen collection room</t>
  </si>
  <si>
    <t>Cryo Can 11 Ltr without wheels In Cryo room</t>
  </si>
  <si>
    <t>Sample collection bed in Sample collection and Injection room</t>
  </si>
  <si>
    <t>Sample collection chair in Sample collection and Injection room</t>
  </si>
  <si>
    <t>The Multipurpose Electro Hydraulic Mobile OT Table in Major OT</t>
  </si>
  <si>
    <t>Hydraulic Door Closer for ABS Doors</t>
  </si>
  <si>
    <t>High Quality IVF Procedural photos at Entrance</t>
  </si>
  <si>
    <t>60mm Thick Box framing as the back support for the name plate at Entrance</t>
  </si>
  <si>
    <t>Door Frame Paneling with laminate Finish of 1 mm thick at Entrance</t>
  </si>
  <si>
    <t>32mm Double Flush Door (1800 x 2100 mm door) at Entrance</t>
  </si>
  <si>
    <t>Top Of The Name Plate With Glossy Laminate at Entrance</t>
  </si>
  <si>
    <t>Double side ACP sheet with vinyl stickering (Name board wth three languages fixed at IVF Entrance Corridor)</t>
  </si>
  <si>
    <t>Foam Board with eco solvent vinyl pasting (Name board wth three languages with direction to IVF Center fixed at 3rd floor)</t>
  </si>
  <si>
    <t>Foam Board with eco solvent vinyl pasting (Name board wth with direction to Rooms fixed to wall in IVF Corridor,)</t>
  </si>
  <si>
    <t>Sub Total</t>
  </si>
  <si>
    <t>GST @ 18%</t>
  </si>
  <si>
    <t>TSMSIDC Charges, NAC &amp; Labour Cess @ 5.1%</t>
  </si>
  <si>
    <t>Grand Total</t>
  </si>
  <si>
    <t>Extra Items As Per Doctors Letter</t>
  </si>
  <si>
    <t>Consultant Chair in Embryologist and Anesthetist room</t>
  </si>
  <si>
    <t>Extra Items</t>
  </si>
  <si>
    <t>Patient Chair Embryologist and Anesthetist room</t>
  </si>
  <si>
    <t>Lab Chairs Type I (DCA Price) in Andrology Lab &amp; Embryology Lab</t>
  </si>
  <si>
    <t>GST</t>
  </si>
  <si>
    <t>Remarks</t>
  </si>
  <si>
    <t>As Per Gandhi</t>
  </si>
  <si>
    <t>COMPARITIVE STATEMENT FOR GENERAL ABSTRACT</t>
  </si>
  <si>
    <t>As per Agreement</t>
  </si>
  <si>
    <t>As per workdone</t>
  </si>
  <si>
    <t>Excess</t>
  </si>
  <si>
    <t>Less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</si>
  <si>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</si>
  <si>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</si>
  <si>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</si>
  <si>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</si>
  <si>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</si>
  <si>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</si>
  <si>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</si>
  <si>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</si>
  <si>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r>
      <t xml:space="preserve">Sub Total (Agreement </t>
    </r>
    <r>
      <rPr>
        <b/>
        <sz val="11"/>
        <color rgb="FF000000"/>
        <rFont val="Arial"/>
        <family val="2"/>
      </rPr>
      <t>Part-A</t>
    </r>
    <r>
      <rPr>
        <sz val="11"/>
        <color rgb="FF000000"/>
        <rFont val="Arial"/>
        <family val="2"/>
      </rPr>
      <t>)</t>
    </r>
  </si>
  <si>
    <t>Equipment supplimental</t>
  </si>
  <si>
    <t>Civil supplimental works</t>
  </si>
  <si>
    <t>Plumbing supplimental works</t>
  </si>
  <si>
    <t>Electrical supplimental works</t>
  </si>
  <si>
    <t>Fire Fighting supplimental works</t>
  </si>
  <si>
    <t>Air Conditioning supplimental works</t>
  </si>
  <si>
    <t>MGPS supplimental works</t>
  </si>
  <si>
    <t>Water Proofing Works</t>
  </si>
  <si>
    <r>
      <t xml:space="preserve">Sub Total (Supplimental </t>
    </r>
    <r>
      <rPr>
        <b/>
        <sz val="11"/>
        <color rgb="FF000000"/>
        <rFont val="Arial"/>
        <family val="2"/>
      </rPr>
      <t>Part-B</t>
    </r>
    <r>
      <rPr>
        <sz val="11"/>
        <color rgb="FF000000"/>
        <rFont val="Arial"/>
        <family val="2"/>
      </rPr>
      <t>)</t>
    </r>
  </si>
  <si>
    <t>Total (Part-A+Part-B)</t>
  </si>
  <si>
    <t>Provision towards Engineering Supervision Charges @  4% on RE Value</t>
  </si>
  <si>
    <t>Labour Cess @ 1% on Basic Price of Revised Estimate</t>
  </si>
  <si>
    <t>NAC @ 0.1% on Basic Price of Revised estimate</t>
  </si>
  <si>
    <t>Provision towards Seniorage Charges on Civil Component</t>
  </si>
  <si>
    <t>Provision towards DMF Charges 30% on Seniorage Charges</t>
  </si>
  <si>
    <t>Provision towards SMFT Charges 2% on seniorage Charges</t>
  </si>
  <si>
    <t>Provision towards Haritha Nidhi</t>
  </si>
  <si>
    <t>Sub total of S.No 14 to 18</t>
  </si>
  <si>
    <t>Provision towards GST 18% on Seniorage Charges</t>
  </si>
  <si>
    <r>
      <t>Provision towards Unforseen items and rounding off (LS) -</t>
    </r>
    <r>
      <rPr>
        <sz val="11"/>
        <color rgb="FFFF0000"/>
        <rFont val="Arial"/>
        <family val="2"/>
      </rPr>
      <t xml:space="preserve"> </t>
    </r>
    <r>
      <rPr>
        <u/>
        <sz val="11"/>
        <color rgb="FFFF0000"/>
        <rFont val="Arial"/>
        <family val="2"/>
      </rPr>
      <t>Inaugration Expenses</t>
    </r>
  </si>
  <si>
    <t>Sub total of S.No 22 to 25</t>
  </si>
  <si>
    <t>New Additional Items As Per IVF Gandhi</t>
  </si>
  <si>
    <t>Extra Items as per Enduser Letter</t>
  </si>
  <si>
    <t>As per Admn. Sanction</t>
  </si>
  <si>
    <t>As per Work done</t>
  </si>
  <si>
    <t>Difference</t>
  </si>
  <si>
    <t>Sub Total (26 to 27)</t>
  </si>
  <si>
    <t>Name of the work: Design, fabrication, establishing &amp; commissioning of In-Vitro Fertility Centers (IVFCs) along with allied services on Turnkey basis at MGM Hospital, Warangal.</t>
  </si>
  <si>
    <t>IUI Couch/ Table in IUI Room</t>
  </si>
  <si>
    <t>office table in Embryologist room</t>
  </si>
  <si>
    <t>Patient Seating 3 in 1 model in waiting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</si>
</sst>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u val="singleAccounting"/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" fillId="0" borderId="0"/>
  </cellStyleXfs>
  <cellXfs count="79">
    <xf numFmtId="0" fontId="0" fillId="0" borderId="0" xfId="0"/>
    <xf numFmtId="165" fontId="8" fillId="0" borderId="1" xfId="1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3" fontId="5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/>
    </xf>
    <xf numFmtId="43" fontId="8" fillId="0" borderId="1" xfId="0" applyNumberFormat="1" applyFont="1" applyFill="1" applyBorder="1"/>
    <xf numFmtId="0" fontId="8" fillId="0" borderId="1" xfId="0" applyFont="1" applyFill="1" applyBorder="1" applyAlignment="1">
      <alignment horizontal="left" vertical="center"/>
    </xf>
    <xf numFmtId="166" fontId="7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3" applyFont="1" applyAlignment="1">
      <alignment horizontal="left" vertical="top" wrapText="1"/>
    </xf>
    <xf numFmtId="0" fontId="4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 wrapText="1"/>
    </xf>
    <xf numFmtId="0" fontId="2" fillId="0" borderId="0" xfId="3" applyFont="1" applyAlignment="1">
      <alignment horizontal="left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left" vertical="center" wrapText="1"/>
    </xf>
    <xf numFmtId="165" fontId="2" fillId="0" borderId="1" xfId="3" applyNumberFormat="1" applyFont="1" applyBorder="1" applyAlignment="1">
      <alignment horizontal="left" vertical="center" wrapText="1"/>
    </xf>
    <xf numFmtId="0" fontId="2" fillId="0" borderId="1" xfId="3" applyFont="1" applyBorder="1" applyAlignment="1">
      <alignment horizontal="right" vertical="center" wrapText="1"/>
    </xf>
    <xf numFmtId="0" fontId="4" fillId="0" borderId="1" xfId="3" applyFont="1" applyBorder="1" applyAlignment="1">
      <alignment horizontal="right" vertical="center" wrapText="1"/>
    </xf>
    <xf numFmtId="0" fontId="2" fillId="0" borderId="1" xfId="3" applyFont="1" applyBorder="1" applyAlignment="1">
      <alignment horizontal="left" vertical="top" wrapText="1"/>
    </xf>
    <xf numFmtId="9" fontId="2" fillId="0" borderId="1" xfId="3" applyNumberFormat="1" applyFont="1" applyBorder="1" applyAlignment="1">
      <alignment horizontal="center" vertical="center" wrapText="1"/>
    </xf>
    <xf numFmtId="0" fontId="8" fillId="0" borderId="1" xfId="4" applyFont="1" applyBorder="1" applyAlignment="1">
      <alignment horizontal="left" vertical="center" wrapText="1"/>
    </xf>
    <xf numFmtId="9" fontId="8" fillId="0" borderId="1" xfId="4" applyNumberFormat="1" applyFont="1" applyBorder="1" applyAlignment="1">
      <alignment horizontal="center" vertical="center" wrapText="1"/>
    </xf>
    <xf numFmtId="10" fontId="8" fillId="0" borderId="1" xfId="4" applyNumberFormat="1" applyFont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 wrapText="1"/>
    </xf>
    <xf numFmtId="0" fontId="8" fillId="0" borderId="1" xfId="4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 wrapText="1"/>
    </xf>
    <xf numFmtId="0" fontId="2" fillId="0" borderId="1" xfId="3" applyFont="1" applyBorder="1" applyAlignment="1">
      <alignment horizontal="right" vertical="top" wrapText="1"/>
    </xf>
    <xf numFmtId="0" fontId="8" fillId="0" borderId="1" xfId="0" applyFont="1" applyBorder="1" applyAlignment="1">
      <alignment horizontal="right" vertical="center"/>
    </xf>
    <xf numFmtId="165" fontId="2" fillId="0" borderId="1" xfId="3" applyNumberFormat="1" applyFont="1" applyBorder="1" applyAlignment="1">
      <alignment horizontal="right" vertical="top" wrapText="1"/>
    </xf>
    <xf numFmtId="166" fontId="2" fillId="0" borderId="1" xfId="3" applyNumberFormat="1" applyFont="1" applyBorder="1" applyAlignment="1">
      <alignment horizontal="right" vertical="top" wrapText="1"/>
    </xf>
    <xf numFmtId="166" fontId="4" fillId="0" borderId="1" xfId="3" applyNumberFormat="1" applyFont="1" applyBorder="1" applyAlignment="1">
      <alignment horizontal="right" vertical="top" wrapText="1"/>
    </xf>
    <xf numFmtId="165" fontId="2" fillId="0" borderId="1" xfId="3" applyNumberFormat="1" applyFont="1" applyBorder="1" applyAlignment="1">
      <alignment horizontal="right" vertical="center" wrapText="1"/>
    </xf>
    <xf numFmtId="165" fontId="4" fillId="0" borderId="1" xfId="3" applyNumberFormat="1" applyFont="1" applyBorder="1" applyAlignment="1">
      <alignment horizontal="right" vertical="center" wrapText="1"/>
    </xf>
    <xf numFmtId="165" fontId="13" fillId="0" borderId="1" xfId="3" applyNumberFormat="1" applyFont="1" applyBorder="1" applyAlignment="1">
      <alignment horizontal="right" vertical="center" wrapText="1"/>
    </xf>
    <xf numFmtId="165" fontId="2" fillId="0" borderId="1" xfId="1" applyNumberFormat="1" applyFont="1" applyBorder="1" applyAlignment="1">
      <alignment horizontal="right" vertical="top" wrapText="1"/>
    </xf>
    <xf numFmtId="165" fontId="4" fillId="0" borderId="1" xfId="3" applyNumberFormat="1" applyFont="1" applyBorder="1" applyAlignment="1">
      <alignment horizontal="right" vertical="top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65" fontId="8" fillId="0" borderId="1" xfId="2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65" fontId="2" fillId="0" borderId="0" xfId="3" applyNumberFormat="1" applyFont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 shrinkToFit="1"/>
    </xf>
    <xf numFmtId="0" fontId="14" fillId="0" borderId="1" xfId="0" applyFont="1" applyFill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center" vertical="center" wrapText="1" shrinkToFit="1"/>
    </xf>
    <xf numFmtId="166" fontId="2" fillId="0" borderId="1" xfId="1" applyNumberFormat="1" applyFont="1" applyFill="1" applyBorder="1" applyAlignment="1">
      <alignment horizontal="right" vertical="center" wrapText="1" shrinkToFit="1"/>
    </xf>
    <xf numFmtId="2" fontId="2" fillId="0" borderId="1" xfId="0" applyNumberFormat="1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66" fontId="14" fillId="0" borderId="1" xfId="1" applyNumberFormat="1" applyFont="1" applyFill="1" applyBorder="1" applyAlignment="1">
      <alignment horizontal="right" vertical="center" wrapText="1"/>
    </xf>
    <xf numFmtId="166" fontId="14" fillId="0" borderId="1" xfId="1" applyNumberFormat="1" applyFont="1" applyFill="1" applyBorder="1" applyAlignment="1">
      <alignment horizontal="right" vertical="center"/>
    </xf>
    <xf numFmtId="166" fontId="2" fillId="0" borderId="1" xfId="1" applyNumberFormat="1" applyFont="1" applyFill="1" applyBorder="1" applyAlignment="1">
      <alignment horizontal="right" vertical="center" wrapText="1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3" fontId="7" fillId="0" borderId="1" xfId="0" applyNumberFormat="1" applyFont="1" applyFill="1" applyBorder="1"/>
    <xf numFmtId="0" fontId="9" fillId="0" borderId="2" xfId="3" applyFont="1" applyBorder="1" applyAlignment="1">
      <alignment horizontal="center" wrapText="1"/>
    </xf>
    <xf numFmtId="0" fontId="9" fillId="0" borderId="4" xfId="3" applyFont="1" applyBorder="1" applyAlignment="1">
      <alignment horizontal="center" wrapText="1"/>
    </xf>
    <xf numFmtId="0" fontId="9" fillId="0" borderId="3" xfId="3" applyFont="1" applyBorder="1" applyAlignment="1">
      <alignment horizontal="center" wrapText="1"/>
    </xf>
    <xf numFmtId="0" fontId="10" fillId="0" borderId="1" xfId="3" applyFont="1" applyBorder="1" applyAlignment="1">
      <alignment horizontal="center" wrapText="1"/>
    </xf>
  </cellXfs>
  <cellStyles count="5">
    <cellStyle name="Comma" xfId="1" builtinId="3"/>
    <cellStyle name="Comma 7" xfId="2"/>
    <cellStyle name="Normal" xfId="0" builtinId="0"/>
    <cellStyle name="Normal 2" xfId="3"/>
    <cellStyle name="Normal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38"/>
  <sheetViews>
    <sheetView topLeftCell="A9" workbookViewId="0">
      <selection activeCell="K25" sqref="K25:K26"/>
    </sheetView>
  </sheetViews>
  <sheetFormatPr defaultColWidth="8.75" defaultRowHeight="13.6" x14ac:dyDescent="0.25"/>
  <cols>
    <col min="1" max="1" width="6.25" style="2" bestFit="1" customWidth="1"/>
    <col min="2" max="2" width="67.875" style="8" customWidth="1"/>
    <col min="3" max="3" width="6.75" style="2" bestFit="1" customWidth="1"/>
    <col min="4" max="4" width="6.375" style="2" bestFit="1" customWidth="1"/>
    <col min="5" max="5" width="13.125" style="2" bestFit="1" customWidth="1"/>
    <col min="6" max="6" width="15.5" style="2" bestFit="1" customWidth="1"/>
    <col min="7" max="7" width="15.375" style="2" bestFit="1" customWidth="1"/>
    <col min="8" max="16384" width="8.75" style="2"/>
  </cols>
  <sheetData>
    <row r="2" spans="1:15" ht="14.3" x14ac:dyDescent="0.25">
      <c r="A2" s="23" t="s">
        <v>3</v>
      </c>
      <c r="B2" s="23" t="s">
        <v>4</v>
      </c>
      <c r="C2" s="23" t="s">
        <v>5</v>
      </c>
      <c r="D2" s="23" t="s">
        <v>6</v>
      </c>
      <c r="E2" s="23" t="s">
        <v>8</v>
      </c>
      <c r="F2" s="23" t="s">
        <v>7</v>
      </c>
      <c r="G2" s="23" t="s">
        <v>37</v>
      </c>
    </row>
    <row r="3" spans="1:15" s="3" customFormat="1" ht="14.3" x14ac:dyDescent="0.25">
      <c r="B3" s="4" t="s">
        <v>0</v>
      </c>
      <c r="E3" s="5"/>
      <c r="F3" s="5"/>
      <c r="H3" s="20"/>
    </row>
    <row r="4" spans="1:15" s="6" customFormat="1" ht="27.2" x14ac:dyDescent="0.25">
      <c r="A4" s="58">
        <v>1</v>
      </c>
      <c r="B4" s="59" t="s">
        <v>9</v>
      </c>
      <c r="C4" s="60">
        <v>5</v>
      </c>
      <c r="D4" s="58" t="s">
        <v>1</v>
      </c>
      <c r="E4" s="61">
        <v>39000</v>
      </c>
      <c r="F4" s="61">
        <f>ROUND(C4*E4,0)</f>
        <v>195000</v>
      </c>
      <c r="G4" s="3" t="s">
        <v>38</v>
      </c>
      <c r="H4" s="21"/>
    </row>
    <row r="5" spans="1:15" s="6" customFormat="1" ht="27.2" x14ac:dyDescent="0.25">
      <c r="A5" s="58">
        <v>2</v>
      </c>
      <c r="B5" s="59" t="s">
        <v>10</v>
      </c>
      <c r="C5" s="60">
        <v>5</v>
      </c>
      <c r="D5" s="58" t="s">
        <v>1</v>
      </c>
      <c r="E5" s="61">
        <v>9000</v>
      </c>
      <c r="F5" s="61">
        <f t="shared" ref="F5:F17" si="0">ROUND(C5*E5,0)</f>
        <v>45000</v>
      </c>
      <c r="G5" s="3" t="s">
        <v>38</v>
      </c>
      <c r="H5" s="21"/>
    </row>
    <row r="6" spans="1:15" s="6" customFormat="1" ht="27.2" x14ac:dyDescent="0.25">
      <c r="A6" s="58">
        <v>3</v>
      </c>
      <c r="B6" s="59" t="s">
        <v>11</v>
      </c>
      <c r="C6" s="60">
        <v>1</v>
      </c>
      <c r="D6" s="58" t="s">
        <v>1</v>
      </c>
      <c r="E6" s="61">
        <v>8400</v>
      </c>
      <c r="F6" s="61">
        <f t="shared" si="0"/>
        <v>8400</v>
      </c>
      <c r="G6" s="3" t="s">
        <v>38</v>
      </c>
      <c r="H6" s="21"/>
    </row>
    <row r="7" spans="1:15" s="6" customFormat="1" ht="27.2" x14ac:dyDescent="0.25">
      <c r="A7" s="58">
        <v>4</v>
      </c>
      <c r="B7" s="59" t="s">
        <v>12</v>
      </c>
      <c r="C7" s="60">
        <v>1</v>
      </c>
      <c r="D7" s="58" t="s">
        <v>1</v>
      </c>
      <c r="E7" s="61">
        <v>9300</v>
      </c>
      <c r="F7" s="61">
        <f t="shared" si="0"/>
        <v>9300</v>
      </c>
      <c r="G7" s="3" t="s">
        <v>38</v>
      </c>
      <c r="H7" s="21"/>
    </row>
    <row r="8" spans="1:15" s="6" customFormat="1" ht="27.2" x14ac:dyDescent="0.25">
      <c r="A8" s="58">
        <v>5</v>
      </c>
      <c r="B8" s="59" t="s">
        <v>13</v>
      </c>
      <c r="C8" s="60">
        <v>1</v>
      </c>
      <c r="D8" s="58" t="s">
        <v>1</v>
      </c>
      <c r="E8" s="61">
        <v>4200</v>
      </c>
      <c r="F8" s="61">
        <f t="shared" si="0"/>
        <v>4200</v>
      </c>
      <c r="G8" s="3" t="s">
        <v>38</v>
      </c>
      <c r="H8" s="21"/>
    </row>
    <row r="9" spans="1:15" s="6" customFormat="1" ht="15.65" x14ac:dyDescent="0.25">
      <c r="A9" s="58">
        <v>6</v>
      </c>
      <c r="B9" s="59" t="s">
        <v>16</v>
      </c>
      <c r="C9" s="60">
        <v>1</v>
      </c>
      <c r="D9" s="58" t="s">
        <v>1</v>
      </c>
      <c r="E9" s="61">
        <v>16200</v>
      </c>
      <c r="F9" s="61">
        <f>ROUND(C9*E9,0)</f>
        <v>16200</v>
      </c>
      <c r="G9" s="3" t="s">
        <v>38</v>
      </c>
      <c r="H9" s="21"/>
    </row>
    <row r="10" spans="1:15" s="6" customFormat="1" ht="15.65" x14ac:dyDescent="0.25">
      <c r="A10" s="58">
        <v>7</v>
      </c>
      <c r="B10" s="59" t="s">
        <v>14</v>
      </c>
      <c r="C10" s="60">
        <v>1</v>
      </c>
      <c r="D10" s="58" t="s">
        <v>1</v>
      </c>
      <c r="E10" s="61">
        <v>32000</v>
      </c>
      <c r="F10" s="61">
        <f t="shared" si="0"/>
        <v>32000</v>
      </c>
      <c r="G10" s="3" t="s">
        <v>38</v>
      </c>
      <c r="H10" s="21"/>
    </row>
    <row r="11" spans="1:15" s="6" customFormat="1" ht="15.65" x14ac:dyDescent="0.25">
      <c r="A11" s="58">
        <v>8</v>
      </c>
      <c r="B11" s="59" t="s">
        <v>15</v>
      </c>
      <c r="C11" s="60">
        <v>1</v>
      </c>
      <c r="D11" s="58" t="s">
        <v>1</v>
      </c>
      <c r="E11" s="61">
        <v>29000</v>
      </c>
      <c r="F11" s="61">
        <f t="shared" si="0"/>
        <v>29000</v>
      </c>
      <c r="G11" s="3" t="s">
        <v>38</v>
      </c>
      <c r="H11" s="21"/>
    </row>
    <row r="12" spans="1:15" s="6" customFormat="1" ht="15.65" x14ac:dyDescent="0.25">
      <c r="A12" s="58">
        <v>9</v>
      </c>
      <c r="B12" s="59" t="s">
        <v>17</v>
      </c>
      <c r="C12" s="62">
        <v>1</v>
      </c>
      <c r="D12" s="58" t="s">
        <v>1</v>
      </c>
      <c r="E12" s="61">
        <v>210000</v>
      </c>
      <c r="F12" s="63">
        <f t="shared" si="0"/>
        <v>210000</v>
      </c>
      <c r="G12" s="3" t="s">
        <v>38</v>
      </c>
      <c r="H12" s="21"/>
    </row>
    <row r="13" spans="1:15" s="6" customFormat="1" ht="15.65" x14ac:dyDescent="0.25">
      <c r="A13" s="58">
        <v>10</v>
      </c>
      <c r="B13" s="59" t="s">
        <v>18</v>
      </c>
      <c r="C13" s="64">
        <v>15</v>
      </c>
      <c r="D13" s="65" t="s">
        <v>1</v>
      </c>
      <c r="E13" s="66">
        <v>2819</v>
      </c>
      <c r="F13" s="67">
        <f t="shared" si="0"/>
        <v>42285</v>
      </c>
      <c r="G13" s="3" t="s">
        <v>38</v>
      </c>
      <c r="H13" s="21"/>
      <c r="M13" s="7"/>
      <c r="N13" s="7"/>
      <c r="O13" s="7"/>
    </row>
    <row r="14" spans="1:15" s="3" customFormat="1" x14ac:dyDescent="0.25">
      <c r="A14" s="58">
        <v>11</v>
      </c>
      <c r="B14" s="59" t="s">
        <v>19</v>
      </c>
      <c r="C14" s="64">
        <v>13</v>
      </c>
      <c r="D14" s="65" t="s">
        <v>1</v>
      </c>
      <c r="E14" s="66">
        <v>9000</v>
      </c>
      <c r="F14" s="67">
        <f t="shared" si="0"/>
        <v>117000</v>
      </c>
      <c r="G14" s="3" t="s">
        <v>38</v>
      </c>
      <c r="H14" s="20"/>
    </row>
    <row r="15" spans="1:15" s="3" customFormat="1" ht="27.2" x14ac:dyDescent="0.25">
      <c r="A15" s="58">
        <v>12</v>
      </c>
      <c r="B15" s="59" t="s">
        <v>20</v>
      </c>
      <c r="C15" s="64">
        <v>4.6500000000000004</v>
      </c>
      <c r="D15" s="65" t="s">
        <v>2</v>
      </c>
      <c r="E15" s="68">
        <v>11012</v>
      </c>
      <c r="F15" s="63">
        <f t="shared" si="0"/>
        <v>51206</v>
      </c>
      <c r="G15" s="3" t="s">
        <v>38</v>
      </c>
      <c r="H15" s="20"/>
    </row>
    <row r="16" spans="1:15" s="3" customFormat="1" x14ac:dyDescent="0.25">
      <c r="A16" s="58">
        <v>13</v>
      </c>
      <c r="B16" s="59" t="s">
        <v>21</v>
      </c>
      <c r="C16" s="69">
        <v>8.17</v>
      </c>
      <c r="D16" s="70" t="s">
        <v>2</v>
      </c>
      <c r="E16" s="67">
        <v>9250</v>
      </c>
      <c r="F16" s="67">
        <f t="shared" si="0"/>
        <v>75573</v>
      </c>
      <c r="G16" s="3" t="s">
        <v>38</v>
      </c>
      <c r="H16" s="20"/>
    </row>
    <row r="17" spans="1:8" s="3" customFormat="1" x14ac:dyDescent="0.25">
      <c r="A17" s="58">
        <v>14</v>
      </c>
      <c r="B17" s="59" t="s">
        <v>22</v>
      </c>
      <c r="C17" s="71">
        <v>1</v>
      </c>
      <c r="D17" s="72" t="s">
        <v>1</v>
      </c>
      <c r="E17" s="66">
        <v>56500</v>
      </c>
      <c r="F17" s="67">
        <f t="shared" si="0"/>
        <v>56500</v>
      </c>
      <c r="G17" s="3" t="s">
        <v>38</v>
      </c>
      <c r="H17" s="20"/>
    </row>
    <row r="18" spans="1:8" s="3" customFormat="1" x14ac:dyDescent="0.25">
      <c r="A18" s="58">
        <v>15</v>
      </c>
      <c r="B18" s="59" t="s">
        <v>23</v>
      </c>
      <c r="C18" s="71">
        <v>3</v>
      </c>
      <c r="D18" s="72" t="s">
        <v>2</v>
      </c>
      <c r="E18" s="66">
        <v>9580</v>
      </c>
      <c r="F18" s="67">
        <f>ROUND(C18*E18,0)</f>
        <v>28740</v>
      </c>
      <c r="G18" s="3" t="s">
        <v>38</v>
      </c>
      <c r="H18" s="20"/>
    </row>
    <row r="19" spans="1:8" s="3" customFormat="1" ht="27.2" x14ac:dyDescent="0.25">
      <c r="A19" s="58">
        <v>16</v>
      </c>
      <c r="B19" s="73" t="s">
        <v>24</v>
      </c>
      <c r="C19" s="3">
        <v>1</v>
      </c>
      <c r="D19" s="3" t="s">
        <v>1</v>
      </c>
      <c r="E19" s="63">
        <v>6000</v>
      </c>
      <c r="F19" s="63">
        <f>ROUND(C19*E19,0)</f>
        <v>6000</v>
      </c>
      <c r="G19" s="3" t="s">
        <v>38</v>
      </c>
      <c r="H19" s="20"/>
    </row>
    <row r="20" spans="1:8" s="3" customFormat="1" ht="27.2" x14ac:dyDescent="0.25">
      <c r="A20" s="58">
        <v>17</v>
      </c>
      <c r="B20" s="73" t="s">
        <v>25</v>
      </c>
      <c r="C20" s="3">
        <v>2</v>
      </c>
      <c r="D20" s="3" t="s">
        <v>1</v>
      </c>
      <c r="E20" s="63">
        <v>2800</v>
      </c>
      <c r="F20" s="63">
        <f>ROUND(C20*E20,0)</f>
        <v>5600</v>
      </c>
      <c r="G20" s="3" t="s">
        <v>38</v>
      </c>
      <c r="H20" s="20"/>
    </row>
    <row r="21" spans="1:8" s="3" customFormat="1" ht="27.2" x14ac:dyDescent="0.25">
      <c r="A21" s="58">
        <v>18</v>
      </c>
      <c r="B21" s="73" t="s">
        <v>26</v>
      </c>
      <c r="C21" s="3">
        <v>2</v>
      </c>
      <c r="D21" s="3" t="s">
        <v>1</v>
      </c>
      <c r="E21" s="63">
        <v>3200</v>
      </c>
      <c r="F21" s="63">
        <f>ROUND(C21*E21,0)</f>
        <v>6400</v>
      </c>
      <c r="G21" s="3" t="s">
        <v>38</v>
      </c>
      <c r="H21" s="20"/>
    </row>
    <row r="22" spans="1:8" ht="14.3" x14ac:dyDescent="0.25">
      <c r="A22" s="12"/>
      <c r="B22" s="16"/>
      <c r="C22" s="12"/>
      <c r="D22" s="12"/>
      <c r="E22" s="14" t="s">
        <v>27</v>
      </c>
      <c r="F22" s="17">
        <f>SUM(F4:F21)</f>
        <v>938404</v>
      </c>
      <c r="G22" s="12"/>
    </row>
    <row r="23" spans="1:8" x14ac:dyDescent="0.25">
      <c r="A23" s="12"/>
      <c r="B23" s="16"/>
      <c r="C23" s="12"/>
      <c r="D23" s="12"/>
      <c r="E23" s="14" t="s">
        <v>28</v>
      </c>
      <c r="F23" s="18">
        <f>F22*18%</f>
        <v>168912.72</v>
      </c>
      <c r="G23" s="12"/>
    </row>
    <row r="24" spans="1:8" x14ac:dyDescent="0.25">
      <c r="A24" s="12"/>
      <c r="B24" s="16"/>
      <c r="C24" s="12"/>
      <c r="D24" s="12"/>
      <c r="E24" s="14" t="s">
        <v>27</v>
      </c>
      <c r="F24" s="19">
        <f>SUM(F22:F23)</f>
        <v>1107316.72</v>
      </c>
      <c r="G24" s="12"/>
    </row>
    <row r="25" spans="1:8" x14ac:dyDescent="0.2">
      <c r="A25" s="12"/>
      <c r="B25" s="16"/>
      <c r="C25" s="12"/>
      <c r="D25" s="12"/>
      <c r="E25" s="9" t="s">
        <v>29</v>
      </c>
      <c r="F25" s="18">
        <f>F24*5.1%</f>
        <v>56473.152719999998</v>
      </c>
      <c r="G25" s="12"/>
    </row>
    <row r="26" spans="1:8" ht="14.3" x14ac:dyDescent="0.25">
      <c r="A26" s="12"/>
      <c r="B26" s="16"/>
      <c r="C26" s="12"/>
      <c r="D26" s="12"/>
      <c r="E26" s="14" t="s">
        <v>30</v>
      </c>
      <c r="F26" s="17">
        <f>SUM(F24:F25)</f>
        <v>1163789.8727199999</v>
      </c>
      <c r="G26" s="12"/>
    </row>
    <row r="27" spans="1:8" ht="14.3" x14ac:dyDescent="0.25">
      <c r="A27" s="10"/>
      <c r="B27" s="11" t="s">
        <v>31</v>
      </c>
      <c r="C27" s="10"/>
      <c r="D27" s="10"/>
      <c r="E27" s="14"/>
      <c r="F27" s="10"/>
      <c r="G27" s="10"/>
    </row>
    <row r="28" spans="1:8" x14ac:dyDescent="0.25">
      <c r="A28" s="12">
        <v>1</v>
      </c>
      <c r="B28" s="13" t="s">
        <v>32</v>
      </c>
      <c r="C28" s="12">
        <v>3</v>
      </c>
      <c r="D28" s="12" t="s">
        <v>1</v>
      </c>
      <c r="E28" s="22">
        <v>20000</v>
      </c>
      <c r="F28" s="1">
        <f>E28*C28</f>
        <v>60000</v>
      </c>
      <c r="G28" s="10" t="s">
        <v>33</v>
      </c>
    </row>
    <row r="29" spans="1:8" x14ac:dyDescent="0.25">
      <c r="A29" s="12">
        <v>2</v>
      </c>
      <c r="B29" s="13" t="s">
        <v>34</v>
      </c>
      <c r="C29" s="12">
        <v>6</v>
      </c>
      <c r="D29" s="12" t="s">
        <v>1</v>
      </c>
      <c r="E29" s="22">
        <v>13500</v>
      </c>
      <c r="F29" s="1">
        <f t="shared" ref="F29:F33" si="1">E29*C29</f>
        <v>81000</v>
      </c>
      <c r="G29" s="10" t="s">
        <v>33</v>
      </c>
    </row>
    <row r="30" spans="1:8" x14ac:dyDescent="0.25">
      <c r="A30" s="12">
        <v>3</v>
      </c>
      <c r="B30" s="13" t="s">
        <v>35</v>
      </c>
      <c r="C30" s="12">
        <v>10</v>
      </c>
      <c r="D30" s="12" t="s">
        <v>1</v>
      </c>
      <c r="E30" s="22">
        <v>15340</v>
      </c>
      <c r="F30" s="1">
        <f t="shared" si="1"/>
        <v>153400</v>
      </c>
      <c r="G30" s="10" t="s">
        <v>33</v>
      </c>
    </row>
    <row r="31" spans="1:8" x14ac:dyDescent="0.25">
      <c r="A31" s="52">
        <v>4</v>
      </c>
      <c r="B31" s="53" t="s">
        <v>81</v>
      </c>
      <c r="C31" s="52">
        <v>2</v>
      </c>
      <c r="D31" s="52" t="s">
        <v>1</v>
      </c>
      <c r="E31" s="54">
        <v>50000</v>
      </c>
      <c r="F31" s="54">
        <f t="shared" si="1"/>
        <v>100000</v>
      </c>
      <c r="G31" s="55" t="s">
        <v>33</v>
      </c>
    </row>
    <row r="32" spans="1:8" x14ac:dyDescent="0.25">
      <c r="A32" s="52">
        <v>5</v>
      </c>
      <c r="B32" s="53" t="s">
        <v>82</v>
      </c>
      <c r="C32" s="52">
        <v>1</v>
      </c>
      <c r="D32" s="52" t="s">
        <v>1</v>
      </c>
      <c r="E32" s="54">
        <v>16000</v>
      </c>
      <c r="F32" s="54">
        <f t="shared" si="1"/>
        <v>16000</v>
      </c>
      <c r="G32" s="55" t="s">
        <v>33</v>
      </c>
    </row>
    <row r="33" spans="1:7" x14ac:dyDescent="0.25">
      <c r="A33" s="52">
        <v>6</v>
      </c>
      <c r="B33" s="56" t="s">
        <v>83</v>
      </c>
      <c r="C33" s="52">
        <v>3</v>
      </c>
      <c r="D33" s="52" t="s">
        <v>1</v>
      </c>
      <c r="E33" s="54">
        <v>38500</v>
      </c>
      <c r="F33" s="54">
        <f t="shared" si="1"/>
        <v>115500</v>
      </c>
      <c r="G33" s="55" t="s">
        <v>33</v>
      </c>
    </row>
    <row r="34" spans="1:7" x14ac:dyDescent="0.2">
      <c r="A34" s="10"/>
      <c r="B34" s="10"/>
      <c r="C34" s="10"/>
      <c r="D34" s="10"/>
      <c r="E34" s="9" t="s">
        <v>27</v>
      </c>
      <c r="F34" s="1">
        <f>SUM(F28:F33)</f>
        <v>525900</v>
      </c>
      <c r="G34" s="10"/>
    </row>
    <row r="35" spans="1:7" x14ac:dyDescent="0.25">
      <c r="A35" s="10"/>
      <c r="B35" s="10"/>
      <c r="C35" s="10"/>
      <c r="D35" s="10"/>
      <c r="E35" s="14" t="s">
        <v>36</v>
      </c>
      <c r="F35" s="1">
        <f>F34*0.18</f>
        <v>94662</v>
      </c>
      <c r="G35" s="10"/>
    </row>
    <row r="36" spans="1:7" x14ac:dyDescent="0.2">
      <c r="A36" s="10"/>
      <c r="B36" s="10"/>
      <c r="C36" s="10"/>
      <c r="D36" s="10"/>
      <c r="E36" s="9" t="s">
        <v>27</v>
      </c>
      <c r="F36" s="15">
        <f>F34+F35</f>
        <v>620562</v>
      </c>
      <c r="G36" s="10"/>
    </row>
    <row r="37" spans="1:7" x14ac:dyDescent="0.2">
      <c r="A37" s="10"/>
      <c r="B37" s="10"/>
      <c r="C37" s="10"/>
      <c r="D37" s="10"/>
      <c r="E37" s="9" t="s">
        <v>29</v>
      </c>
      <c r="F37" s="15">
        <f>F36*5.1%</f>
        <v>31648.661999999997</v>
      </c>
      <c r="G37" s="10"/>
    </row>
    <row r="38" spans="1:7" ht="14.3" x14ac:dyDescent="0.25">
      <c r="A38" s="10"/>
      <c r="B38" s="10"/>
      <c r="C38" s="10"/>
      <c r="D38" s="10"/>
      <c r="E38" s="9" t="s">
        <v>30</v>
      </c>
      <c r="F38" s="74">
        <f>F36+F37</f>
        <v>652210.66200000001</v>
      </c>
      <c r="G38" s="10"/>
    </row>
  </sheetData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view="pageBreakPreview" topLeftCell="A22" zoomScaleNormal="100" zoomScaleSheetLayoutView="100" workbookViewId="0">
      <selection activeCell="F4" sqref="F4"/>
    </sheetView>
  </sheetViews>
  <sheetFormatPr defaultColWidth="8.5" defaultRowHeight="13.6" x14ac:dyDescent="0.25"/>
  <cols>
    <col min="1" max="1" width="4.875" style="24" bestFit="1" customWidth="1"/>
    <col min="2" max="2" width="39.125" style="24" customWidth="1"/>
    <col min="3" max="3" width="7" style="24" customWidth="1"/>
    <col min="4" max="4" width="13" style="24" customWidth="1"/>
    <col min="5" max="6" width="15.5" style="24" bestFit="1" customWidth="1"/>
    <col min="7" max="7" width="15.875" style="24" customWidth="1"/>
    <col min="8" max="8" width="17" style="24" customWidth="1"/>
    <col min="9" max="9" width="8.5" style="24"/>
    <col min="10" max="10" width="11" style="24" bestFit="1" customWidth="1"/>
    <col min="11" max="11" width="10.5" style="24" bestFit="1" customWidth="1"/>
    <col min="12" max="12" width="12.375" style="24" bestFit="1" customWidth="1"/>
    <col min="13" max="16384" width="8.5" style="24"/>
  </cols>
  <sheetData>
    <row r="1" spans="1:8" ht="39.4" customHeight="1" x14ac:dyDescent="0.25">
      <c r="A1" s="75" t="s">
        <v>80</v>
      </c>
      <c r="B1" s="76"/>
      <c r="C1" s="76"/>
      <c r="D1" s="76"/>
      <c r="E1" s="76"/>
      <c r="F1" s="76"/>
      <c r="G1" s="76"/>
      <c r="H1" s="77"/>
    </row>
    <row r="2" spans="1:8" ht="14.3" x14ac:dyDescent="0.25">
      <c r="A2" s="78" t="s">
        <v>39</v>
      </c>
      <c r="B2" s="78"/>
      <c r="C2" s="78"/>
      <c r="D2" s="78"/>
      <c r="E2" s="78"/>
      <c r="F2" s="78"/>
      <c r="G2" s="78"/>
      <c r="H2" s="78"/>
    </row>
    <row r="3" spans="1:8" ht="28.55" x14ac:dyDescent="0.25">
      <c r="A3" s="25" t="s">
        <v>3</v>
      </c>
      <c r="B3" s="26" t="s">
        <v>4</v>
      </c>
      <c r="C3" s="26"/>
      <c r="D3" s="26" t="s">
        <v>40</v>
      </c>
      <c r="E3" s="26" t="s">
        <v>41</v>
      </c>
      <c r="F3" s="26" t="s">
        <v>42</v>
      </c>
      <c r="G3" s="26" t="s">
        <v>43</v>
      </c>
      <c r="H3" s="26" t="s">
        <v>37</v>
      </c>
    </row>
    <row r="4" spans="1:8" s="27" customFormat="1" x14ac:dyDescent="0.25">
      <c r="A4" s="28">
        <v>1</v>
      </c>
      <c r="B4" s="29" t="s">
        <v>44</v>
      </c>
      <c r="C4" s="29"/>
      <c r="D4" s="47">
        <v>26020476</v>
      </c>
      <c r="E4" s="47">
        <v>26020476</v>
      </c>
      <c r="F4" s="47"/>
      <c r="G4" s="47">
        <v>0</v>
      </c>
      <c r="H4" s="29"/>
    </row>
    <row r="5" spans="1:8" s="27" customFormat="1" x14ac:dyDescent="0.25">
      <c r="A5" s="28">
        <v>2</v>
      </c>
      <c r="B5" s="29" t="s">
        <v>45</v>
      </c>
      <c r="C5" s="29"/>
      <c r="D5" s="47">
        <v>7320695.5</v>
      </c>
      <c r="E5" s="47">
        <v>9771661.1500000004</v>
      </c>
      <c r="F5" s="47">
        <v>2450966</v>
      </c>
      <c r="G5" s="47">
        <v>0</v>
      </c>
      <c r="H5" s="29"/>
    </row>
    <row r="6" spans="1:8" s="27" customFormat="1" x14ac:dyDescent="0.25">
      <c r="A6" s="28">
        <v>3</v>
      </c>
      <c r="B6" s="29" t="s">
        <v>46</v>
      </c>
      <c r="C6" s="29"/>
      <c r="D6" s="47">
        <v>160285</v>
      </c>
      <c r="E6" s="47">
        <v>156101</v>
      </c>
      <c r="F6" s="47">
        <v>0</v>
      </c>
      <c r="G6" s="47">
        <v>4184</v>
      </c>
      <c r="H6" s="29"/>
    </row>
    <row r="7" spans="1:8" s="27" customFormat="1" x14ac:dyDescent="0.25">
      <c r="A7" s="28">
        <v>4</v>
      </c>
      <c r="B7" s="29" t="s">
        <v>47</v>
      </c>
      <c r="C7" s="29"/>
      <c r="D7" s="47">
        <v>3832437</v>
      </c>
      <c r="E7" s="47">
        <v>5402274.3999999994</v>
      </c>
      <c r="F7" s="47">
        <v>1569837</v>
      </c>
      <c r="G7" s="47">
        <v>0</v>
      </c>
      <c r="H7" s="29"/>
    </row>
    <row r="8" spans="1:8" s="27" customFormat="1" x14ac:dyDescent="0.25">
      <c r="A8" s="28">
        <v>5</v>
      </c>
      <c r="B8" s="29" t="s">
        <v>48</v>
      </c>
      <c r="C8" s="29"/>
      <c r="D8" s="47">
        <v>1337000</v>
      </c>
      <c r="E8" s="47">
        <v>1337000</v>
      </c>
      <c r="F8" s="47">
        <v>0</v>
      </c>
      <c r="G8" s="47">
        <v>0</v>
      </c>
      <c r="H8" s="29"/>
    </row>
    <row r="9" spans="1:8" s="27" customFormat="1" x14ac:dyDescent="0.25">
      <c r="A9" s="28">
        <v>6</v>
      </c>
      <c r="B9" s="29" t="s">
        <v>49</v>
      </c>
      <c r="C9" s="29"/>
      <c r="D9" s="47">
        <v>225880</v>
      </c>
      <c r="E9" s="47">
        <v>225880</v>
      </c>
      <c r="F9" s="47">
        <v>0</v>
      </c>
      <c r="G9" s="47">
        <v>0</v>
      </c>
      <c r="H9" s="29"/>
    </row>
    <row r="10" spans="1:8" s="27" customFormat="1" x14ac:dyDescent="0.25">
      <c r="A10" s="28">
        <v>7</v>
      </c>
      <c r="B10" s="29" t="s">
        <v>50</v>
      </c>
      <c r="C10" s="29"/>
      <c r="D10" s="47">
        <v>3888485</v>
      </c>
      <c r="E10" s="47">
        <v>4247076</v>
      </c>
      <c r="F10" s="47">
        <v>358591</v>
      </c>
      <c r="G10" s="47">
        <v>0</v>
      </c>
      <c r="H10" s="29"/>
    </row>
    <row r="11" spans="1:8" s="27" customFormat="1" x14ac:dyDescent="0.25">
      <c r="A11" s="28">
        <v>8</v>
      </c>
      <c r="B11" s="29" t="s">
        <v>51</v>
      </c>
      <c r="C11" s="29"/>
      <c r="D11" s="47">
        <v>1025822</v>
      </c>
      <c r="E11" s="47">
        <v>1046572</v>
      </c>
      <c r="F11" s="47">
        <v>20750</v>
      </c>
      <c r="G11" s="47">
        <v>0</v>
      </c>
      <c r="H11" s="29"/>
    </row>
    <row r="12" spans="1:8" s="27" customFormat="1" ht="14.3" x14ac:dyDescent="0.25">
      <c r="A12" s="28"/>
      <c r="B12" s="31" t="s">
        <v>52</v>
      </c>
      <c r="C12" s="31"/>
      <c r="D12" s="48">
        <f>SUM(D4:D11)</f>
        <v>43811080.5</v>
      </c>
      <c r="E12" s="48">
        <f>SUM(E4:E11)</f>
        <v>48207040.549999997</v>
      </c>
      <c r="F12" s="48">
        <f>SUM(F4:F11)</f>
        <v>4400144</v>
      </c>
      <c r="G12" s="48">
        <f>SUM(G4:G11)</f>
        <v>4184</v>
      </c>
      <c r="H12" s="29"/>
    </row>
    <row r="13" spans="1:8" s="27" customFormat="1" x14ac:dyDescent="0.25">
      <c r="A13" s="28">
        <v>9</v>
      </c>
      <c r="B13" s="29" t="s">
        <v>53</v>
      </c>
      <c r="C13" s="29"/>
      <c r="D13" s="47">
        <v>0</v>
      </c>
      <c r="E13" s="47">
        <v>317600</v>
      </c>
      <c r="F13" s="47">
        <v>317600</v>
      </c>
      <c r="G13" s="47">
        <v>0</v>
      </c>
      <c r="H13" s="29"/>
    </row>
    <row r="14" spans="1:8" s="27" customFormat="1" x14ac:dyDescent="0.25">
      <c r="A14" s="28">
        <v>10</v>
      </c>
      <c r="B14" s="29" t="s">
        <v>54</v>
      </c>
      <c r="C14" s="29"/>
      <c r="D14" s="47">
        <v>0</v>
      </c>
      <c r="E14" s="47">
        <v>920706</v>
      </c>
      <c r="F14" s="47">
        <v>920706</v>
      </c>
      <c r="G14" s="47">
        <v>0</v>
      </c>
      <c r="H14" s="29"/>
    </row>
    <row r="15" spans="1:8" s="27" customFormat="1" x14ac:dyDescent="0.25">
      <c r="A15" s="28">
        <v>11</v>
      </c>
      <c r="B15" s="29" t="s">
        <v>55</v>
      </c>
      <c r="C15" s="29"/>
      <c r="D15" s="47">
        <v>0</v>
      </c>
      <c r="E15" s="47">
        <v>8985</v>
      </c>
      <c r="F15" s="47">
        <v>8985</v>
      </c>
      <c r="G15" s="47">
        <v>0</v>
      </c>
      <c r="H15" s="29"/>
    </row>
    <row r="16" spans="1:8" s="27" customFormat="1" x14ac:dyDescent="0.25">
      <c r="A16" s="28">
        <v>12</v>
      </c>
      <c r="B16" s="29" t="s">
        <v>56</v>
      </c>
      <c r="C16" s="29"/>
      <c r="D16" s="47">
        <v>0</v>
      </c>
      <c r="E16" s="47">
        <v>486635</v>
      </c>
      <c r="F16" s="47">
        <v>486635</v>
      </c>
      <c r="G16" s="47">
        <v>0</v>
      </c>
      <c r="H16" s="29"/>
    </row>
    <row r="17" spans="1:10" s="27" customFormat="1" x14ac:dyDescent="0.25">
      <c r="A17" s="28">
        <v>13</v>
      </c>
      <c r="B17" s="29" t="s">
        <v>57</v>
      </c>
      <c r="C17" s="29"/>
      <c r="D17" s="47">
        <v>0</v>
      </c>
      <c r="E17" s="47">
        <v>291366</v>
      </c>
      <c r="F17" s="47">
        <v>291366</v>
      </c>
      <c r="G17" s="47">
        <v>0</v>
      </c>
      <c r="H17" s="29"/>
    </row>
    <row r="18" spans="1:10" s="27" customFormat="1" x14ac:dyDescent="0.25">
      <c r="A18" s="28">
        <v>14</v>
      </c>
      <c r="B18" s="29" t="s">
        <v>58</v>
      </c>
      <c r="C18" s="29"/>
      <c r="D18" s="47">
        <v>0</v>
      </c>
      <c r="E18" s="47">
        <v>65250</v>
      </c>
      <c r="F18" s="47">
        <v>65250</v>
      </c>
      <c r="G18" s="47">
        <v>0</v>
      </c>
      <c r="H18" s="29"/>
    </row>
    <row r="19" spans="1:10" s="27" customFormat="1" x14ac:dyDescent="0.25">
      <c r="A19" s="28">
        <v>15</v>
      </c>
      <c r="B19" s="29" t="s">
        <v>59</v>
      </c>
      <c r="C19" s="29"/>
      <c r="D19" s="47">
        <v>0</v>
      </c>
      <c r="E19" s="47">
        <v>814670</v>
      </c>
      <c r="F19" s="47">
        <v>814670</v>
      </c>
      <c r="G19" s="47">
        <v>0</v>
      </c>
      <c r="H19" s="29"/>
    </row>
    <row r="20" spans="1:10" s="27" customFormat="1" x14ac:dyDescent="0.25">
      <c r="A20" s="28"/>
      <c r="B20" s="29" t="s">
        <v>60</v>
      </c>
      <c r="C20" s="29"/>
      <c r="D20" s="47"/>
      <c r="E20" s="47">
        <v>1500000</v>
      </c>
      <c r="F20" s="47">
        <v>1500000</v>
      </c>
      <c r="G20" s="47">
        <v>0</v>
      </c>
      <c r="H20" s="29"/>
      <c r="J20" s="57"/>
    </row>
    <row r="21" spans="1:10" s="27" customFormat="1" ht="14.3" x14ac:dyDescent="0.25">
      <c r="A21" s="28"/>
      <c r="B21" s="31" t="s">
        <v>61</v>
      </c>
      <c r="C21" s="31"/>
      <c r="D21" s="48">
        <f>SUM(D13:D19)</f>
        <v>0</v>
      </c>
      <c r="E21" s="48">
        <f>SUM(E13:E20)</f>
        <v>4405212</v>
      </c>
      <c r="F21" s="48">
        <f>SUM(F13:F20)</f>
        <v>4405212</v>
      </c>
      <c r="G21" s="48">
        <f>SUM(G13:G20)</f>
        <v>0</v>
      </c>
      <c r="H21" s="29"/>
    </row>
    <row r="22" spans="1:10" s="27" customFormat="1" ht="14.3" x14ac:dyDescent="0.25">
      <c r="A22" s="28"/>
      <c r="B22" s="32" t="s">
        <v>62</v>
      </c>
      <c r="C22" s="32"/>
      <c r="D22" s="48">
        <f>SUM(D21,D12)</f>
        <v>43811080.5</v>
      </c>
      <c r="E22" s="48">
        <f>SUM(E21,E12)</f>
        <v>52612252.549999997</v>
      </c>
      <c r="F22" s="48">
        <f>SUM(F21,F12)</f>
        <v>8805356</v>
      </c>
      <c r="G22" s="48">
        <f>SUM(G21,G12)</f>
        <v>4184</v>
      </c>
      <c r="H22" s="30">
        <f>F22-G22</f>
        <v>8801172</v>
      </c>
    </row>
    <row r="23" spans="1:10" s="27" customFormat="1" ht="27.2" x14ac:dyDescent="0.25">
      <c r="A23" s="28">
        <v>16</v>
      </c>
      <c r="B23" s="33" t="s">
        <v>63</v>
      </c>
      <c r="C23" s="34">
        <v>0.04</v>
      </c>
      <c r="D23" s="47">
        <f>D22*C23</f>
        <v>1752443.22</v>
      </c>
      <c r="E23" s="47">
        <f>E22*C23</f>
        <v>2104490.102</v>
      </c>
      <c r="F23" s="47">
        <f t="shared" ref="F23" si="0">ROUND(IF(E23&gt;D23,E23-D23,0),0)</f>
        <v>352047</v>
      </c>
      <c r="G23" s="47">
        <f t="shared" ref="G23" si="1">ROUND(IF(E23&lt;D23,D23-E23,0),0)</f>
        <v>0</v>
      </c>
      <c r="H23" s="29"/>
    </row>
    <row r="24" spans="1:10" s="27" customFormat="1" ht="14.3" x14ac:dyDescent="0.25">
      <c r="A24" s="28"/>
      <c r="B24" s="32" t="s">
        <v>28</v>
      </c>
      <c r="C24" s="32"/>
      <c r="D24" s="47">
        <f>(D23+D22)*0.18</f>
        <v>8201434.2695999993</v>
      </c>
      <c r="E24" s="47">
        <f>(E22)*0.18</f>
        <v>9470205.4589999989</v>
      </c>
      <c r="F24" s="47">
        <f>ROUND(IF(E24&gt;D24,E24-D24,0),0)</f>
        <v>1268771</v>
      </c>
      <c r="G24" s="47">
        <f>ROUND(IF(E24&lt;D24,D24-E24,0),0)</f>
        <v>0</v>
      </c>
      <c r="H24" s="29"/>
    </row>
    <row r="25" spans="1:10" s="27" customFormat="1" ht="14.3" x14ac:dyDescent="0.25">
      <c r="A25" s="28"/>
      <c r="B25" s="32"/>
      <c r="C25" s="32"/>
      <c r="D25" s="48">
        <f>SUM(D22:D24)</f>
        <v>53764957.989599995</v>
      </c>
      <c r="E25" s="48">
        <f>SUM(E22:E24)</f>
        <v>64186948.110999994</v>
      </c>
      <c r="F25" s="48">
        <f t="shared" ref="F25:G25" si="2">SUM(F22:F24)</f>
        <v>10426174</v>
      </c>
      <c r="G25" s="48">
        <f t="shared" si="2"/>
        <v>4184</v>
      </c>
      <c r="H25" s="29"/>
    </row>
    <row r="26" spans="1:10" s="27" customFormat="1" ht="27.2" x14ac:dyDescent="0.25">
      <c r="A26" s="28">
        <v>17</v>
      </c>
      <c r="B26" s="35" t="s">
        <v>64</v>
      </c>
      <c r="C26" s="36">
        <v>0.01</v>
      </c>
      <c r="D26" s="47"/>
      <c r="E26" s="47">
        <f>E22*C26</f>
        <v>526122.52549999999</v>
      </c>
      <c r="F26" s="47">
        <f t="shared" ref="F26:F34" si="3">ROUND(IF(E26&gt;D26,E26-D26,0),0)</f>
        <v>526123</v>
      </c>
      <c r="G26" s="47">
        <f t="shared" ref="G26:G34" si="4">ROUND(IF(E26&lt;D26,D26-E26,0),0)</f>
        <v>0</v>
      </c>
      <c r="H26" s="29"/>
    </row>
    <row r="27" spans="1:10" s="27" customFormat="1" ht="27.2" x14ac:dyDescent="0.25">
      <c r="A27" s="28">
        <v>18</v>
      </c>
      <c r="B27" s="35" t="s">
        <v>65</v>
      </c>
      <c r="C27" s="37">
        <v>1E-3</v>
      </c>
      <c r="D27" s="47"/>
      <c r="E27" s="47">
        <f>E22*C27</f>
        <v>52612.252549999997</v>
      </c>
      <c r="F27" s="47">
        <f t="shared" si="3"/>
        <v>52612</v>
      </c>
      <c r="G27" s="47">
        <f t="shared" si="4"/>
        <v>0</v>
      </c>
      <c r="H27" s="29"/>
    </row>
    <row r="28" spans="1:10" s="27" customFormat="1" ht="27.2" x14ac:dyDescent="0.25">
      <c r="A28" s="28">
        <v>19</v>
      </c>
      <c r="B28" s="35" t="s">
        <v>66</v>
      </c>
      <c r="C28" s="38"/>
      <c r="D28" s="47"/>
      <c r="E28" s="47">
        <v>1001</v>
      </c>
      <c r="F28" s="47">
        <f t="shared" si="3"/>
        <v>1001</v>
      </c>
      <c r="G28" s="47">
        <f t="shared" si="4"/>
        <v>0</v>
      </c>
      <c r="H28" s="29"/>
    </row>
    <row r="29" spans="1:10" s="27" customFormat="1" ht="27.2" x14ac:dyDescent="0.25">
      <c r="A29" s="28">
        <v>20</v>
      </c>
      <c r="B29" s="35" t="s">
        <v>67</v>
      </c>
      <c r="C29" s="36">
        <v>0.3</v>
      </c>
      <c r="D29" s="47"/>
      <c r="E29" s="47">
        <f>E28*C29</f>
        <v>300.3</v>
      </c>
      <c r="F29" s="47">
        <f t="shared" si="3"/>
        <v>300</v>
      </c>
      <c r="G29" s="47">
        <f t="shared" si="4"/>
        <v>0</v>
      </c>
      <c r="H29" s="29"/>
    </row>
    <row r="30" spans="1:10" s="27" customFormat="1" ht="27.2" x14ac:dyDescent="0.25">
      <c r="A30" s="28">
        <v>21</v>
      </c>
      <c r="B30" s="35" t="s">
        <v>68</v>
      </c>
      <c r="C30" s="36">
        <v>0.02</v>
      </c>
      <c r="D30" s="47"/>
      <c r="E30" s="47">
        <f>E28*C30</f>
        <v>20.02</v>
      </c>
      <c r="F30" s="47">
        <f t="shared" si="3"/>
        <v>20</v>
      </c>
      <c r="G30" s="47">
        <f t="shared" si="4"/>
        <v>0</v>
      </c>
      <c r="H30" s="29"/>
    </row>
    <row r="31" spans="1:10" s="27" customFormat="1" x14ac:dyDescent="0.25">
      <c r="A31" s="28">
        <v>22</v>
      </c>
      <c r="B31" s="35" t="s">
        <v>69</v>
      </c>
      <c r="C31" s="37">
        <v>1E-4</v>
      </c>
      <c r="D31" s="47"/>
      <c r="E31" s="47">
        <f>E22*C31</f>
        <v>5261.2252550000003</v>
      </c>
      <c r="F31" s="47">
        <f t="shared" si="3"/>
        <v>5261</v>
      </c>
      <c r="G31" s="47">
        <f t="shared" si="4"/>
        <v>0</v>
      </c>
      <c r="H31" s="29"/>
    </row>
    <row r="32" spans="1:10" s="27" customFormat="1" x14ac:dyDescent="0.25">
      <c r="A32" s="28">
        <v>23</v>
      </c>
      <c r="B32" s="39" t="s">
        <v>70</v>
      </c>
      <c r="C32" s="38"/>
      <c r="D32" s="47"/>
      <c r="E32" s="47">
        <f>SUM(E26:E31)</f>
        <v>585317.32330500009</v>
      </c>
      <c r="F32" s="47">
        <f t="shared" ref="F32:G32" si="5">SUM(F26:F31)</f>
        <v>585317</v>
      </c>
      <c r="G32" s="47">
        <f t="shared" si="5"/>
        <v>0</v>
      </c>
      <c r="H32" s="29"/>
    </row>
    <row r="33" spans="1:8" s="27" customFormat="1" ht="27.2" x14ac:dyDescent="0.25">
      <c r="A33" s="28">
        <v>24</v>
      </c>
      <c r="B33" s="35" t="s">
        <v>71</v>
      </c>
      <c r="C33" s="36">
        <v>0.18</v>
      </c>
      <c r="D33" s="47"/>
      <c r="E33" s="47">
        <f>E32*C33</f>
        <v>105357.11819490002</v>
      </c>
      <c r="F33" s="47">
        <f t="shared" si="3"/>
        <v>105357</v>
      </c>
      <c r="G33" s="47">
        <f t="shared" si="4"/>
        <v>0</v>
      </c>
      <c r="H33" s="29"/>
    </row>
    <row r="34" spans="1:8" s="27" customFormat="1" ht="27.2" x14ac:dyDescent="0.25">
      <c r="A34" s="28">
        <v>25</v>
      </c>
      <c r="B34" s="35" t="s">
        <v>72</v>
      </c>
      <c r="C34" s="35"/>
      <c r="D34" s="47">
        <v>1235042</v>
      </c>
      <c r="E34" s="49">
        <v>300000</v>
      </c>
      <c r="F34" s="47">
        <f t="shared" si="3"/>
        <v>0</v>
      </c>
      <c r="G34" s="47">
        <f t="shared" si="4"/>
        <v>935042</v>
      </c>
      <c r="H34" s="29"/>
    </row>
    <row r="35" spans="1:8" s="27" customFormat="1" x14ac:dyDescent="0.25">
      <c r="A35" s="28"/>
      <c r="B35" s="39" t="s">
        <v>73</v>
      </c>
      <c r="C35" s="29"/>
      <c r="D35" s="47"/>
      <c r="E35" s="47">
        <f>SUM(E32:E34)</f>
        <v>990674.44149990007</v>
      </c>
      <c r="F35" s="47">
        <f t="shared" ref="F35:G35" si="6">SUM(F32:F34)</f>
        <v>690674</v>
      </c>
      <c r="G35" s="47">
        <f t="shared" si="6"/>
        <v>935042</v>
      </c>
      <c r="H35" s="29"/>
    </row>
    <row r="36" spans="1:8" s="27" customFormat="1" ht="14.3" x14ac:dyDescent="0.25">
      <c r="A36" s="28"/>
      <c r="B36" s="29"/>
      <c r="C36" s="29"/>
      <c r="D36" s="48">
        <f>SUM(D25:D35)</f>
        <v>54999999.989599995</v>
      </c>
      <c r="E36" s="48">
        <f>E35+E25</f>
        <v>65177622.55249989</v>
      </c>
      <c r="F36" s="48">
        <f t="shared" ref="F36:G36" si="7">F35+F25</f>
        <v>11116848</v>
      </c>
      <c r="G36" s="48">
        <f t="shared" si="7"/>
        <v>939226</v>
      </c>
      <c r="H36" s="29"/>
    </row>
    <row r="37" spans="1:8" x14ac:dyDescent="0.25">
      <c r="A37" s="28">
        <v>26</v>
      </c>
      <c r="B37" s="40" t="s">
        <v>74</v>
      </c>
      <c r="C37" s="33"/>
      <c r="D37" s="44"/>
      <c r="E37" s="44">
        <v>1163790</v>
      </c>
      <c r="F37" s="47">
        <f t="shared" ref="F37:F38" si="8">ROUND(IF(E37&gt;D37,E37-D37,0),0)</f>
        <v>1163790</v>
      </c>
      <c r="G37" s="47">
        <f t="shared" ref="G37:G38" si="9">ROUND(IF(E37&lt;D37,D37-E37,0),0)</f>
        <v>0</v>
      </c>
      <c r="H37" s="33"/>
    </row>
    <row r="38" spans="1:8" x14ac:dyDescent="0.25">
      <c r="A38" s="28">
        <v>27</v>
      </c>
      <c r="B38" s="40" t="s">
        <v>75</v>
      </c>
      <c r="C38" s="33"/>
      <c r="D38" s="44"/>
      <c r="E38" s="44">
        <v>652211</v>
      </c>
      <c r="F38" s="47">
        <f t="shared" si="8"/>
        <v>652211</v>
      </c>
      <c r="G38" s="47">
        <f t="shared" si="9"/>
        <v>0</v>
      </c>
      <c r="H38" s="33"/>
    </row>
    <row r="39" spans="1:8" x14ac:dyDescent="0.25">
      <c r="A39" s="28"/>
      <c r="B39" s="40" t="s">
        <v>79</v>
      </c>
      <c r="C39" s="33"/>
      <c r="D39" s="50"/>
      <c r="E39" s="44">
        <f>SUM(E37:E38)</f>
        <v>1816001</v>
      </c>
      <c r="F39" s="44">
        <f>SUM(F37:F38)</f>
        <v>1816001</v>
      </c>
      <c r="G39" s="44">
        <f>SUM(G37:G38)</f>
        <v>0</v>
      </c>
      <c r="H39" s="33"/>
    </row>
    <row r="40" spans="1:8" ht="14.3" x14ac:dyDescent="0.25">
      <c r="A40" s="28"/>
      <c r="B40" s="41" t="s">
        <v>30</v>
      </c>
      <c r="C40" s="33"/>
      <c r="D40" s="44"/>
      <c r="E40" s="51">
        <f>E39+E36</f>
        <v>66993623.55249989</v>
      </c>
      <c r="F40" s="51">
        <f t="shared" ref="F40:G40" si="10">F39+F36</f>
        <v>12932849</v>
      </c>
      <c r="G40" s="51">
        <f t="shared" si="10"/>
        <v>939226</v>
      </c>
      <c r="H40" s="33"/>
    </row>
    <row r="41" spans="1:8" x14ac:dyDescent="0.25">
      <c r="A41" s="28"/>
      <c r="B41" s="40"/>
      <c r="C41" s="33"/>
      <c r="D41" s="33"/>
      <c r="E41" s="33"/>
      <c r="F41" s="33"/>
      <c r="G41" s="33"/>
      <c r="H41" s="33"/>
    </row>
    <row r="42" spans="1:8" x14ac:dyDescent="0.25">
      <c r="A42" s="28"/>
      <c r="B42" s="33"/>
      <c r="C42" s="33"/>
      <c r="D42" s="43" t="s">
        <v>76</v>
      </c>
      <c r="E42" s="44">
        <f>D36</f>
        <v>54999999.989599995</v>
      </c>
      <c r="F42" s="42" t="s">
        <v>42</v>
      </c>
      <c r="G42" s="45">
        <f>F40</f>
        <v>12932849</v>
      </c>
      <c r="H42" s="33"/>
    </row>
    <row r="43" spans="1:8" x14ac:dyDescent="0.25">
      <c r="A43" s="33"/>
      <c r="B43" s="33"/>
      <c r="C43" s="33"/>
      <c r="D43" s="43" t="s">
        <v>77</v>
      </c>
      <c r="E43" s="45">
        <f>E40</f>
        <v>66993623.55249989</v>
      </c>
      <c r="F43" s="42" t="s">
        <v>43</v>
      </c>
      <c r="G43" s="45">
        <f>G40</f>
        <v>939226</v>
      </c>
      <c r="H43" s="33"/>
    </row>
    <row r="44" spans="1:8" ht="14.3" x14ac:dyDescent="0.25">
      <c r="A44" s="33"/>
      <c r="B44" s="33"/>
      <c r="C44" s="33"/>
      <c r="D44" s="43" t="s">
        <v>78</v>
      </c>
      <c r="E44" s="46">
        <f>E43-E42</f>
        <v>11993623.562899895</v>
      </c>
      <c r="F44" s="42" t="s">
        <v>78</v>
      </c>
      <c r="G44" s="46">
        <f>G42-G43</f>
        <v>11993623</v>
      </c>
      <c r="H44" s="33"/>
    </row>
  </sheetData>
  <mergeCells count="2">
    <mergeCell ref="A1:H1"/>
    <mergeCell ref="A2:H2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Additional_Items</vt:lpstr>
      <vt:lpstr>WGL_Abstract</vt:lpstr>
      <vt:lpstr>Additional_Items!Print_Titles</vt:lpstr>
      <vt:lpstr>WGL_Abstract!Print_Titles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yerraguntlajayavardhan@gmail.com</dc:creator>
  <cp:lastModifiedBy>ASTA INFRA</cp:lastModifiedBy>
  <cp:lastPrinted>2024-11-05T08:12:46Z</cp:lastPrinted>
  <dcterms:created xsi:type="dcterms:W3CDTF">2024-11-03T06:28:33Z</dcterms:created>
  <dcterms:modified xsi:type="dcterms:W3CDTF">2024-11-05T10:26:54Z</dcterms:modified>
</cp:coreProperties>
</file>