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defaultThemeVersion="124226"/>
  <xr:revisionPtr revIDLastSave="0" documentId="13_ncr:1_{5FA3D607-6208-4997-B053-E84B74D2FBD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UMMARY" sheetId="3" r:id="rId1"/>
    <sheet name="Room Book" sheetId="1" r:id="rId2"/>
    <sheet name="AC Load Sheet" sheetId="5" r:id="rId3"/>
  </sheets>
  <definedNames>
    <definedName name="_xlnm.Print_Area" localSheetId="1">'Room Book'!$A$1:$AB$64</definedName>
    <definedName name="_xlnm.Print_Titles" localSheetId="1">'Room Book'!$A:$B,'Room Book'!$1:$11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R45" i="1"/>
  <c r="P45" i="1"/>
  <c r="H45" i="1"/>
  <c r="F45" i="1"/>
  <c r="G45" i="1" s="1"/>
  <c r="R44" i="1"/>
  <c r="P44" i="1"/>
  <c r="H44" i="1"/>
  <c r="F44" i="1"/>
  <c r="G44" i="1" s="1"/>
  <c r="R43" i="1"/>
  <c r="P43" i="1"/>
  <c r="H43" i="1"/>
  <c r="F43" i="1"/>
  <c r="R42" i="1"/>
  <c r="P42" i="1"/>
  <c r="H42" i="1"/>
  <c r="F42" i="1"/>
  <c r="G42" i="1" s="1"/>
  <c r="R41" i="1"/>
  <c r="P41" i="1"/>
  <c r="H41" i="1"/>
  <c r="F41" i="1"/>
  <c r="G41" i="1" s="1"/>
  <c r="R40" i="1"/>
  <c r="P40" i="1"/>
  <c r="H40" i="1"/>
  <c r="F40" i="1"/>
  <c r="G40" i="1" s="1"/>
  <c r="R39" i="1"/>
  <c r="P39" i="1"/>
  <c r="H39" i="1"/>
  <c r="F39" i="1"/>
  <c r="G39" i="1" s="1"/>
  <c r="R38" i="1"/>
  <c r="P38" i="1"/>
  <c r="H38" i="1"/>
  <c r="F38" i="1"/>
  <c r="G38" i="1" s="1"/>
  <c r="R37" i="1"/>
  <c r="P37" i="1"/>
  <c r="H37" i="1"/>
  <c r="F37" i="1"/>
  <c r="R36" i="1"/>
  <c r="P36" i="1"/>
  <c r="H36" i="1"/>
  <c r="F36" i="1"/>
  <c r="G36" i="1" s="1"/>
  <c r="R35" i="1"/>
  <c r="P35" i="1"/>
  <c r="H35" i="1"/>
  <c r="F35" i="1"/>
  <c r="F12" i="5"/>
  <c r="E13" i="5"/>
  <c r="F13" i="5" s="1"/>
  <c r="H13" i="5" s="1"/>
  <c r="E12" i="5"/>
  <c r="H12" i="5" s="1"/>
  <c r="E11" i="5"/>
  <c r="F11" i="5" s="1"/>
  <c r="H11" i="5" s="1"/>
  <c r="F10" i="5"/>
  <c r="H10" i="5" s="1"/>
  <c r="E10" i="5"/>
  <c r="M43" i="1" l="1"/>
  <c r="M35" i="1"/>
  <c r="G35" i="1"/>
  <c r="M37" i="1"/>
  <c r="G37" i="1"/>
  <c r="M41" i="1"/>
  <c r="M39" i="1"/>
  <c r="G43" i="1"/>
  <c r="M38" i="1"/>
  <c r="M42" i="1"/>
  <c r="M45" i="1"/>
  <c r="M36" i="1"/>
  <c r="M40" i="1"/>
  <c r="M44" i="1"/>
  <c r="E15" i="5"/>
  <c r="H15" i="5"/>
  <c r="F15" i="5"/>
  <c r="D14" i="3" s="1"/>
  <c r="U57" i="1" l="1"/>
  <c r="V57" i="1"/>
  <c r="W57" i="1"/>
  <c r="X57" i="1"/>
  <c r="Y57" i="1"/>
  <c r="Z57" i="1"/>
  <c r="AA57" i="1"/>
  <c r="AB57" i="1"/>
  <c r="AC57" i="1"/>
  <c r="S57" i="1"/>
  <c r="T57" i="1"/>
  <c r="O57" i="1"/>
  <c r="Q57" i="1"/>
  <c r="N57" i="1"/>
  <c r="F11" i="3"/>
  <c r="S58" i="1" l="1"/>
  <c r="U58" i="1"/>
  <c r="R54" i="1"/>
  <c r="P54" i="1"/>
  <c r="H54" i="1"/>
  <c r="F54" i="1"/>
  <c r="M54" i="1" s="1"/>
  <c r="G54" i="1" l="1"/>
  <c r="R33" i="1"/>
  <c r="P33" i="1"/>
  <c r="H33" i="1"/>
  <c r="F33" i="1"/>
  <c r="G33" i="1" s="1"/>
  <c r="J15" i="1"/>
  <c r="F15" i="1"/>
  <c r="F49" i="1"/>
  <c r="G49" i="1" s="1"/>
  <c r="R55" i="1"/>
  <c r="P55" i="1"/>
  <c r="H55" i="1"/>
  <c r="F55" i="1"/>
  <c r="R53" i="1"/>
  <c r="P53" i="1"/>
  <c r="H53" i="1"/>
  <c r="F53" i="1"/>
  <c r="R52" i="1"/>
  <c r="P52" i="1"/>
  <c r="H52" i="1"/>
  <c r="F52" i="1"/>
  <c r="G52" i="1" s="1"/>
  <c r="R51" i="1"/>
  <c r="P51" i="1"/>
  <c r="H51" i="1"/>
  <c r="F51" i="1"/>
  <c r="R50" i="1"/>
  <c r="P50" i="1"/>
  <c r="H50" i="1"/>
  <c r="F50" i="1"/>
  <c r="R49" i="1"/>
  <c r="P49" i="1"/>
  <c r="H49" i="1"/>
  <c r="M50" i="1" l="1"/>
  <c r="M33" i="1"/>
  <c r="M55" i="1"/>
  <c r="M49" i="1"/>
  <c r="M53" i="1"/>
  <c r="M51" i="1"/>
  <c r="G50" i="1"/>
  <c r="G51" i="1"/>
  <c r="G55" i="1"/>
  <c r="M52" i="1"/>
  <c r="G53" i="1"/>
  <c r="R48" i="1"/>
  <c r="P48" i="1"/>
  <c r="H48" i="1"/>
  <c r="F48" i="1"/>
  <c r="G48" i="1" l="1"/>
  <c r="M48" i="1"/>
  <c r="F17" i="1"/>
  <c r="F18" i="1"/>
  <c r="M18" i="1" s="1"/>
  <c r="F19" i="1"/>
  <c r="F20" i="1"/>
  <c r="F21" i="1"/>
  <c r="M21" i="1" s="1"/>
  <c r="F22" i="1"/>
  <c r="F23" i="1"/>
  <c r="F24" i="1"/>
  <c r="M24" i="1" s="1"/>
  <c r="F25" i="1"/>
  <c r="F26" i="1"/>
  <c r="F27" i="1"/>
  <c r="F28" i="1"/>
  <c r="M28" i="1" s="1"/>
  <c r="F29" i="1"/>
  <c r="F30" i="1"/>
  <c r="M30" i="1" s="1"/>
  <c r="F31" i="1"/>
  <c r="F32" i="1"/>
  <c r="F34" i="1"/>
  <c r="F46" i="1"/>
  <c r="M46" i="1" s="1"/>
  <c r="F47" i="1"/>
  <c r="R25" i="1"/>
  <c r="P25" i="1"/>
  <c r="H25" i="1"/>
  <c r="R31" i="1"/>
  <c r="P31" i="1"/>
  <c r="H31" i="1"/>
  <c r="R27" i="1"/>
  <c r="P27" i="1"/>
  <c r="H27" i="1"/>
  <c r="F16" i="1"/>
  <c r="R17" i="1"/>
  <c r="P17" i="1"/>
  <c r="H17" i="1"/>
  <c r="R16" i="1"/>
  <c r="P16" i="1"/>
  <c r="H16" i="1"/>
  <c r="M47" i="1" l="1"/>
  <c r="M34" i="1"/>
  <c r="M32" i="1"/>
  <c r="M29" i="1"/>
  <c r="M26" i="1"/>
  <c r="M22" i="1"/>
  <c r="M19" i="1"/>
  <c r="M17" i="1"/>
  <c r="M20" i="1"/>
  <c r="M16" i="1"/>
  <c r="G31" i="1"/>
  <c r="M31" i="1"/>
  <c r="M23" i="1"/>
  <c r="G25" i="1"/>
  <c r="M25" i="1"/>
  <c r="G27" i="1"/>
  <c r="M27" i="1"/>
  <c r="G17" i="1"/>
  <c r="G16" i="1"/>
  <c r="G19" i="1" l="1"/>
  <c r="G20" i="1"/>
  <c r="G21" i="1"/>
  <c r="G22" i="1"/>
  <c r="G23" i="1"/>
  <c r="G24" i="1"/>
  <c r="G26" i="1"/>
  <c r="G28" i="1"/>
  <c r="G29" i="1"/>
  <c r="G30" i="1"/>
  <c r="G32" i="1"/>
  <c r="G34" i="1"/>
  <c r="G46" i="1"/>
  <c r="G47" i="1"/>
  <c r="G15" i="1" l="1"/>
  <c r="R47" i="1"/>
  <c r="P47" i="1"/>
  <c r="H47" i="1"/>
  <c r="R46" i="1"/>
  <c r="P46" i="1"/>
  <c r="H46" i="1"/>
  <c r="R34" i="1"/>
  <c r="P34" i="1"/>
  <c r="H34" i="1"/>
  <c r="P32" i="1" l="1"/>
  <c r="R20" i="1"/>
  <c r="P20" i="1"/>
  <c r="H20" i="1"/>
  <c r="M15" i="1"/>
  <c r="R29" i="1"/>
  <c r="P29" i="1"/>
  <c r="H29" i="1"/>
  <c r="R24" i="1"/>
  <c r="P24" i="1"/>
  <c r="H24" i="1"/>
  <c r="R23" i="1"/>
  <c r="P23" i="1"/>
  <c r="H23" i="1"/>
  <c r="R18" i="1"/>
  <c r="P18" i="1"/>
  <c r="H18" i="1"/>
  <c r="G18" i="1"/>
  <c r="T58" i="1" l="1"/>
  <c r="V58" i="1"/>
  <c r="O61" i="1" s="1"/>
  <c r="D10" i="3" s="1"/>
  <c r="W58" i="1"/>
  <c r="O63" i="1" s="1"/>
  <c r="D13" i="3" s="1"/>
  <c r="R32" i="1"/>
  <c r="H32" i="1"/>
  <c r="R30" i="1"/>
  <c r="P30" i="1"/>
  <c r="H30" i="1"/>
  <c r="R21" i="1"/>
  <c r="R22" i="1"/>
  <c r="R26" i="1"/>
  <c r="R28" i="1"/>
  <c r="P21" i="1"/>
  <c r="P22" i="1"/>
  <c r="P26" i="1"/>
  <c r="P28" i="1"/>
  <c r="H21" i="1"/>
  <c r="H22" i="1"/>
  <c r="H26" i="1"/>
  <c r="H28" i="1"/>
  <c r="R19" i="1"/>
  <c r="P19" i="1"/>
  <c r="H19" i="1"/>
  <c r="R15" i="1"/>
  <c r="P15" i="1"/>
  <c r="H15" i="1"/>
  <c r="R57" i="1" l="1"/>
  <c r="P57" i="1"/>
  <c r="F14" i="3"/>
  <c r="F10" i="3" l="1"/>
  <c r="F13" i="3" l="1"/>
  <c r="R58" i="1" l="1"/>
  <c r="O62" i="1" s="1"/>
  <c r="D12" i="3" s="1"/>
  <c r="F12" i="3" l="1"/>
  <c r="E26" i="3" s="1"/>
  <c r="E27" i="3" s="1"/>
  <c r="E28" i="3" s="1"/>
  <c r="E29" i="3" s="1"/>
  <c r="P58" i="1" l="1"/>
  <c r="O60" i="1" l="1"/>
  <c r="D9" i="3" s="1"/>
  <c r="D16" i="3" l="1"/>
  <c r="D18" i="3" s="1"/>
  <c r="D19" i="3" l="1"/>
  <c r="D20" i="3" s="1"/>
  <c r="F9" i="3"/>
  <c r="F16" i="3" s="1"/>
  <c r="F18" i="3" s="1"/>
  <c r="F19" i="3" l="1"/>
  <c r="F20" i="3" s="1"/>
  <c r="F21" i="3" s="1"/>
  <c r="F22" i="3" s="1"/>
</calcChain>
</file>

<file path=xl/sharedStrings.xml><?xml version="1.0" encoding="utf-8"?>
<sst xmlns="http://schemas.openxmlformats.org/spreadsheetml/2006/main" count="184" uniqueCount="149">
  <si>
    <t xml:space="preserve">PROJECT : </t>
  </si>
  <si>
    <t>CLIENT :</t>
  </si>
  <si>
    <t>DOC NAME :</t>
  </si>
  <si>
    <t>DATE :</t>
  </si>
  <si>
    <t xml:space="preserve">REVISION </t>
  </si>
  <si>
    <t xml:space="preserve">ELECTRICAL </t>
  </si>
  <si>
    <t>LV SYSTEMS</t>
  </si>
  <si>
    <t>Sl.No</t>
  </si>
  <si>
    <t>Description of the room</t>
  </si>
  <si>
    <t>Area</t>
  </si>
  <si>
    <t>F/C HT</t>
  </si>
  <si>
    <t>Lux Levels</t>
  </si>
  <si>
    <t>LAN/Data</t>
  </si>
  <si>
    <t>CCTV</t>
  </si>
  <si>
    <t>6/16A</t>
  </si>
  <si>
    <t>( Ft )</t>
  </si>
  <si>
    <t>( Nos )</t>
  </si>
  <si>
    <t>(Lux)</t>
  </si>
  <si>
    <t>( Nos)</t>
  </si>
  <si>
    <t>W</t>
  </si>
  <si>
    <t>H</t>
  </si>
  <si>
    <t>Room Index</t>
  </si>
  <si>
    <t>Wattage light</t>
  </si>
  <si>
    <t>No of Fixtures</t>
  </si>
  <si>
    <t>(watts)</t>
  </si>
  <si>
    <t xml:space="preserve">Fixtures Lumen </t>
  </si>
  <si>
    <t>L</t>
  </si>
  <si>
    <t xml:space="preserve">Raw power Lighting </t>
  </si>
  <si>
    <t xml:space="preserve">UPS power Lighting </t>
  </si>
  <si>
    <t>TOTAL</t>
  </si>
  <si>
    <t>Total Load in KW</t>
  </si>
  <si>
    <t>KW</t>
  </si>
  <si>
    <t>DOC NUMBER :</t>
  </si>
  <si>
    <t xml:space="preserve">USER REQUIRED SPECS </t>
  </si>
  <si>
    <t>R0</t>
  </si>
  <si>
    <t>REVISION    R0</t>
  </si>
  <si>
    <t>DOC NAME :   LOAD SUMMARY SHEET</t>
  </si>
  <si>
    <t>SL.No</t>
  </si>
  <si>
    <t>DESCRIPTION</t>
  </si>
  <si>
    <t>CONNECTING LOAD (KW)</t>
  </si>
  <si>
    <t>DIVERSITY FACTOR</t>
  </si>
  <si>
    <t>MAXIMUM LOAD (KW)</t>
  </si>
  <si>
    <t xml:space="preserve">Lighting Load </t>
  </si>
  <si>
    <t xml:space="preserve">Emergency Lighting Load </t>
  </si>
  <si>
    <t>Load in KW</t>
  </si>
  <si>
    <t>KVA</t>
  </si>
  <si>
    <t>UPS LOAD CALCULATION</t>
  </si>
  <si>
    <t>Total Maximum Demand</t>
  </si>
  <si>
    <t>No of Batteries</t>
  </si>
  <si>
    <t>Total Rated KVA</t>
  </si>
  <si>
    <t>Battery Power</t>
  </si>
  <si>
    <t>AH</t>
  </si>
  <si>
    <t>Battery Voltage</t>
  </si>
  <si>
    <t>V</t>
  </si>
  <si>
    <t>Backup Time</t>
  </si>
  <si>
    <t>Hour</t>
  </si>
  <si>
    <t>Nos</t>
  </si>
  <si>
    <t>( Sqmtr )</t>
  </si>
  <si>
    <t>( Sqfts)</t>
  </si>
  <si>
    <t>AC Loads</t>
  </si>
  <si>
    <t>Room size in mtrs</t>
  </si>
  <si>
    <t>RAW power  Load</t>
  </si>
  <si>
    <t>UPS power Load</t>
  </si>
  <si>
    <t>FANS</t>
  </si>
  <si>
    <t>CEILING</t>
  </si>
  <si>
    <t>EXHAUST</t>
  </si>
  <si>
    <t>Tele phone</t>
  </si>
  <si>
    <t>FA SYSTEM</t>
  </si>
  <si>
    <t>(As the  near by UPS rating available in market is 20KVA ) .So we recommend  = 1 no's 20KVA.</t>
  </si>
  <si>
    <t>OT-2</t>
  </si>
  <si>
    <t>OT-1</t>
  </si>
  <si>
    <t>UPS</t>
  </si>
  <si>
    <t xml:space="preserve">CLIENT :  </t>
  </si>
  <si>
    <t>Counseling Room-1</t>
  </si>
  <si>
    <t>Ultrasound</t>
  </si>
  <si>
    <t>Toilet</t>
  </si>
  <si>
    <t>1.2M Wide Corridor</t>
  </si>
  <si>
    <t>Counseling Room-2</t>
  </si>
  <si>
    <t>Semi-Sterile Area</t>
  </si>
  <si>
    <t>Autoclave</t>
  </si>
  <si>
    <t>Sperm Collection Room</t>
  </si>
  <si>
    <t>Sterile Area</t>
  </si>
  <si>
    <t>Andrology Lab</t>
  </si>
  <si>
    <t>Cryo Room</t>
  </si>
  <si>
    <t>IVF/ICSI/Embriology Lab</t>
  </si>
  <si>
    <t>Store Room</t>
  </si>
  <si>
    <t>Manifold Room</t>
  </si>
  <si>
    <t>Electrical Room</t>
  </si>
  <si>
    <t>UPS Room</t>
  </si>
  <si>
    <t>Change Room-1</t>
  </si>
  <si>
    <t>Blood Collection &amp; Injection Room</t>
  </si>
  <si>
    <t>Record Room</t>
  </si>
  <si>
    <t>RAW POWER SOCKET</t>
  </si>
  <si>
    <t>AC SOCKET</t>
  </si>
  <si>
    <t>Nursical Point</t>
  </si>
  <si>
    <t>6A</t>
  </si>
  <si>
    <t>5% miscellaneous Load</t>
  </si>
  <si>
    <t>Group Diversity @80%</t>
  </si>
  <si>
    <t>IVF CENTER_3RD FLOOR_PETLABURJ</t>
  </si>
  <si>
    <t>MECS/2023/IVF/PTB/ELE/01</t>
  </si>
  <si>
    <t>PROJECT : IVF CETER_3RD FLOOR_PETLABURJ</t>
  </si>
  <si>
    <t>DOC NUMBER :  MECS/2023/IVF/PTB/ELE/02</t>
  </si>
  <si>
    <t>Total KVA at 0.80 Power Factor</t>
  </si>
  <si>
    <t>Considering 70% Efficiency on UPS Selection</t>
  </si>
  <si>
    <t>Lobby</t>
  </si>
  <si>
    <t>IVF Waiting Area</t>
  </si>
  <si>
    <t>2.4M Wide Corridor</t>
  </si>
  <si>
    <t>Change Room-2</t>
  </si>
  <si>
    <t>Reception/ Registration</t>
  </si>
  <si>
    <t>THIRD FLOOR</t>
  </si>
  <si>
    <t>Third floor Lighting Loads in KW</t>
  </si>
  <si>
    <t>Third floor floor Raw Power Loads in KW</t>
  </si>
  <si>
    <t>Third floor floor UPS Lighting Loads in KW</t>
  </si>
  <si>
    <t>Third floor floor UPS Power Loads in KW</t>
  </si>
  <si>
    <t>DATE :     09.12.2023</t>
  </si>
  <si>
    <t xml:space="preserve">AC LOAD </t>
  </si>
  <si>
    <t xml:space="preserve">S.NO </t>
  </si>
  <si>
    <t xml:space="preserve"> NAME</t>
  </si>
  <si>
    <t>QTY</t>
  </si>
  <si>
    <t>POWER IN KW</t>
  </si>
  <si>
    <t>TOTAL LOAD IN KW</t>
  </si>
  <si>
    <t>CONNECTED LOAD IN KW</t>
  </si>
  <si>
    <t>DIVERSITY</t>
  </si>
  <si>
    <t>MAXIMUM LOAD IN KW</t>
  </si>
  <si>
    <t>12HP ODU-1</t>
  </si>
  <si>
    <t>Total Load</t>
  </si>
  <si>
    <t>PROJECT :   IVF CENTER_3RD FLOOR_PETLABURJ</t>
  </si>
  <si>
    <t>DOC NUMBER :    MECS/2023/IVF/PTB/ELE/02</t>
  </si>
  <si>
    <t>10HP ODU-1</t>
  </si>
  <si>
    <t xml:space="preserve">AHU </t>
  </si>
  <si>
    <t>11 KW ODU For AHU (1w+1s)</t>
  </si>
  <si>
    <t xml:space="preserve">Total KVA at 0.80 P.F </t>
  </si>
  <si>
    <t xml:space="preserve">(As per the Load Calculation we required 65KVA Load from Floor Panel with 100% DG backup </t>
  </si>
  <si>
    <t xml:space="preserve">CLIENT : </t>
  </si>
  <si>
    <t>Senior Facult/Professor Room</t>
  </si>
  <si>
    <t>Anesthestist Room</t>
  </si>
  <si>
    <t>Embryologist Room</t>
  </si>
  <si>
    <t>Clean Store</t>
  </si>
  <si>
    <t>Waiting Room</t>
  </si>
  <si>
    <t>Pre Operative Ward</t>
  </si>
  <si>
    <t>Post Operative Ward</t>
  </si>
  <si>
    <t>Staff Change Room-1</t>
  </si>
  <si>
    <t>Staff Change Room-2</t>
  </si>
  <si>
    <t>1.3M Wide Corridor</t>
  </si>
  <si>
    <t>Patient Change Room</t>
  </si>
  <si>
    <t>ACS</t>
  </si>
  <si>
    <t>14.12.2023</t>
  </si>
  <si>
    <t>DATE :  14.12.2023</t>
  </si>
  <si>
    <t>As the  Recommended Batteries are 30Nos of 65AH for Each 20KVA 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</si>
</sst>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0.0"/>
    <numFmt numFmtId="165" formatCode="[$-4009]General"/>
    <numFmt numFmtId="166" formatCode="[$-4009]0.0"/>
    <numFmt numFmtId="167" formatCode="[$-4009]0"/>
    <numFmt numFmtId="168" formatCode="[$-4009]0.00"/>
  </numFmts>
  <fonts count="2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name val="Frutiger 45 Light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000000"/>
      <name val="Frutiger 45 Light"/>
    </font>
    <font>
      <b/>
      <sz val="12"/>
      <color rgb="FF000000"/>
      <name val="Arial Narrow"/>
      <family val="2"/>
    </font>
    <font>
      <sz val="11"/>
      <color rgb="FFFF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indexed="8"/>
      <name val="Arial"/>
      <family val="2"/>
    </font>
    <font>
      <sz val="10"/>
      <color indexed="8"/>
      <name val="Bookman Old Style"/>
      <family val="1"/>
    </font>
    <font>
      <sz val="12"/>
      <color rgb="FF000000"/>
      <name val="Arial Narrow"/>
      <family val="2"/>
    </font>
    <font>
      <sz val="12"/>
      <color rgb="FFFF0000"/>
      <name val="Arial Narrow"/>
      <family val="2"/>
    </font>
    <font>
      <sz val="10"/>
      <name val="Bookman Old Style"/>
      <family val="1"/>
    </font>
    <font>
      <b/>
      <sz val="10"/>
      <name val="Bookman Old Style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sz val="12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FF"/>
        <bgColor rgb="FFFFFFCC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1">
    <xf numFmtId="0" fontId="0" fillId="0" borderId="0"/>
    <xf numFmtId="0" fontId="5" fillId="0" borderId="0"/>
    <xf numFmtId="0" fontId="5" fillId="0" borderId="0"/>
    <xf numFmtId="0" fontId="5" fillId="0" borderId="0"/>
    <xf numFmtId="165" fontId="6" fillId="0" borderId="0"/>
    <xf numFmtId="165" fontId="8" fillId="0" borderId="0"/>
    <xf numFmtId="43" fontId="22" fillId="0" borderId="0" applyFont="0" applyFill="0" applyBorder="0" applyAlignment="0" applyProtection="0"/>
    <xf numFmtId="0" fontId="23" fillId="0" borderId="0"/>
    <xf numFmtId="0" fontId="23" fillId="0" borderId="0"/>
    <xf numFmtId="0" fontId="24" fillId="0" borderId="0"/>
    <xf numFmtId="0" fontId="22" fillId="0" borderId="0"/>
  </cellStyleXfs>
  <cellXfs count="167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 applyProtection="1">
      <alignment horizontal="center"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horizontal="center" vertical="top"/>
      <protection locked="0"/>
    </xf>
    <xf numFmtId="0" fontId="2" fillId="0" borderId="0" xfId="0" applyFont="1" applyAlignment="1" applyProtection="1">
      <alignment horizontal="left" vertical="top"/>
      <protection locked="0"/>
    </xf>
    <xf numFmtId="0" fontId="2" fillId="0" borderId="0" xfId="0" applyFont="1" applyAlignment="1" applyProtection="1">
      <alignment vertical="top" wrapText="1"/>
      <protection locked="0"/>
    </xf>
    <xf numFmtId="0" fontId="2" fillId="3" borderId="4" xfId="0" applyFont="1" applyFill="1" applyBorder="1" applyAlignment="1" applyProtection="1">
      <alignment horizontal="center" vertical="top"/>
      <protection locked="0"/>
    </xf>
    <xf numFmtId="0" fontId="2" fillId="3" borderId="1" xfId="0" applyFont="1" applyFill="1" applyBorder="1" applyAlignment="1" applyProtection="1">
      <alignment horizontal="center" vertical="top"/>
      <protection locked="0"/>
    </xf>
    <xf numFmtId="0" fontId="3" fillId="4" borderId="8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3" fillId="4" borderId="8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164" fontId="3" fillId="5" borderId="10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top"/>
    </xf>
    <xf numFmtId="0" fontId="1" fillId="4" borderId="0" xfId="0" applyFont="1" applyFill="1" applyAlignment="1">
      <alignment vertical="top"/>
    </xf>
    <xf numFmtId="0" fontId="1" fillId="4" borderId="0" xfId="0" applyFont="1" applyFill="1" applyAlignment="1" applyProtection="1">
      <alignment horizontal="center" vertical="center"/>
      <protection locked="0"/>
    </xf>
    <xf numFmtId="164" fontId="4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vertical="top"/>
    </xf>
    <xf numFmtId="0" fontId="1" fillId="0" borderId="0" xfId="0" applyFont="1"/>
    <xf numFmtId="165" fontId="11" fillId="6" borderId="1" xfId="4" applyFont="1" applyFill="1" applyBorder="1" applyAlignment="1">
      <alignment horizontal="left" vertical="top"/>
    </xf>
    <xf numFmtId="165" fontId="11" fillId="0" borderId="1" xfId="4" applyFont="1" applyBorder="1" applyAlignment="1">
      <alignment horizontal="center" vertical="center"/>
    </xf>
    <xf numFmtId="165" fontId="11" fillId="0" borderId="1" xfId="4" applyFont="1" applyBorder="1" applyAlignment="1">
      <alignment horizontal="center" vertical="center" wrapText="1"/>
    </xf>
    <xf numFmtId="165" fontId="12" fillId="0" borderId="1" xfId="4" applyFont="1" applyBorder="1" applyAlignment="1">
      <alignment horizontal="center" vertical="center"/>
    </xf>
    <xf numFmtId="165" fontId="12" fillId="0" borderId="1" xfId="4" applyFont="1" applyBorder="1" applyAlignment="1">
      <alignment horizontal="left" vertical="center"/>
    </xf>
    <xf numFmtId="166" fontId="12" fillId="0" borderId="1" xfId="4" applyNumberFormat="1" applyFont="1" applyBorder="1" applyAlignment="1">
      <alignment horizontal="center" vertical="center"/>
    </xf>
    <xf numFmtId="164" fontId="12" fillId="0" borderId="1" xfId="4" applyNumberFormat="1" applyFont="1" applyBorder="1" applyAlignment="1">
      <alignment horizontal="center"/>
    </xf>
    <xf numFmtId="165" fontId="3" fillId="0" borderId="1" xfId="4" applyFont="1" applyBorder="1" applyAlignment="1">
      <alignment horizontal="left" vertical="center"/>
    </xf>
    <xf numFmtId="1" fontId="3" fillId="0" borderId="1" xfId="4" applyNumberFormat="1" applyFont="1" applyBorder="1" applyAlignment="1">
      <alignment horizontal="center" vertical="center"/>
    </xf>
    <xf numFmtId="164" fontId="3" fillId="0" borderId="1" xfId="4" applyNumberFormat="1" applyFont="1" applyBorder="1" applyAlignment="1">
      <alignment horizontal="center"/>
    </xf>
    <xf numFmtId="165" fontId="1" fillId="0" borderId="1" xfId="4" applyFont="1" applyBorder="1" applyAlignment="1">
      <alignment horizontal="left" vertical="center"/>
    </xf>
    <xf numFmtId="164" fontId="1" fillId="0" borderId="1" xfId="4" applyNumberFormat="1" applyFont="1" applyBorder="1" applyAlignment="1">
      <alignment horizontal="center"/>
    </xf>
    <xf numFmtId="167" fontId="1" fillId="0" borderId="1" xfId="4" applyNumberFormat="1" applyFont="1" applyBorder="1" applyAlignment="1">
      <alignment horizontal="center" vertical="center"/>
    </xf>
    <xf numFmtId="165" fontId="11" fillId="0" borderId="1" xfId="4" applyFont="1" applyBorder="1" applyAlignment="1">
      <alignment vertical="center"/>
    </xf>
    <xf numFmtId="167" fontId="11" fillId="0" borderId="1" xfId="4" applyNumberFormat="1" applyFont="1" applyBorder="1" applyAlignment="1">
      <alignment horizontal="center" vertical="center"/>
    </xf>
    <xf numFmtId="165" fontId="11" fillId="0" borderId="1" xfId="4" applyFont="1" applyBorder="1" applyAlignment="1">
      <alignment horizontal="left" vertical="center"/>
    </xf>
    <xf numFmtId="164" fontId="11" fillId="0" borderId="1" xfId="4" applyNumberFormat="1" applyFont="1" applyBorder="1" applyAlignment="1">
      <alignment horizontal="center"/>
    </xf>
    <xf numFmtId="165" fontId="3" fillId="0" borderId="0" xfId="4" applyFont="1" applyAlignment="1">
      <alignment vertical="center"/>
    </xf>
    <xf numFmtId="165" fontId="3" fillId="0" borderId="0" xfId="4" applyFont="1" applyAlignment="1">
      <alignment horizontal="center" vertical="center"/>
    </xf>
    <xf numFmtId="1" fontId="4" fillId="0" borderId="0" xfId="4" applyNumberFormat="1" applyFont="1" applyAlignment="1">
      <alignment horizontal="center" vertical="center"/>
    </xf>
    <xf numFmtId="1" fontId="4" fillId="0" borderId="0" xfId="4" applyNumberFormat="1" applyFont="1" applyAlignment="1">
      <alignment horizontal="left" vertical="center"/>
    </xf>
    <xf numFmtId="0" fontId="13" fillId="0" borderId="0" xfId="0" applyFont="1"/>
    <xf numFmtId="0" fontId="13" fillId="0" borderId="1" xfId="0" applyFont="1" applyBorder="1" applyAlignment="1">
      <alignment horizontal="center"/>
    </xf>
    <xf numFmtId="165" fontId="12" fillId="0" borderId="0" xfId="4" applyFont="1"/>
    <xf numFmtId="165" fontId="12" fillId="0" borderId="1" xfId="4" applyFont="1" applyBorder="1" applyAlignment="1">
      <alignment vertical="center" wrapText="1"/>
    </xf>
    <xf numFmtId="165" fontId="3" fillId="0" borderId="1" xfId="4" applyFont="1" applyBorder="1" applyAlignment="1">
      <alignment horizontal="center" vertical="center" wrapText="1"/>
    </xf>
    <xf numFmtId="165" fontId="4" fillId="0" borderId="1" xfId="4" applyFont="1" applyBorder="1" applyAlignment="1">
      <alignment vertical="center" wrapText="1"/>
    </xf>
    <xf numFmtId="165" fontId="3" fillId="0" borderId="0" xfId="4" applyFont="1" applyAlignment="1">
      <alignment horizontal="left" vertical="center" wrapText="1"/>
    </xf>
    <xf numFmtId="165" fontId="3" fillId="0" borderId="0" xfId="4" applyFont="1" applyAlignment="1">
      <alignment horizontal="center" vertical="center" wrapText="1"/>
    </xf>
    <xf numFmtId="1" fontId="3" fillId="0" borderId="0" xfId="4" applyNumberFormat="1" applyFont="1" applyAlignment="1">
      <alignment horizontal="center" vertical="center"/>
    </xf>
    <xf numFmtId="1" fontId="3" fillId="0" borderId="0" xfId="4" applyNumberFormat="1" applyFont="1" applyAlignment="1">
      <alignment horizontal="left" vertical="center"/>
    </xf>
    <xf numFmtId="165" fontId="3" fillId="0" borderId="1" xfId="4" applyFont="1" applyBorder="1" applyAlignment="1">
      <alignment horizontal="left" vertical="center" wrapText="1"/>
    </xf>
    <xf numFmtId="167" fontId="12" fillId="0" borderId="1" xfId="4" applyNumberFormat="1" applyFont="1" applyBorder="1" applyAlignment="1">
      <alignment horizontal="center" vertical="center"/>
    </xf>
    <xf numFmtId="165" fontId="3" fillId="0" borderId="0" xfId="4" applyFont="1" applyAlignment="1">
      <alignment horizontal="left" vertical="center"/>
    </xf>
    <xf numFmtId="165" fontId="11" fillId="0" borderId="1" xfId="4" applyFont="1" applyBorder="1" applyAlignment="1">
      <alignment horizontal="left" vertical="center" wrapText="1"/>
    </xf>
    <xf numFmtId="165" fontId="12" fillId="0" borderId="1" xfId="4" applyFont="1" applyBorder="1" applyAlignment="1">
      <alignment horizontal="center"/>
    </xf>
    <xf numFmtId="165" fontId="9" fillId="0" borderId="1" xfId="4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166" fontId="15" fillId="0" borderId="1" xfId="4" applyNumberFormat="1" applyFont="1" applyBorder="1" applyAlignment="1">
      <alignment horizontal="center" vertical="center"/>
    </xf>
    <xf numFmtId="165" fontId="15" fillId="0" borderId="1" xfId="4" applyFont="1" applyBorder="1" applyAlignment="1">
      <alignment horizontal="center" vertical="center"/>
    </xf>
    <xf numFmtId="167" fontId="15" fillId="0" borderId="1" xfId="4" applyNumberFormat="1" applyFont="1" applyBorder="1" applyAlignment="1">
      <alignment horizontal="center" vertical="center"/>
    </xf>
    <xf numFmtId="168" fontId="15" fillId="0" borderId="1" xfId="4" applyNumberFormat="1" applyFont="1" applyBorder="1" applyAlignment="1">
      <alignment horizontal="center" vertical="center"/>
    </xf>
    <xf numFmtId="165" fontId="9" fillId="0" borderId="1" xfId="4" applyFont="1" applyBorder="1" applyAlignment="1">
      <alignment horizontal="left" vertical="center" wrapText="1"/>
    </xf>
    <xf numFmtId="167" fontId="9" fillId="0" borderId="1" xfId="4" applyNumberFormat="1" applyFont="1" applyBorder="1" applyAlignment="1">
      <alignment horizontal="center" vertical="center"/>
    </xf>
    <xf numFmtId="165" fontId="15" fillId="0" borderId="1" xfId="4" applyFont="1" applyBorder="1" applyAlignment="1">
      <alignment horizontal="center"/>
    </xf>
    <xf numFmtId="165" fontId="12" fillId="0" borderId="0" xfId="4" applyFont="1" applyAlignment="1">
      <alignment horizontal="center"/>
    </xf>
    <xf numFmtId="0" fontId="4" fillId="4" borderId="8" xfId="0" applyFont="1" applyFill="1" applyBorder="1" applyAlignment="1">
      <alignment vertical="center" wrapText="1"/>
    </xf>
    <xf numFmtId="0" fontId="1" fillId="0" borderId="14" xfId="0" applyFont="1" applyBorder="1" applyAlignment="1">
      <alignment horizontal="center" vertical="top"/>
    </xf>
    <xf numFmtId="0" fontId="2" fillId="7" borderId="1" xfId="0" applyFont="1" applyFill="1" applyBorder="1" applyAlignment="1">
      <alignment horizontal="center" vertical="center"/>
    </xf>
    <xf numFmtId="17" fontId="2" fillId="7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" fillId="0" borderId="17" xfId="0" applyFont="1" applyBorder="1" applyAlignment="1" applyProtection="1">
      <alignment vertical="top"/>
      <protection locked="0"/>
    </xf>
    <xf numFmtId="0" fontId="2" fillId="7" borderId="1" xfId="0" applyFont="1" applyFill="1" applyBorder="1" applyAlignment="1">
      <alignment horizontal="center" vertical="center" wrapText="1"/>
    </xf>
    <xf numFmtId="0" fontId="2" fillId="7" borderId="15" xfId="0" applyFont="1" applyFill="1" applyBorder="1" applyAlignment="1">
      <alignment horizontal="center" vertical="center"/>
    </xf>
    <xf numFmtId="0" fontId="14" fillId="0" borderId="0" xfId="0" applyFont="1"/>
    <xf numFmtId="165" fontId="17" fillId="0" borderId="0" xfId="4" applyFont="1" applyAlignment="1">
      <alignment vertical="center"/>
    </xf>
    <xf numFmtId="165" fontId="17" fillId="0" borderId="0" xfId="4" applyFont="1" applyAlignment="1">
      <alignment horizontal="center" vertical="center"/>
    </xf>
    <xf numFmtId="1" fontId="18" fillId="0" borderId="0" xfId="4" applyNumberFormat="1" applyFont="1" applyAlignment="1">
      <alignment horizontal="center" vertical="center"/>
    </xf>
    <xf numFmtId="1" fontId="18" fillId="0" borderId="0" xfId="4" applyNumberFormat="1" applyFont="1" applyAlignment="1">
      <alignment horizontal="left" vertical="center"/>
    </xf>
    <xf numFmtId="165" fontId="18" fillId="0" borderId="14" xfId="4" applyFont="1" applyBorder="1" applyAlignment="1">
      <alignment vertical="center" wrapText="1"/>
    </xf>
    <xf numFmtId="165" fontId="17" fillId="0" borderId="1" xfId="4" applyFont="1" applyBorder="1" applyAlignment="1">
      <alignment horizontal="center" vertical="center" wrapText="1"/>
    </xf>
    <xf numFmtId="165" fontId="17" fillId="0" borderId="0" xfId="4" applyFont="1" applyAlignment="1">
      <alignment horizontal="left" vertical="center" wrapText="1"/>
    </xf>
    <xf numFmtId="165" fontId="17" fillId="0" borderId="0" xfId="4" applyFont="1" applyAlignment="1">
      <alignment horizontal="center" vertical="center" wrapText="1"/>
    </xf>
    <xf numFmtId="1" fontId="17" fillId="0" borderId="0" xfId="4" applyNumberFormat="1" applyFont="1" applyAlignment="1">
      <alignment horizontal="center" vertical="center"/>
    </xf>
    <xf numFmtId="1" fontId="17" fillId="0" borderId="0" xfId="4" applyNumberFormat="1" applyFont="1" applyAlignment="1">
      <alignment horizontal="left" vertical="center"/>
    </xf>
    <xf numFmtId="0" fontId="2" fillId="7" borderId="16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vertical="center"/>
    </xf>
    <xf numFmtId="166" fontId="1" fillId="0" borderId="1" xfId="4" applyNumberFormat="1" applyFont="1" applyBorder="1" applyAlignment="1">
      <alignment horizontal="center" vertical="center"/>
    </xf>
    <xf numFmtId="165" fontId="12" fillId="0" borderId="15" xfId="4" applyFont="1" applyBorder="1" applyAlignment="1">
      <alignment horizontal="left" vertical="center"/>
    </xf>
    <xf numFmtId="165" fontId="12" fillId="0" borderId="14" xfId="4" applyFont="1" applyBorder="1" applyAlignment="1">
      <alignment horizontal="left" vertical="center"/>
    </xf>
    <xf numFmtId="0" fontId="19" fillId="9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164" fontId="1" fillId="0" borderId="1" xfId="0" applyNumberFormat="1" applyFont="1" applyBorder="1" applyAlignment="1">
      <alignment horizontal="center" vertical="center"/>
    </xf>
    <xf numFmtId="0" fontId="21" fillId="0" borderId="1" xfId="0" applyFont="1" applyBorder="1"/>
    <xf numFmtId="0" fontId="2" fillId="0" borderId="1" xfId="0" applyFont="1" applyBorder="1"/>
    <xf numFmtId="1" fontId="20" fillId="9" borderId="1" xfId="0" applyNumberFormat="1" applyFont="1" applyFill="1" applyBorder="1" applyAlignment="1">
      <alignment horizontal="center" vertical="center" shrinkToFit="1"/>
    </xf>
    <xf numFmtId="0" fontId="20" fillId="0" borderId="1" xfId="0" applyFont="1" applyBorder="1" applyAlignment="1">
      <alignment horizontal="center" vertical="center" wrapText="1"/>
    </xf>
    <xf numFmtId="1" fontId="20" fillId="0" borderId="1" xfId="0" applyNumberFormat="1" applyFont="1" applyBorder="1" applyAlignment="1">
      <alignment horizontal="center" vertical="center" shrinkToFit="1"/>
    </xf>
    <xf numFmtId="0" fontId="25" fillId="0" borderId="1" xfId="7" applyFont="1" applyBorder="1" applyAlignment="1">
      <alignment horizontal="left" vertical="top"/>
    </xf>
    <xf numFmtId="165" fontId="15" fillId="0" borderId="1" xfId="4" applyFont="1" applyBorder="1" applyAlignment="1">
      <alignment vertical="center"/>
    </xf>
    <xf numFmtId="165" fontId="10" fillId="0" borderId="1" xfId="4" applyFont="1" applyBorder="1" applyAlignment="1">
      <alignment horizontal="left" vertical="center" wrapText="1"/>
    </xf>
    <xf numFmtId="165" fontId="12" fillId="0" borderId="15" xfId="4" applyFont="1" applyBorder="1" applyAlignment="1">
      <alignment horizontal="left" vertical="center"/>
    </xf>
    <xf numFmtId="165" fontId="12" fillId="0" borderId="14" xfId="4" applyFont="1" applyBorder="1" applyAlignment="1">
      <alignment horizontal="left" vertical="center"/>
    </xf>
    <xf numFmtId="165" fontId="11" fillId="6" borderId="1" xfId="4" applyFont="1" applyFill="1" applyBorder="1" applyAlignment="1">
      <alignment horizontal="left" vertical="top"/>
    </xf>
    <xf numFmtId="165" fontId="15" fillId="0" borderId="15" xfId="4" applyFont="1" applyBorder="1" applyAlignment="1">
      <alignment horizontal="left" vertical="center" wrapText="1"/>
    </xf>
    <xf numFmtId="165" fontId="15" fillId="0" borderId="16" xfId="4" applyFont="1" applyBorder="1" applyAlignment="1">
      <alignment horizontal="left" vertical="center" wrapText="1"/>
    </xf>
    <xf numFmtId="165" fontId="15" fillId="0" borderId="14" xfId="4" applyFont="1" applyBorder="1" applyAlignment="1">
      <alignment horizontal="left" vertical="center" wrapText="1"/>
    </xf>
    <xf numFmtId="165" fontId="9" fillId="0" borderId="15" xfId="4" applyFont="1" applyBorder="1" applyAlignment="1">
      <alignment horizontal="left" vertical="center"/>
    </xf>
    <xf numFmtId="165" fontId="9" fillId="0" borderId="16" xfId="4" applyFont="1" applyBorder="1" applyAlignment="1">
      <alignment horizontal="left" vertical="center"/>
    </xf>
    <xf numFmtId="165" fontId="9" fillId="0" borderId="14" xfId="4" applyFont="1" applyBorder="1" applyAlignment="1">
      <alignment horizontal="left" vertical="center"/>
    </xf>
    <xf numFmtId="165" fontId="16" fillId="0" borderId="15" xfId="4" applyFont="1" applyBorder="1" applyAlignment="1">
      <alignment horizontal="left" vertical="center" wrapText="1"/>
    </xf>
    <xf numFmtId="165" fontId="16" fillId="0" borderId="16" xfId="4" applyFont="1" applyBorder="1" applyAlignment="1">
      <alignment horizontal="left" vertical="center" wrapText="1"/>
    </xf>
    <xf numFmtId="165" fontId="16" fillId="0" borderId="14" xfId="4" applyFont="1" applyBorder="1" applyAlignment="1">
      <alignment horizontal="left" vertical="center" wrapText="1"/>
    </xf>
    <xf numFmtId="165" fontId="11" fillId="0" borderId="1" xfId="4" applyFont="1" applyBorder="1" applyAlignment="1">
      <alignment horizontal="left" vertical="center"/>
    </xf>
    <xf numFmtId="165" fontId="12" fillId="0" borderId="1" xfId="4" applyFont="1" applyBorder="1" applyAlignment="1">
      <alignment horizontal="left" vertical="center" wrapText="1"/>
    </xf>
    <xf numFmtId="0" fontId="2" fillId="2" borderId="2" xfId="0" applyFont="1" applyFill="1" applyBorder="1" applyAlignment="1" applyProtection="1">
      <alignment horizontal="center" vertical="top" wrapText="1"/>
      <protection locked="0"/>
    </xf>
    <xf numFmtId="0" fontId="2" fillId="2" borderId="4" xfId="0" applyFont="1" applyFill="1" applyBorder="1" applyAlignment="1" applyProtection="1">
      <alignment horizontal="center" vertical="top" wrapText="1"/>
      <protection locked="0"/>
    </xf>
    <xf numFmtId="0" fontId="2" fillId="2" borderId="3" xfId="0" applyFont="1" applyFill="1" applyBorder="1" applyAlignment="1" applyProtection="1">
      <alignment horizontal="left" vertical="top" wrapText="1"/>
      <protection locked="0"/>
    </xf>
    <xf numFmtId="0" fontId="2" fillId="2" borderId="1" xfId="0" applyFont="1" applyFill="1" applyBorder="1" applyAlignment="1" applyProtection="1">
      <alignment horizontal="left" vertical="top" wrapText="1"/>
      <protection locked="0"/>
    </xf>
    <xf numFmtId="0" fontId="2" fillId="2" borderId="6" xfId="0" applyFont="1" applyFill="1" applyBorder="1" applyAlignment="1" applyProtection="1">
      <alignment horizontal="center" vertical="top" wrapText="1"/>
      <protection locked="0"/>
    </xf>
    <xf numFmtId="0" fontId="2" fillId="2" borderId="9" xfId="0" applyFont="1" applyFill="1" applyBorder="1" applyAlignment="1" applyProtection="1">
      <alignment horizontal="center" vertical="top" wrapText="1"/>
      <protection locked="0"/>
    </xf>
    <xf numFmtId="0" fontId="2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top" wrapText="1"/>
      <protection locked="0"/>
    </xf>
    <xf numFmtId="0" fontId="2" fillId="2" borderId="1" xfId="0" applyFont="1" applyFill="1" applyBorder="1" applyAlignment="1" applyProtection="1">
      <alignment horizontal="center" vertical="top" wrapText="1"/>
      <protection locked="0"/>
    </xf>
    <xf numFmtId="0" fontId="2" fillId="7" borderId="8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left" vertical="top"/>
      <protection locked="0"/>
    </xf>
    <xf numFmtId="0" fontId="2" fillId="7" borderId="1" xfId="0" applyFont="1" applyFill="1" applyBorder="1" applyAlignment="1">
      <alignment horizontal="center" vertical="center" wrapText="1"/>
    </xf>
    <xf numFmtId="0" fontId="2" fillId="0" borderId="12" xfId="0" applyFont="1" applyBorder="1" applyAlignment="1" applyProtection="1">
      <alignment horizontal="center" vertical="top"/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0" fontId="2" fillId="0" borderId="5" xfId="0" applyFont="1" applyBorder="1" applyAlignment="1" applyProtection="1">
      <alignment horizontal="center" vertical="top"/>
      <protection locked="0"/>
    </xf>
    <xf numFmtId="0" fontId="2" fillId="7" borderId="15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165" fontId="9" fillId="6" borderId="1" xfId="4" applyFont="1" applyFill="1" applyBorder="1" applyAlignment="1">
      <alignment horizontal="left" vertical="top"/>
    </xf>
  </cellXfs>
  <cellStyles count="11">
    <cellStyle name="Comma 2" xfId="6" xr:uid="{E0E4AC05-FD2A-4571-9121-663CBC18DC85}"/>
    <cellStyle name="Excel Built-in Normal" xfId="2" xr:uid="{00000000-0005-0000-0000-000000000000}"/>
    <cellStyle name="Excel Built-in Normal 1" xfId="4" xr:uid="{00000000-0005-0000-0000-000001000000}"/>
    <cellStyle name="Excel Built-in Normal 1 2" xfId="7" xr:uid="{C24A70EE-69CB-4B44-B04B-A40908459675}"/>
    <cellStyle name="Excel Built-in Normal 2" xfId="5" xr:uid="{00000000-0005-0000-0000-000002000000}"/>
    <cellStyle name="Normal" xfId="0" builtinId="0"/>
    <cellStyle name="Normal 10" xfId="8" xr:uid="{912690EF-8839-4B1B-9E0D-B2DC20DABAA8}"/>
    <cellStyle name="Normal 187" xfId="9" xr:uid="{CEF7DA67-94C0-4600-8F7F-1490B5AED6F1}"/>
    <cellStyle name="Normal 2" xfId="3" xr:uid="{00000000-0005-0000-0000-000004000000}"/>
    <cellStyle name="Normal 3" xfId="1" xr:uid="{00000000-0005-0000-0000-000005000000}"/>
    <cellStyle name="Normal 4" xfId="10" xr:uid="{76C71B91-A7BB-4BEC-809E-62178A43E7FA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MK39"/>
  <sheetViews>
    <sheetView view="pageBreakPreview" topLeftCell="A12" zoomScaleNormal="100" zoomScaleSheetLayoutView="100" workbookViewId="0">
      <selection activeCell="E35" sqref="E35"/>
    </sheetView>
  </sheetViews>
  <sheetFormatPr defaultColWidth="8.77734375" defaultRowHeight="13.8"/>
  <cols>
    <col min="1" max="1" width="2.44140625" style="46" customWidth="1"/>
    <col min="2" max="2" width="7.21875" style="70" customWidth="1"/>
    <col min="3" max="3" width="36.77734375" style="70" customWidth="1"/>
    <col min="4" max="4" width="18.77734375" style="70" customWidth="1"/>
    <col min="5" max="5" width="15.21875" style="92" customWidth="1"/>
    <col min="6" max="6" width="18.77734375" style="70" customWidth="1"/>
    <col min="7" max="257" width="9.21875" style="70" customWidth="1"/>
    <col min="258" max="258" width="19" style="70" customWidth="1"/>
    <col min="259" max="259" width="34.21875" style="70" customWidth="1"/>
    <col min="260" max="260" width="18.77734375" style="70" customWidth="1"/>
    <col min="261" max="261" width="13.77734375" style="70" customWidth="1"/>
    <col min="262" max="262" width="15.21875" style="70" customWidth="1"/>
    <col min="263" max="513" width="9.21875" style="70" customWidth="1"/>
    <col min="514" max="514" width="19" style="70" customWidth="1"/>
    <col min="515" max="515" width="34.21875" style="70" customWidth="1"/>
    <col min="516" max="516" width="18.77734375" style="70" customWidth="1"/>
    <col min="517" max="517" width="13.77734375" style="70" customWidth="1"/>
    <col min="518" max="518" width="15.21875" style="70" customWidth="1"/>
    <col min="519" max="769" width="9.21875" style="70" customWidth="1"/>
    <col min="770" max="770" width="19" style="70" customWidth="1"/>
    <col min="771" max="771" width="34.21875" style="70" customWidth="1"/>
    <col min="772" max="772" width="18.77734375" style="70" customWidth="1"/>
    <col min="773" max="773" width="13.77734375" style="70" customWidth="1"/>
    <col min="774" max="774" width="15.21875" style="70" customWidth="1"/>
    <col min="775" max="1025" width="9.21875" style="70" customWidth="1"/>
    <col min="1026" max="16384" width="8.77734375" style="46"/>
  </cols>
  <sheetData>
    <row r="1" spans="2:6" s="46" customFormat="1">
      <c r="B1" s="133" t="s">
        <v>72</v>
      </c>
      <c r="C1" s="133"/>
      <c r="D1" s="133"/>
      <c r="E1" s="133"/>
      <c r="F1" s="133"/>
    </row>
    <row r="2" spans="2:6" s="46" customFormat="1">
      <c r="B2" s="133" t="s">
        <v>100</v>
      </c>
      <c r="C2" s="133"/>
      <c r="D2" s="133"/>
      <c r="E2" s="133"/>
      <c r="F2" s="133"/>
    </row>
    <row r="3" spans="2:6" s="46" customFormat="1">
      <c r="B3" s="133" t="s">
        <v>36</v>
      </c>
      <c r="C3" s="133"/>
      <c r="D3" s="133"/>
      <c r="E3" s="133"/>
      <c r="F3" s="133"/>
    </row>
    <row r="4" spans="2:6" s="46" customFormat="1">
      <c r="B4" s="133" t="s">
        <v>101</v>
      </c>
      <c r="C4" s="133"/>
      <c r="D4" s="133"/>
      <c r="E4" s="133"/>
      <c r="F4" s="133"/>
    </row>
    <row r="5" spans="2:6" s="46" customFormat="1">
      <c r="B5" s="133" t="s">
        <v>147</v>
      </c>
      <c r="C5" s="133"/>
      <c r="D5" s="133"/>
      <c r="E5" s="133"/>
      <c r="F5" s="133"/>
    </row>
    <row r="6" spans="2:6" s="46" customFormat="1">
      <c r="B6" s="133" t="s">
        <v>35</v>
      </c>
      <c r="C6" s="133"/>
      <c r="D6" s="133"/>
      <c r="E6" s="133"/>
      <c r="F6" s="133"/>
    </row>
    <row r="7" spans="2:6" s="46" customFormat="1" ht="13.5" customHeight="1">
      <c r="B7" s="47"/>
      <c r="C7" s="47"/>
      <c r="D7" s="47"/>
      <c r="E7" s="47"/>
      <c r="F7" s="47"/>
    </row>
    <row r="8" spans="2:6" s="46" customFormat="1" ht="27.6">
      <c r="B8" s="48" t="s">
        <v>37</v>
      </c>
      <c r="C8" s="48" t="s">
        <v>38</v>
      </c>
      <c r="D8" s="49" t="s">
        <v>39</v>
      </c>
      <c r="E8" s="49" t="s">
        <v>40</v>
      </c>
      <c r="F8" s="49" t="s">
        <v>41</v>
      </c>
    </row>
    <row r="9" spans="2:6" s="46" customFormat="1">
      <c r="B9" s="50">
        <v>1</v>
      </c>
      <c r="C9" s="51" t="s">
        <v>42</v>
      </c>
      <c r="D9" s="52">
        <f>'Room Book'!O60</f>
        <v>1.3995381062355658</v>
      </c>
      <c r="E9" s="53">
        <v>0.9</v>
      </c>
      <c r="F9" s="52">
        <f t="shared" ref="F9:F14" si="0">D9*E9</f>
        <v>1.2595842956120094</v>
      </c>
    </row>
    <row r="10" spans="2:6" s="46" customFormat="1">
      <c r="B10" s="50">
        <v>2</v>
      </c>
      <c r="C10" s="57" t="s">
        <v>61</v>
      </c>
      <c r="D10" s="52">
        <f>'Room Book'!O61</f>
        <v>12.26905311778291</v>
      </c>
      <c r="E10" s="58">
        <v>0.8</v>
      </c>
      <c r="F10" s="59">
        <f t="shared" si="0"/>
        <v>9.8152424942263288</v>
      </c>
    </row>
    <row r="11" spans="2:6" s="46" customFormat="1">
      <c r="B11" s="50">
        <v>3</v>
      </c>
      <c r="C11" s="51" t="s">
        <v>79</v>
      </c>
      <c r="D11" s="52">
        <v>5</v>
      </c>
      <c r="E11" s="53">
        <v>0.8</v>
      </c>
      <c r="F11" s="114">
        <f t="shared" ref="F11" si="1">D11*E11</f>
        <v>4</v>
      </c>
    </row>
    <row r="12" spans="2:6" s="46" customFormat="1">
      <c r="B12" s="50">
        <v>4</v>
      </c>
      <c r="C12" s="51" t="s">
        <v>43</v>
      </c>
      <c r="D12" s="52">
        <f>'Room Book'!O62</f>
        <v>0.96304849884526555</v>
      </c>
      <c r="E12" s="53">
        <v>0.9</v>
      </c>
      <c r="F12" s="114">
        <f t="shared" si="0"/>
        <v>0.86674364896073897</v>
      </c>
    </row>
    <row r="13" spans="2:6" s="46" customFormat="1">
      <c r="B13" s="50">
        <v>5</v>
      </c>
      <c r="C13" s="57" t="s">
        <v>62</v>
      </c>
      <c r="D13" s="52">
        <f>'Room Book'!O63</f>
        <v>11.980369515011548</v>
      </c>
      <c r="E13" s="58">
        <v>0.8</v>
      </c>
      <c r="F13" s="59">
        <f t="shared" si="0"/>
        <v>9.5842956120092389</v>
      </c>
    </row>
    <row r="14" spans="2:6" s="46" customFormat="1">
      <c r="B14" s="50">
        <v>6</v>
      </c>
      <c r="C14" s="54" t="s">
        <v>59</v>
      </c>
      <c r="D14" s="55">
        <f>'AC Load Sheet'!F15</f>
        <v>44.75</v>
      </c>
      <c r="E14" s="56">
        <v>0.8</v>
      </c>
      <c r="F14" s="59">
        <f t="shared" si="0"/>
        <v>35.800000000000004</v>
      </c>
    </row>
    <row r="15" spans="2:6" s="46" customFormat="1">
      <c r="B15" s="60"/>
      <c r="C15" s="54"/>
      <c r="D15" s="50"/>
      <c r="E15" s="50"/>
      <c r="F15" s="61"/>
    </row>
    <row r="16" spans="2:6" s="46" customFormat="1">
      <c r="B16" s="60"/>
      <c r="C16" s="62" t="s">
        <v>29</v>
      </c>
      <c r="D16" s="61">
        <f>SUM(D9:D14)</f>
        <v>76.362009237875299</v>
      </c>
      <c r="E16" s="63"/>
      <c r="F16" s="61">
        <f>SUM(F9:F14)</f>
        <v>61.325866050808322</v>
      </c>
    </row>
    <row r="17" spans="2:1025">
      <c r="B17" s="60"/>
      <c r="C17" s="62"/>
      <c r="D17" s="61"/>
      <c r="E17" s="63"/>
      <c r="F17" s="61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  <c r="HG17" s="46"/>
      <c r="HH17" s="46"/>
      <c r="HI17" s="46"/>
      <c r="HJ17" s="46"/>
      <c r="HK17" s="46"/>
      <c r="HL17" s="46"/>
      <c r="HM17" s="46"/>
      <c r="HN17" s="46"/>
      <c r="HO17" s="46"/>
      <c r="HP17" s="46"/>
      <c r="HQ17" s="46"/>
      <c r="HR17" s="46"/>
      <c r="HS17" s="46"/>
      <c r="HT17" s="46"/>
      <c r="HU17" s="46"/>
      <c r="HV17" s="46"/>
      <c r="HW17" s="46"/>
      <c r="HX17" s="46"/>
      <c r="HY17" s="46"/>
      <c r="HZ17" s="46"/>
      <c r="IA17" s="46"/>
      <c r="IB17" s="46"/>
      <c r="IC17" s="46"/>
      <c r="ID17" s="46"/>
      <c r="IE17" s="46"/>
      <c r="IF17" s="46"/>
      <c r="IG17" s="46"/>
      <c r="IH17" s="46"/>
      <c r="II17" s="46"/>
      <c r="IJ17" s="46"/>
      <c r="IK17" s="46"/>
      <c r="IL17" s="46"/>
      <c r="IM17" s="46"/>
      <c r="IN17" s="46"/>
      <c r="IO17" s="46"/>
      <c r="IP17" s="46"/>
      <c r="IQ17" s="46"/>
      <c r="IR17" s="46"/>
      <c r="IS17" s="46"/>
      <c r="IT17" s="46"/>
      <c r="IU17" s="46"/>
      <c r="IV17" s="46"/>
      <c r="IW17" s="46"/>
      <c r="IX17" s="46"/>
      <c r="IY17" s="46"/>
      <c r="IZ17" s="46"/>
      <c r="JA17" s="46"/>
      <c r="JB17" s="46"/>
      <c r="JC17" s="46"/>
      <c r="JD17" s="46"/>
      <c r="JE17" s="46"/>
      <c r="JF17" s="46"/>
      <c r="JG17" s="46"/>
      <c r="JH17" s="46"/>
      <c r="JI17" s="46"/>
      <c r="JJ17" s="46"/>
      <c r="JK17" s="46"/>
      <c r="JL17" s="46"/>
      <c r="JM17" s="46"/>
      <c r="JN17" s="46"/>
      <c r="JO17" s="46"/>
      <c r="JP17" s="46"/>
      <c r="JQ17" s="46"/>
      <c r="JR17" s="46"/>
      <c r="JS17" s="46"/>
      <c r="JT17" s="46"/>
      <c r="JU17" s="46"/>
      <c r="JV17" s="46"/>
      <c r="JW17" s="46"/>
      <c r="JX17" s="46"/>
      <c r="JY17" s="46"/>
      <c r="JZ17" s="46"/>
      <c r="KA17" s="46"/>
      <c r="KB17" s="46"/>
      <c r="KC17" s="46"/>
      <c r="KD17" s="46"/>
      <c r="KE17" s="46"/>
      <c r="KF17" s="46"/>
      <c r="KG17" s="46"/>
      <c r="KH17" s="46"/>
      <c r="KI17" s="46"/>
      <c r="KJ17" s="46"/>
      <c r="KK17" s="46"/>
      <c r="KL17" s="46"/>
      <c r="KM17" s="46"/>
      <c r="KN17" s="46"/>
      <c r="KO17" s="46"/>
      <c r="KP17" s="46"/>
      <c r="KQ17" s="46"/>
      <c r="KR17" s="46"/>
      <c r="KS17" s="46"/>
      <c r="KT17" s="46"/>
      <c r="KU17" s="46"/>
      <c r="KV17" s="46"/>
      <c r="KW17" s="46"/>
      <c r="KX17" s="46"/>
      <c r="KY17" s="46"/>
      <c r="KZ17" s="46"/>
      <c r="LA17" s="46"/>
      <c r="LB17" s="46"/>
      <c r="LC17" s="46"/>
      <c r="LD17" s="46"/>
      <c r="LE17" s="46"/>
      <c r="LF17" s="46"/>
      <c r="LG17" s="46"/>
      <c r="LH17" s="46"/>
      <c r="LI17" s="46"/>
      <c r="LJ17" s="46"/>
      <c r="LK17" s="46"/>
      <c r="LL17" s="46"/>
      <c r="LM17" s="46"/>
      <c r="LN17" s="46"/>
      <c r="LO17" s="46"/>
      <c r="LP17" s="46"/>
      <c r="LQ17" s="46"/>
      <c r="LR17" s="46"/>
      <c r="LS17" s="46"/>
      <c r="LT17" s="46"/>
      <c r="LU17" s="46"/>
      <c r="LV17" s="46"/>
      <c r="LW17" s="46"/>
      <c r="LX17" s="46"/>
      <c r="LY17" s="46"/>
      <c r="LZ17" s="46"/>
      <c r="MA17" s="46"/>
      <c r="MB17" s="46"/>
      <c r="MC17" s="46"/>
      <c r="MD17" s="46"/>
      <c r="ME17" s="46"/>
      <c r="MF17" s="46"/>
      <c r="MG17" s="46"/>
      <c r="MH17" s="46"/>
      <c r="MI17" s="46"/>
      <c r="MJ17" s="46"/>
      <c r="MK17" s="46"/>
      <c r="ML17" s="46"/>
      <c r="MM17" s="46"/>
      <c r="MN17" s="46"/>
      <c r="MO17" s="46"/>
      <c r="MP17" s="46"/>
      <c r="MQ17" s="46"/>
      <c r="MR17" s="46"/>
      <c r="MS17" s="46"/>
      <c r="MT17" s="46"/>
      <c r="MU17" s="46"/>
      <c r="MV17" s="46"/>
      <c r="MW17" s="46"/>
      <c r="MX17" s="46"/>
      <c r="MY17" s="46"/>
      <c r="MZ17" s="46"/>
      <c r="NA17" s="46"/>
      <c r="NB17" s="46"/>
      <c r="NC17" s="46"/>
      <c r="ND17" s="46"/>
      <c r="NE17" s="46"/>
      <c r="NF17" s="46"/>
      <c r="NG17" s="46"/>
      <c r="NH17" s="46"/>
      <c r="NI17" s="46"/>
      <c r="NJ17" s="46"/>
      <c r="NK17" s="46"/>
      <c r="NL17" s="46"/>
      <c r="NM17" s="46"/>
      <c r="NN17" s="46"/>
      <c r="NO17" s="46"/>
      <c r="NP17" s="46"/>
      <c r="NQ17" s="46"/>
      <c r="NR17" s="46"/>
      <c r="NS17" s="46"/>
      <c r="NT17" s="46"/>
      <c r="NU17" s="46"/>
      <c r="NV17" s="46"/>
      <c r="NW17" s="46"/>
      <c r="NX17" s="46"/>
      <c r="NY17" s="46"/>
      <c r="NZ17" s="46"/>
      <c r="OA17" s="46"/>
      <c r="OB17" s="46"/>
      <c r="OC17" s="46"/>
      <c r="OD17" s="46"/>
      <c r="OE17" s="46"/>
      <c r="OF17" s="46"/>
      <c r="OG17" s="46"/>
      <c r="OH17" s="46"/>
      <c r="OI17" s="46"/>
      <c r="OJ17" s="46"/>
      <c r="OK17" s="46"/>
      <c r="OL17" s="46"/>
      <c r="OM17" s="46"/>
      <c r="ON17" s="46"/>
      <c r="OO17" s="46"/>
      <c r="OP17" s="46"/>
      <c r="OQ17" s="46"/>
      <c r="OR17" s="46"/>
      <c r="OS17" s="46"/>
      <c r="OT17" s="46"/>
      <c r="OU17" s="46"/>
      <c r="OV17" s="46"/>
      <c r="OW17" s="46"/>
      <c r="OX17" s="46"/>
      <c r="OY17" s="46"/>
      <c r="OZ17" s="46"/>
      <c r="PA17" s="46"/>
      <c r="PB17" s="46"/>
      <c r="PC17" s="46"/>
      <c r="PD17" s="46"/>
      <c r="PE17" s="46"/>
      <c r="PF17" s="46"/>
      <c r="PG17" s="46"/>
      <c r="PH17" s="46"/>
      <c r="PI17" s="46"/>
      <c r="PJ17" s="46"/>
      <c r="PK17" s="46"/>
      <c r="PL17" s="46"/>
      <c r="PM17" s="46"/>
      <c r="PN17" s="46"/>
      <c r="PO17" s="46"/>
      <c r="PP17" s="46"/>
      <c r="PQ17" s="46"/>
      <c r="PR17" s="46"/>
      <c r="PS17" s="46"/>
      <c r="PT17" s="46"/>
      <c r="PU17" s="46"/>
      <c r="PV17" s="46"/>
      <c r="PW17" s="46"/>
      <c r="PX17" s="46"/>
      <c r="PY17" s="46"/>
      <c r="PZ17" s="46"/>
      <c r="QA17" s="46"/>
      <c r="QB17" s="46"/>
      <c r="QC17" s="46"/>
      <c r="QD17" s="46"/>
      <c r="QE17" s="46"/>
      <c r="QF17" s="46"/>
      <c r="QG17" s="46"/>
      <c r="QH17" s="46"/>
      <c r="QI17" s="46"/>
      <c r="QJ17" s="46"/>
      <c r="QK17" s="46"/>
      <c r="QL17" s="46"/>
      <c r="QM17" s="46"/>
      <c r="QN17" s="46"/>
      <c r="QO17" s="46"/>
      <c r="QP17" s="46"/>
      <c r="QQ17" s="46"/>
      <c r="QR17" s="46"/>
      <c r="QS17" s="46"/>
      <c r="QT17" s="46"/>
      <c r="QU17" s="46"/>
      <c r="QV17" s="46"/>
      <c r="QW17" s="46"/>
      <c r="QX17" s="46"/>
      <c r="QY17" s="46"/>
      <c r="QZ17" s="46"/>
      <c r="RA17" s="46"/>
      <c r="RB17" s="46"/>
      <c r="RC17" s="46"/>
      <c r="RD17" s="46"/>
      <c r="RE17" s="46"/>
      <c r="RF17" s="46"/>
      <c r="RG17" s="46"/>
      <c r="RH17" s="46"/>
      <c r="RI17" s="46"/>
      <c r="RJ17" s="46"/>
      <c r="RK17" s="46"/>
      <c r="RL17" s="46"/>
      <c r="RM17" s="46"/>
      <c r="RN17" s="46"/>
      <c r="RO17" s="46"/>
      <c r="RP17" s="46"/>
      <c r="RQ17" s="46"/>
      <c r="RR17" s="46"/>
      <c r="RS17" s="46"/>
      <c r="RT17" s="46"/>
      <c r="RU17" s="46"/>
      <c r="RV17" s="46"/>
      <c r="RW17" s="46"/>
      <c r="RX17" s="46"/>
      <c r="RY17" s="46"/>
      <c r="RZ17" s="46"/>
      <c r="SA17" s="46"/>
      <c r="SB17" s="46"/>
      <c r="SC17" s="46"/>
      <c r="SD17" s="46"/>
      <c r="SE17" s="46"/>
      <c r="SF17" s="46"/>
      <c r="SG17" s="46"/>
      <c r="SH17" s="46"/>
      <c r="SI17" s="46"/>
      <c r="SJ17" s="46"/>
      <c r="SK17" s="46"/>
      <c r="SL17" s="46"/>
      <c r="SM17" s="46"/>
      <c r="SN17" s="46"/>
      <c r="SO17" s="46"/>
      <c r="SP17" s="46"/>
      <c r="SQ17" s="46"/>
      <c r="SR17" s="46"/>
      <c r="SS17" s="46"/>
      <c r="ST17" s="46"/>
      <c r="SU17" s="46"/>
      <c r="SV17" s="46"/>
      <c r="SW17" s="46"/>
      <c r="SX17" s="46"/>
      <c r="SY17" s="46"/>
      <c r="SZ17" s="46"/>
      <c r="TA17" s="46"/>
      <c r="TB17" s="46"/>
      <c r="TC17" s="46"/>
      <c r="TD17" s="46"/>
      <c r="TE17" s="46"/>
      <c r="TF17" s="46"/>
      <c r="TG17" s="46"/>
      <c r="TH17" s="46"/>
      <c r="TI17" s="46"/>
      <c r="TJ17" s="46"/>
      <c r="TK17" s="46"/>
      <c r="TL17" s="46"/>
      <c r="TM17" s="46"/>
      <c r="TN17" s="46"/>
      <c r="TO17" s="46"/>
      <c r="TP17" s="46"/>
      <c r="TQ17" s="46"/>
      <c r="TR17" s="46"/>
      <c r="TS17" s="46"/>
      <c r="TT17" s="46"/>
      <c r="TU17" s="46"/>
      <c r="TV17" s="46"/>
      <c r="TW17" s="46"/>
      <c r="TX17" s="46"/>
      <c r="TY17" s="46"/>
      <c r="TZ17" s="46"/>
      <c r="UA17" s="46"/>
      <c r="UB17" s="46"/>
      <c r="UC17" s="46"/>
      <c r="UD17" s="46"/>
      <c r="UE17" s="46"/>
      <c r="UF17" s="46"/>
      <c r="UG17" s="46"/>
      <c r="UH17" s="46"/>
      <c r="UI17" s="46"/>
      <c r="UJ17" s="46"/>
      <c r="UK17" s="46"/>
      <c r="UL17" s="46"/>
      <c r="UM17" s="46"/>
      <c r="UN17" s="46"/>
      <c r="UO17" s="46"/>
      <c r="UP17" s="46"/>
      <c r="UQ17" s="46"/>
      <c r="UR17" s="46"/>
      <c r="US17" s="46"/>
      <c r="UT17" s="46"/>
      <c r="UU17" s="46"/>
      <c r="UV17" s="46"/>
      <c r="UW17" s="46"/>
      <c r="UX17" s="46"/>
      <c r="UY17" s="46"/>
      <c r="UZ17" s="46"/>
      <c r="VA17" s="46"/>
      <c r="VB17" s="46"/>
      <c r="VC17" s="46"/>
      <c r="VD17" s="46"/>
      <c r="VE17" s="46"/>
      <c r="VF17" s="46"/>
      <c r="VG17" s="46"/>
      <c r="VH17" s="46"/>
      <c r="VI17" s="46"/>
      <c r="VJ17" s="46"/>
      <c r="VK17" s="46"/>
      <c r="VL17" s="46"/>
      <c r="VM17" s="46"/>
      <c r="VN17" s="46"/>
      <c r="VO17" s="46"/>
      <c r="VP17" s="46"/>
      <c r="VQ17" s="46"/>
      <c r="VR17" s="46"/>
      <c r="VS17" s="46"/>
      <c r="VT17" s="46"/>
      <c r="VU17" s="46"/>
      <c r="VV17" s="46"/>
      <c r="VW17" s="46"/>
      <c r="VX17" s="46"/>
      <c r="VY17" s="46"/>
      <c r="VZ17" s="46"/>
      <c r="WA17" s="46"/>
      <c r="WB17" s="46"/>
      <c r="WC17" s="46"/>
      <c r="WD17" s="46"/>
      <c r="WE17" s="46"/>
      <c r="WF17" s="46"/>
      <c r="WG17" s="46"/>
      <c r="WH17" s="46"/>
      <c r="WI17" s="46"/>
      <c r="WJ17" s="46"/>
      <c r="WK17" s="46"/>
      <c r="WL17" s="46"/>
      <c r="WM17" s="46"/>
      <c r="WN17" s="46"/>
      <c r="WO17" s="46"/>
      <c r="WP17" s="46"/>
      <c r="WQ17" s="46"/>
      <c r="WR17" s="46"/>
      <c r="WS17" s="46"/>
      <c r="WT17" s="46"/>
      <c r="WU17" s="46"/>
      <c r="WV17" s="46"/>
      <c r="WW17" s="46"/>
      <c r="WX17" s="46"/>
      <c r="WY17" s="46"/>
      <c r="WZ17" s="46"/>
      <c r="XA17" s="46"/>
      <c r="XB17" s="46"/>
      <c r="XC17" s="46"/>
      <c r="XD17" s="46"/>
      <c r="XE17" s="46"/>
      <c r="XF17" s="46"/>
      <c r="XG17" s="46"/>
      <c r="XH17" s="46"/>
      <c r="XI17" s="46"/>
      <c r="XJ17" s="46"/>
      <c r="XK17" s="46"/>
      <c r="XL17" s="46"/>
      <c r="XM17" s="46"/>
      <c r="XN17" s="46"/>
      <c r="XO17" s="46"/>
      <c r="XP17" s="46"/>
      <c r="XQ17" s="46"/>
      <c r="XR17" s="46"/>
      <c r="XS17" s="46"/>
      <c r="XT17" s="46"/>
      <c r="XU17" s="46"/>
      <c r="XV17" s="46"/>
      <c r="XW17" s="46"/>
      <c r="XX17" s="46"/>
      <c r="XY17" s="46"/>
      <c r="XZ17" s="46"/>
      <c r="YA17" s="46"/>
      <c r="YB17" s="46"/>
      <c r="YC17" s="46"/>
      <c r="YD17" s="46"/>
      <c r="YE17" s="46"/>
      <c r="YF17" s="46"/>
      <c r="YG17" s="46"/>
      <c r="YH17" s="46"/>
      <c r="YI17" s="46"/>
      <c r="YJ17" s="46"/>
      <c r="YK17" s="46"/>
      <c r="YL17" s="46"/>
      <c r="YM17" s="46"/>
      <c r="YN17" s="46"/>
      <c r="YO17" s="46"/>
      <c r="YP17" s="46"/>
      <c r="YQ17" s="46"/>
      <c r="YR17" s="46"/>
      <c r="YS17" s="46"/>
      <c r="YT17" s="46"/>
      <c r="YU17" s="46"/>
      <c r="YV17" s="46"/>
      <c r="YW17" s="46"/>
      <c r="YX17" s="46"/>
      <c r="YY17" s="46"/>
      <c r="YZ17" s="46"/>
      <c r="ZA17" s="46"/>
      <c r="ZB17" s="46"/>
      <c r="ZC17" s="46"/>
      <c r="ZD17" s="46"/>
      <c r="ZE17" s="46"/>
      <c r="ZF17" s="46"/>
      <c r="ZG17" s="46"/>
      <c r="ZH17" s="46"/>
      <c r="ZI17" s="46"/>
      <c r="ZJ17" s="46"/>
      <c r="ZK17" s="46"/>
      <c r="ZL17" s="46"/>
      <c r="ZM17" s="46"/>
      <c r="ZN17" s="46"/>
      <c r="ZO17" s="46"/>
      <c r="ZP17" s="46"/>
      <c r="ZQ17" s="46"/>
      <c r="ZR17" s="46"/>
      <c r="ZS17" s="46"/>
      <c r="ZT17" s="46"/>
      <c r="ZU17" s="46"/>
      <c r="ZV17" s="46"/>
      <c r="ZW17" s="46"/>
      <c r="ZX17" s="46"/>
      <c r="ZY17" s="46"/>
      <c r="ZZ17" s="46"/>
      <c r="AAA17" s="46"/>
      <c r="AAB17" s="46"/>
      <c r="AAC17" s="46"/>
      <c r="AAD17" s="46"/>
      <c r="AAE17" s="46"/>
      <c r="AAF17" s="46"/>
      <c r="AAG17" s="46"/>
      <c r="AAH17" s="46"/>
      <c r="AAI17" s="46"/>
      <c r="AAJ17" s="46"/>
      <c r="AAK17" s="46"/>
      <c r="AAL17" s="46"/>
      <c r="AAM17" s="46"/>
      <c r="AAN17" s="46"/>
      <c r="AAO17" s="46"/>
      <c r="AAP17" s="46"/>
      <c r="AAQ17" s="46"/>
      <c r="AAR17" s="46"/>
      <c r="AAS17" s="46"/>
      <c r="AAT17" s="46"/>
      <c r="AAU17" s="46"/>
      <c r="AAV17" s="46"/>
      <c r="AAW17" s="46"/>
      <c r="AAX17" s="46"/>
      <c r="AAY17" s="46"/>
      <c r="AAZ17" s="46"/>
      <c r="ABA17" s="46"/>
      <c r="ABB17" s="46"/>
      <c r="ABC17" s="46"/>
      <c r="ABD17" s="46"/>
      <c r="ABE17" s="46"/>
      <c r="ABF17" s="46"/>
      <c r="ABG17" s="46"/>
      <c r="ABH17" s="46"/>
      <c r="ABI17" s="46"/>
      <c r="ABJ17" s="46"/>
      <c r="ABK17" s="46"/>
      <c r="ABL17" s="46"/>
      <c r="ABM17" s="46"/>
      <c r="ABN17" s="46"/>
      <c r="ABO17" s="46"/>
      <c r="ABP17" s="46"/>
      <c r="ABQ17" s="46"/>
      <c r="ABR17" s="46"/>
      <c r="ABS17" s="46"/>
      <c r="ABT17" s="46"/>
      <c r="ABU17" s="46"/>
      <c r="ABV17" s="46"/>
      <c r="ABW17" s="46"/>
      <c r="ABX17" s="46"/>
      <c r="ABY17" s="46"/>
      <c r="ABZ17" s="46"/>
      <c r="ACA17" s="46"/>
      <c r="ACB17" s="46"/>
      <c r="ACC17" s="46"/>
      <c r="ACD17" s="46"/>
      <c r="ACE17" s="46"/>
      <c r="ACF17" s="46"/>
      <c r="ACG17" s="46"/>
      <c r="ACH17" s="46"/>
      <c r="ACI17" s="46"/>
      <c r="ACJ17" s="46"/>
      <c r="ACK17" s="46"/>
      <c r="ACL17" s="46"/>
      <c r="ACM17" s="46"/>
      <c r="ACN17" s="46"/>
      <c r="ACO17" s="46"/>
      <c r="ACP17" s="46"/>
      <c r="ACQ17" s="46"/>
      <c r="ACR17" s="46"/>
      <c r="ACS17" s="46"/>
      <c r="ACT17" s="46"/>
      <c r="ACU17" s="46"/>
      <c r="ACV17" s="46"/>
      <c r="ACW17" s="46"/>
      <c r="ACX17" s="46"/>
      <c r="ACY17" s="46"/>
      <c r="ACZ17" s="46"/>
      <c r="ADA17" s="46"/>
      <c r="ADB17" s="46"/>
      <c r="ADC17" s="46"/>
      <c r="ADD17" s="46"/>
      <c r="ADE17" s="46"/>
      <c r="ADF17" s="46"/>
      <c r="ADG17" s="46"/>
      <c r="ADH17" s="46"/>
      <c r="ADI17" s="46"/>
      <c r="ADJ17" s="46"/>
      <c r="ADK17" s="46"/>
      <c r="ADL17" s="46"/>
      <c r="ADM17" s="46"/>
      <c r="ADN17" s="46"/>
      <c r="ADO17" s="46"/>
      <c r="ADP17" s="46"/>
      <c r="ADQ17" s="46"/>
      <c r="ADR17" s="46"/>
      <c r="ADS17" s="46"/>
      <c r="ADT17" s="46"/>
      <c r="ADU17" s="46"/>
      <c r="ADV17" s="46"/>
      <c r="ADW17" s="46"/>
      <c r="ADX17" s="46"/>
      <c r="ADY17" s="46"/>
      <c r="ADZ17" s="46"/>
      <c r="AEA17" s="46"/>
      <c r="AEB17" s="46"/>
      <c r="AEC17" s="46"/>
      <c r="AED17" s="46"/>
      <c r="AEE17" s="46"/>
      <c r="AEF17" s="46"/>
      <c r="AEG17" s="46"/>
      <c r="AEH17" s="46"/>
      <c r="AEI17" s="46"/>
      <c r="AEJ17" s="46"/>
      <c r="AEK17" s="46"/>
      <c r="AEL17" s="46"/>
      <c r="AEM17" s="46"/>
      <c r="AEN17" s="46"/>
      <c r="AEO17" s="46"/>
      <c r="AEP17" s="46"/>
      <c r="AEQ17" s="46"/>
      <c r="AER17" s="46"/>
      <c r="AES17" s="46"/>
      <c r="AET17" s="46"/>
      <c r="AEU17" s="46"/>
      <c r="AEV17" s="46"/>
      <c r="AEW17" s="46"/>
      <c r="AEX17" s="46"/>
      <c r="AEY17" s="46"/>
      <c r="AEZ17" s="46"/>
      <c r="AFA17" s="46"/>
      <c r="AFB17" s="46"/>
      <c r="AFC17" s="46"/>
      <c r="AFD17" s="46"/>
      <c r="AFE17" s="46"/>
      <c r="AFF17" s="46"/>
      <c r="AFG17" s="46"/>
      <c r="AFH17" s="46"/>
      <c r="AFI17" s="46"/>
      <c r="AFJ17" s="46"/>
      <c r="AFK17" s="46"/>
      <c r="AFL17" s="46"/>
      <c r="AFM17" s="46"/>
      <c r="AFN17" s="46"/>
      <c r="AFO17" s="46"/>
      <c r="AFP17" s="46"/>
      <c r="AFQ17" s="46"/>
      <c r="AFR17" s="46"/>
      <c r="AFS17" s="46"/>
      <c r="AFT17" s="46"/>
      <c r="AFU17" s="46"/>
      <c r="AFV17" s="46"/>
      <c r="AFW17" s="46"/>
      <c r="AFX17" s="46"/>
      <c r="AFY17" s="46"/>
      <c r="AFZ17" s="46"/>
      <c r="AGA17" s="46"/>
      <c r="AGB17" s="46"/>
      <c r="AGC17" s="46"/>
      <c r="AGD17" s="46"/>
      <c r="AGE17" s="46"/>
      <c r="AGF17" s="46"/>
      <c r="AGG17" s="46"/>
      <c r="AGH17" s="46"/>
      <c r="AGI17" s="46"/>
      <c r="AGJ17" s="46"/>
      <c r="AGK17" s="46"/>
      <c r="AGL17" s="46"/>
      <c r="AGM17" s="46"/>
      <c r="AGN17" s="46"/>
      <c r="AGO17" s="46"/>
      <c r="AGP17" s="46"/>
      <c r="AGQ17" s="46"/>
      <c r="AGR17" s="46"/>
      <c r="AGS17" s="46"/>
      <c r="AGT17" s="46"/>
      <c r="AGU17" s="46"/>
      <c r="AGV17" s="46"/>
      <c r="AGW17" s="46"/>
      <c r="AGX17" s="46"/>
      <c r="AGY17" s="46"/>
      <c r="AGZ17" s="46"/>
      <c r="AHA17" s="46"/>
      <c r="AHB17" s="46"/>
      <c r="AHC17" s="46"/>
      <c r="AHD17" s="46"/>
      <c r="AHE17" s="46"/>
      <c r="AHF17" s="46"/>
      <c r="AHG17" s="46"/>
      <c r="AHH17" s="46"/>
      <c r="AHI17" s="46"/>
      <c r="AHJ17" s="46"/>
      <c r="AHK17" s="46"/>
      <c r="AHL17" s="46"/>
      <c r="AHM17" s="46"/>
      <c r="AHN17" s="46"/>
      <c r="AHO17" s="46"/>
      <c r="AHP17" s="46"/>
      <c r="AHQ17" s="46"/>
      <c r="AHR17" s="46"/>
      <c r="AHS17" s="46"/>
      <c r="AHT17" s="46"/>
      <c r="AHU17" s="46"/>
      <c r="AHV17" s="46"/>
      <c r="AHW17" s="46"/>
      <c r="AHX17" s="46"/>
      <c r="AHY17" s="46"/>
      <c r="AHZ17" s="46"/>
      <c r="AIA17" s="46"/>
      <c r="AIB17" s="46"/>
      <c r="AIC17" s="46"/>
      <c r="AID17" s="46"/>
      <c r="AIE17" s="46"/>
      <c r="AIF17" s="46"/>
      <c r="AIG17" s="46"/>
      <c r="AIH17" s="46"/>
      <c r="AII17" s="46"/>
      <c r="AIJ17" s="46"/>
      <c r="AIK17" s="46"/>
      <c r="AIL17" s="46"/>
      <c r="AIM17" s="46"/>
      <c r="AIN17" s="46"/>
      <c r="AIO17" s="46"/>
      <c r="AIP17" s="46"/>
      <c r="AIQ17" s="46"/>
      <c r="AIR17" s="46"/>
      <c r="AIS17" s="46"/>
      <c r="AIT17" s="46"/>
      <c r="AIU17" s="46"/>
      <c r="AIV17" s="46"/>
      <c r="AIW17" s="46"/>
      <c r="AIX17" s="46"/>
      <c r="AIY17" s="46"/>
      <c r="AIZ17" s="46"/>
      <c r="AJA17" s="46"/>
      <c r="AJB17" s="46"/>
      <c r="AJC17" s="46"/>
      <c r="AJD17" s="46"/>
      <c r="AJE17" s="46"/>
      <c r="AJF17" s="46"/>
      <c r="AJG17" s="46"/>
      <c r="AJH17" s="46"/>
      <c r="AJI17" s="46"/>
      <c r="AJJ17" s="46"/>
      <c r="AJK17" s="46"/>
      <c r="AJL17" s="46"/>
      <c r="AJM17" s="46"/>
      <c r="AJN17" s="46"/>
      <c r="AJO17" s="46"/>
      <c r="AJP17" s="46"/>
      <c r="AJQ17" s="46"/>
      <c r="AJR17" s="46"/>
      <c r="AJS17" s="46"/>
      <c r="AJT17" s="46"/>
      <c r="AJU17" s="46"/>
      <c r="AJV17" s="46"/>
      <c r="AJW17" s="46"/>
      <c r="AJX17" s="46"/>
      <c r="AJY17" s="46"/>
      <c r="AJZ17" s="46"/>
      <c r="AKA17" s="46"/>
      <c r="AKB17" s="46"/>
      <c r="AKC17" s="46"/>
      <c r="AKD17" s="46"/>
      <c r="AKE17" s="46"/>
      <c r="AKF17" s="46"/>
      <c r="AKG17" s="46"/>
      <c r="AKH17" s="46"/>
      <c r="AKI17" s="46"/>
      <c r="AKJ17" s="46"/>
      <c r="AKK17" s="46"/>
      <c r="AKL17" s="46"/>
      <c r="AKM17" s="46"/>
      <c r="AKN17" s="46"/>
      <c r="AKO17" s="46"/>
      <c r="AKP17" s="46"/>
      <c r="AKQ17" s="46"/>
      <c r="AKR17" s="46"/>
      <c r="AKS17" s="46"/>
      <c r="AKT17" s="46"/>
      <c r="AKU17" s="46"/>
      <c r="AKV17" s="46"/>
      <c r="AKW17" s="46"/>
      <c r="AKX17" s="46"/>
      <c r="AKY17" s="46"/>
      <c r="AKZ17" s="46"/>
      <c r="ALA17" s="46"/>
      <c r="ALB17" s="46"/>
      <c r="ALC17" s="46"/>
      <c r="ALD17" s="46"/>
      <c r="ALE17" s="46"/>
      <c r="ALF17" s="46"/>
      <c r="ALG17" s="46"/>
      <c r="ALH17" s="46"/>
      <c r="ALI17" s="46"/>
      <c r="ALJ17" s="46"/>
      <c r="ALK17" s="46"/>
      <c r="ALL17" s="46"/>
      <c r="ALM17" s="46"/>
      <c r="ALN17" s="46"/>
      <c r="ALO17" s="46"/>
      <c r="ALP17" s="46"/>
      <c r="ALQ17" s="46"/>
      <c r="ALR17" s="46"/>
      <c r="ALS17" s="46"/>
      <c r="ALT17" s="46"/>
      <c r="ALU17" s="46"/>
      <c r="ALV17" s="46"/>
      <c r="ALW17" s="46"/>
      <c r="ALX17" s="46"/>
      <c r="ALY17" s="46"/>
      <c r="ALZ17" s="46"/>
      <c r="AMA17" s="46"/>
      <c r="AMB17" s="46"/>
      <c r="AMC17" s="46"/>
      <c r="AMD17" s="46"/>
      <c r="AME17" s="46"/>
      <c r="AMF17" s="46"/>
      <c r="AMG17" s="46"/>
      <c r="AMH17" s="46"/>
      <c r="AMI17" s="46"/>
      <c r="AMJ17" s="46"/>
      <c r="AMK17" s="46"/>
    </row>
    <row r="18" spans="2:1025" s="68" customFormat="1">
      <c r="B18" s="131" t="s">
        <v>44</v>
      </c>
      <c r="C18" s="132"/>
      <c r="D18" s="61">
        <f>D16</f>
        <v>76.362009237875299</v>
      </c>
      <c r="E18" s="48" t="s">
        <v>31</v>
      </c>
      <c r="F18" s="61">
        <f>SUM(F16)</f>
        <v>61.325866050808322</v>
      </c>
      <c r="G18" s="64"/>
      <c r="H18" s="64"/>
      <c r="I18" s="64"/>
      <c r="J18" s="65"/>
      <c r="K18" s="66"/>
      <c r="L18" s="67"/>
    </row>
    <row r="19" spans="2:1025" s="68" customFormat="1">
      <c r="B19" s="115" t="s">
        <v>96</v>
      </c>
      <c r="C19" s="116"/>
      <c r="D19" s="61">
        <f>D18*5%</f>
        <v>3.8181004618937653</v>
      </c>
      <c r="E19" s="48"/>
      <c r="F19" s="61">
        <f>F18*5%</f>
        <v>3.0662933025404162</v>
      </c>
      <c r="G19" s="64"/>
      <c r="H19" s="64"/>
      <c r="I19" s="64"/>
      <c r="J19" s="65"/>
      <c r="K19" s="66"/>
      <c r="L19" s="67"/>
    </row>
    <row r="20" spans="2:1025" s="68" customFormat="1">
      <c r="B20" s="131" t="s">
        <v>30</v>
      </c>
      <c r="C20" s="132"/>
      <c r="D20" s="61">
        <f>D18+D19</f>
        <v>80.180109699769062</v>
      </c>
      <c r="E20" s="48" t="s">
        <v>31</v>
      </c>
      <c r="F20" s="61">
        <f>F18+F19</f>
        <v>64.392159353348745</v>
      </c>
      <c r="G20" s="64"/>
      <c r="H20" s="64"/>
      <c r="I20" s="64"/>
      <c r="J20" s="65"/>
      <c r="K20" s="66"/>
      <c r="L20" s="67"/>
    </row>
    <row r="21" spans="2:1025" s="101" customFormat="1" ht="15.6">
      <c r="B21" s="129" t="s">
        <v>97</v>
      </c>
      <c r="C21" s="129"/>
      <c r="D21" s="129"/>
      <c r="E21" s="83" t="s">
        <v>31</v>
      </c>
      <c r="F21" s="61">
        <f>F20*0.8</f>
        <v>51.513727482679002</v>
      </c>
      <c r="G21" s="102"/>
      <c r="H21" s="103"/>
      <c r="I21" s="104"/>
      <c r="J21" s="105"/>
    </row>
    <row r="22" spans="2:1025" s="101" customFormat="1" ht="15.6">
      <c r="B22" s="129" t="s">
        <v>131</v>
      </c>
      <c r="C22" s="129"/>
      <c r="D22" s="129"/>
      <c r="E22" s="83" t="s">
        <v>45</v>
      </c>
      <c r="F22" s="61">
        <f>F21/0.8</f>
        <v>64.392159353348745</v>
      </c>
      <c r="G22" s="102"/>
      <c r="H22" s="103"/>
      <c r="I22" s="104"/>
      <c r="J22" s="105"/>
    </row>
    <row r="23" spans="2:1025" s="101" customFormat="1" ht="37.5" customHeight="1">
      <c r="B23" s="130" t="s">
        <v>132</v>
      </c>
      <c r="C23" s="130"/>
      <c r="D23" s="130"/>
      <c r="E23" s="106"/>
      <c r="F23" s="107"/>
      <c r="G23" s="108"/>
      <c r="H23" s="109"/>
      <c r="I23" s="110"/>
      <c r="J23" s="111"/>
    </row>
    <row r="24" spans="2:1025" s="68" customFormat="1">
      <c r="B24" s="71"/>
      <c r="C24" s="71"/>
      <c r="D24" s="71"/>
      <c r="E24" s="72"/>
      <c r="F24" s="73"/>
      <c r="G24" s="74"/>
      <c r="H24" s="74"/>
      <c r="I24" s="74"/>
      <c r="J24" s="75"/>
      <c r="K24" s="76"/>
      <c r="L24" s="77"/>
    </row>
    <row r="25" spans="2:1025" s="68" customFormat="1">
      <c r="B25" s="143" t="s">
        <v>46</v>
      </c>
      <c r="C25" s="143"/>
      <c r="D25" s="143"/>
      <c r="E25" s="78"/>
      <c r="F25" s="72"/>
      <c r="G25" s="74"/>
      <c r="H25" s="74"/>
      <c r="I25" s="74"/>
      <c r="J25" s="75"/>
      <c r="K25" s="76"/>
      <c r="L25" s="77"/>
    </row>
    <row r="26" spans="2:1025" s="68" customFormat="1">
      <c r="B26" s="144" t="s">
        <v>47</v>
      </c>
      <c r="C26" s="144"/>
      <c r="D26" s="144"/>
      <c r="E26" s="52">
        <f>F12+F13</f>
        <v>10.451039260969978</v>
      </c>
      <c r="F26" s="50" t="s">
        <v>31</v>
      </c>
      <c r="G26" s="80"/>
      <c r="H26" s="80"/>
      <c r="I26" s="80"/>
      <c r="J26" s="65"/>
      <c r="K26" s="66"/>
      <c r="L26" s="67"/>
    </row>
    <row r="27" spans="2:1025" s="101" customFormat="1" ht="15.6">
      <c r="B27" s="129" t="s">
        <v>97</v>
      </c>
      <c r="C27" s="129"/>
      <c r="D27" s="129"/>
      <c r="E27" s="52">
        <f>E26*0.8</f>
        <v>8.360831408775983</v>
      </c>
      <c r="F27" s="50" t="s">
        <v>31</v>
      </c>
      <c r="G27" s="102"/>
      <c r="H27" s="103"/>
      <c r="I27" s="104"/>
      <c r="J27" s="105"/>
    </row>
    <row r="28" spans="2:1025" s="68" customFormat="1">
      <c r="B28" s="144" t="s">
        <v>102</v>
      </c>
      <c r="C28" s="144"/>
      <c r="D28" s="144"/>
      <c r="E28" s="79">
        <f>E27/0.8</f>
        <v>10.451039260969978</v>
      </c>
      <c r="F28" s="50" t="s">
        <v>45</v>
      </c>
      <c r="G28" s="64"/>
      <c r="H28" s="64"/>
      <c r="I28" s="64"/>
      <c r="J28" s="65"/>
      <c r="K28" s="66"/>
      <c r="L28" s="67"/>
    </row>
    <row r="29" spans="2:1025" s="68" customFormat="1">
      <c r="B29" s="144" t="s">
        <v>103</v>
      </c>
      <c r="C29" s="144"/>
      <c r="D29" s="144"/>
      <c r="E29" s="79">
        <f>E28/0.7</f>
        <v>14.930056087099969</v>
      </c>
      <c r="F29" s="50" t="s">
        <v>45</v>
      </c>
      <c r="G29" s="80"/>
      <c r="H29" s="80"/>
      <c r="I29" s="80"/>
      <c r="J29" s="65"/>
      <c r="K29" s="76"/>
      <c r="L29" s="77"/>
    </row>
    <row r="30" spans="2:1025" ht="33" customHeight="1">
      <c r="B30" s="130" t="s">
        <v>68</v>
      </c>
      <c r="C30" s="130"/>
      <c r="D30" s="130"/>
      <c r="E30" s="48"/>
      <c r="F30" s="69"/>
    </row>
    <row r="31" spans="2:1025">
      <c r="B31" s="81"/>
      <c r="C31" s="81"/>
      <c r="D31" s="61"/>
      <c r="E31" s="48"/>
      <c r="F31" s="82"/>
    </row>
    <row r="32" spans="2:1025" customFormat="1" ht="15.6">
      <c r="B32" s="137" t="s">
        <v>48</v>
      </c>
      <c r="C32" s="138"/>
      <c r="D32" s="139"/>
      <c r="E32" s="83"/>
      <c r="F32" s="84"/>
    </row>
    <row r="33" spans="2:6" customFormat="1" ht="15.6">
      <c r="B33" s="134" t="s">
        <v>49</v>
      </c>
      <c r="C33" s="135"/>
      <c r="D33" s="136"/>
      <c r="E33" s="85">
        <v>20</v>
      </c>
      <c r="F33" s="86" t="s">
        <v>45</v>
      </c>
    </row>
    <row r="34" spans="2:6" customFormat="1" ht="15.6">
      <c r="B34" s="134" t="s">
        <v>50</v>
      </c>
      <c r="C34" s="135"/>
      <c r="D34" s="136"/>
      <c r="E34" s="87">
        <v>65</v>
      </c>
      <c r="F34" s="86" t="s">
        <v>51</v>
      </c>
    </row>
    <row r="35" spans="2:6" customFormat="1" ht="15.6">
      <c r="B35" s="134" t="s">
        <v>52</v>
      </c>
      <c r="C35" s="135"/>
      <c r="D35" s="136"/>
      <c r="E35" s="87">
        <v>12</v>
      </c>
      <c r="F35" s="86" t="s">
        <v>53</v>
      </c>
    </row>
    <row r="36" spans="2:6" customFormat="1" ht="15.6">
      <c r="B36" s="134" t="s">
        <v>54</v>
      </c>
      <c r="C36" s="135"/>
      <c r="D36" s="136"/>
      <c r="E36" s="88">
        <v>0.5</v>
      </c>
      <c r="F36" s="86" t="s">
        <v>55</v>
      </c>
    </row>
    <row r="37" spans="2:6" customFormat="1" ht="15.6">
      <c r="B37" s="137" t="s">
        <v>48</v>
      </c>
      <c r="C37" s="138"/>
      <c r="D37" s="139"/>
      <c r="E37" s="87">
        <v>32</v>
      </c>
      <c r="F37" s="86" t="s">
        <v>56</v>
      </c>
    </row>
    <row r="38" spans="2:6" customFormat="1" ht="15.6">
      <c r="B38" s="140" t="s">
        <v>148</v>
      </c>
      <c r="C38" s="141"/>
      <c r="D38" s="142"/>
      <c r="E38" s="83"/>
      <c r="F38" s="84"/>
    </row>
    <row r="39" spans="2:6" customFormat="1" ht="15.6">
      <c r="B39" s="89"/>
      <c r="C39" s="89"/>
      <c r="D39" s="90"/>
      <c r="E39" s="83"/>
      <c r="F39" s="91"/>
    </row>
  </sheetData>
  <mergeCells count="24">
    <mergeCell ref="B33:D33"/>
    <mergeCell ref="B25:D25"/>
    <mergeCell ref="B26:D26"/>
    <mergeCell ref="B28:D28"/>
    <mergeCell ref="B29:D29"/>
    <mergeCell ref="B30:D30"/>
    <mergeCell ref="B32:D32"/>
    <mergeCell ref="B27:D27"/>
    <mergeCell ref="B34:D34"/>
    <mergeCell ref="B35:D35"/>
    <mergeCell ref="B36:D36"/>
    <mergeCell ref="B37:D37"/>
    <mergeCell ref="B38:D38"/>
    <mergeCell ref="B6:F6"/>
    <mergeCell ref="B1:F1"/>
    <mergeCell ref="B2:F2"/>
    <mergeCell ref="B3:F3"/>
    <mergeCell ref="B4:F4"/>
    <mergeCell ref="B5:F5"/>
    <mergeCell ref="B21:D21"/>
    <mergeCell ref="B22:D22"/>
    <mergeCell ref="B23:D23"/>
    <mergeCell ref="B18:C18"/>
    <mergeCell ref="B20:C20"/>
  </mergeCells>
  <pageMargins left="0.7" right="0.7" top="0.75" bottom="0.75" header="0.3" footer="0.3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64"/>
  <sheetViews>
    <sheetView zoomScale="78" zoomScaleNormal="78" zoomScaleSheetLayoutView="78" workbookViewId="0">
      <pane xSplit="2" ySplit="11" topLeftCell="C12" activePane="bottomRight" state="frozen"/>
      <selection pane="topRight" activeCell="C1" sqref="C1"/>
      <selection pane="bottomLeft" activeCell="A11" sqref="A11"/>
      <selection pane="bottomRight" activeCell="A33" sqref="A33:XFD33"/>
    </sheetView>
  </sheetViews>
  <sheetFormatPr defaultColWidth="9.21875" defaultRowHeight="13.8"/>
  <cols>
    <col min="1" max="1" width="7.5546875" style="1" customWidth="1"/>
    <col min="2" max="2" width="32" style="2" customWidth="1"/>
    <col min="3" max="3" width="7.21875" style="2" customWidth="1"/>
    <col min="4" max="4" width="6.5546875" style="2" customWidth="1"/>
    <col min="5" max="5" width="5.77734375" style="2" customWidth="1"/>
    <col min="6" max="6" width="9.21875" style="1" customWidth="1"/>
    <col min="7" max="7" width="10.44140625" style="1" customWidth="1"/>
    <col min="8" max="8" width="7.77734375" style="1" customWidth="1"/>
    <col min="9" max="13" width="9.21875" style="25" customWidth="1"/>
    <col min="14" max="14" width="9.21875" style="44" customWidth="1"/>
    <col min="15" max="18" width="9.21875" style="25" customWidth="1"/>
    <col min="19" max="19" width="11.21875" style="1" customWidth="1"/>
    <col min="20" max="21" width="11" style="2" customWidth="1"/>
    <col min="22" max="22" width="8.44140625" style="40" customWidth="1"/>
    <col min="23" max="23" width="8.21875" style="2" customWidth="1"/>
    <col min="24" max="16384" width="9.21875" style="2"/>
  </cols>
  <sheetData>
    <row r="1" spans="1:29" s="7" customFormat="1">
      <c r="A1" s="5"/>
      <c r="B1" s="6" t="s">
        <v>1</v>
      </c>
      <c r="C1" s="6"/>
      <c r="D1" s="6"/>
      <c r="E1" s="6"/>
      <c r="F1" s="8"/>
      <c r="G1" s="6"/>
      <c r="H1" s="6"/>
      <c r="I1" s="6"/>
      <c r="J1" s="6"/>
      <c r="K1" s="6"/>
      <c r="L1" s="21"/>
      <c r="M1" s="21"/>
      <c r="N1" s="41"/>
      <c r="O1" s="21"/>
      <c r="P1" s="21"/>
      <c r="Q1" s="21"/>
      <c r="R1" s="21"/>
      <c r="S1" s="8"/>
      <c r="T1" s="8"/>
      <c r="U1" s="8"/>
      <c r="V1" s="8"/>
    </row>
    <row r="2" spans="1:29" s="7" customFormat="1">
      <c r="A2" s="5"/>
      <c r="B2" s="6" t="s">
        <v>0</v>
      </c>
      <c r="C2" s="6"/>
      <c r="D2" s="6"/>
      <c r="E2" s="6"/>
      <c r="F2" s="8"/>
      <c r="G2" s="6" t="s">
        <v>98</v>
      </c>
      <c r="H2" s="6"/>
      <c r="I2" s="6"/>
      <c r="J2" s="21"/>
      <c r="K2" s="21"/>
      <c r="L2" s="21"/>
      <c r="M2" s="21"/>
      <c r="N2" s="41"/>
      <c r="O2" s="21"/>
      <c r="P2" s="21"/>
      <c r="Q2" s="21"/>
      <c r="R2" s="21"/>
      <c r="S2" s="8"/>
      <c r="T2" s="8"/>
      <c r="U2" s="8"/>
      <c r="V2" s="8"/>
    </row>
    <row r="3" spans="1:29" s="7" customFormat="1">
      <c r="A3" s="5"/>
      <c r="B3" s="6" t="s">
        <v>2</v>
      </c>
      <c r="C3" s="6"/>
      <c r="D3" s="6"/>
      <c r="E3" s="6"/>
      <c r="F3" s="8"/>
      <c r="G3" s="6" t="s">
        <v>33</v>
      </c>
      <c r="H3" s="6"/>
      <c r="I3" s="21"/>
      <c r="J3" s="21"/>
      <c r="K3" s="21"/>
      <c r="L3" s="21"/>
      <c r="M3" s="21"/>
      <c r="N3" s="41"/>
      <c r="O3" s="21"/>
      <c r="P3" s="21"/>
      <c r="Q3" s="21"/>
      <c r="R3" s="21"/>
      <c r="S3" s="8"/>
      <c r="T3" s="8"/>
      <c r="U3" s="8"/>
    </row>
    <row r="4" spans="1:29" s="7" customFormat="1">
      <c r="A4" s="5"/>
      <c r="B4" s="6" t="s">
        <v>32</v>
      </c>
      <c r="C4" s="6"/>
      <c r="D4" s="6"/>
      <c r="E4" s="6"/>
      <c r="F4" s="8"/>
      <c r="G4" s="159" t="s">
        <v>99</v>
      </c>
      <c r="H4" s="159"/>
      <c r="I4" s="159"/>
      <c r="J4" s="21"/>
      <c r="K4" s="21"/>
      <c r="L4" s="21"/>
      <c r="M4" s="21"/>
      <c r="N4" s="41"/>
      <c r="O4" s="21"/>
      <c r="P4" s="21"/>
      <c r="Q4" s="21"/>
      <c r="R4" s="21"/>
      <c r="S4" s="8"/>
      <c r="T4" s="8"/>
      <c r="U4" s="8"/>
      <c r="V4" s="8"/>
    </row>
    <row r="5" spans="1:29" s="7" customFormat="1">
      <c r="A5" s="5"/>
      <c r="B5" s="6" t="s">
        <v>3</v>
      </c>
      <c r="C5" s="6"/>
      <c r="D5" s="6"/>
      <c r="E5" s="6"/>
      <c r="F5" s="8"/>
      <c r="G5" s="6" t="s">
        <v>146</v>
      </c>
      <c r="H5" s="6"/>
      <c r="I5" s="21"/>
      <c r="J5" s="21"/>
      <c r="K5" s="21"/>
      <c r="L5" s="21"/>
      <c r="M5" s="21"/>
      <c r="N5" s="41"/>
      <c r="O5" s="21"/>
      <c r="P5" s="21"/>
      <c r="Q5" s="21"/>
      <c r="R5" s="21"/>
      <c r="S5" s="8"/>
      <c r="T5" s="8"/>
      <c r="U5" s="8"/>
      <c r="V5" s="6"/>
    </row>
    <row r="6" spans="1:29" s="7" customFormat="1">
      <c r="A6" s="5"/>
      <c r="B6" s="6" t="s">
        <v>4</v>
      </c>
      <c r="C6" s="6"/>
      <c r="D6" s="6"/>
      <c r="E6" s="6"/>
      <c r="F6" s="8"/>
      <c r="G6" s="9" t="s">
        <v>34</v>
      </c>
      <c r="H6" s="5"/>
      <c r="I6" s="21"/>
      <c r="J6" s="21"/>
      <c r="K6" s="21"/>
      <c r="L6" s="21"/>
      <c r="M6" s="21"/>
      <c r="N6" s="41"/>
      <c r="O6" s="21"/>
      <c r="P6" s="21"/>
      <c r="Q6" s="21"/>
      <c r="R6" s="21"/>
      <c r="S6" s="8"/>
      <c r="T6" s="8"/>
      <c r="U6" s="8"/>
      <c r="V6" s="6"/>
    </row>
    <row r="7" spans="1:29" s="7" customFormat="1" ht="14.4" thickBot="1">
      <c r="A7" s="5"/>
      <c r="F7" s="5"/>
      <c r="G7" s="5"/>
      <c r="H7" s="5"/>
      <c r="I7" s="21"/>
      <c r="J7" s="21"/>
      <c r="K7" s="21"/>
      <c r="L7" s="21"/>
      <c r="M7" s="21"/>
      <c r="N7" s="41"/>
      <c r="O7" s="21"/>
      <c r="P7" s="21"/>
      <c r="Q7" s="21"/>
      <c r="R7" s="21"/>
      <c r="S7" s="5"/>
      <c r="V7" s="98"/>
    </row>
    <row r="8" spans="1:29" s="7" customFormat="1" ht="15" customHeight="1" thickBot="1">
      <c r="A8" s="5"/>
      <c r="F8" s="5"/>
      <c r="G8" s="5"/>
      <c r="H8" s="5"/>
      <c r="I8" s="162" t="s">
        <v>5</v>
      </c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163"/>
      <c r="W8" s="163"/>
      <c r="X8" s="161" t="s">
        <v>6</v>
      </c>
      <c r="Y8" s="161"/>
      <c r="Z8" s="161"/>
      <c r="AA8" s="161"/>
      <c r="AB8" s="161"/>
      <c r="AC8" s="8"/>
    </row>
    <row r="9" spans="1:29" s="10" customFormat="1" ht="45" customHeight="1">
      <c r="A9" s="145" t="s">
        <v>7</v>
      </c>
      <c r="B9" s="147" t="s">
        <v>8</v>
      </c>
      <c r="C9" s="153" t="s">
        <v>60</v>
      </c>
      <c r="D9" s="153"/>
      <c r="E9" s="153"/>
      <c r="F9" s="153" t="s">
        <v>9</v>
      </c>
      <c r="G9" s="153"/>
      <c r="H9" s="149" t="s">
        <v>10</v>
      </c>
      <c r="I9" s="157" t="s">
        <v>11</v>
      </c>
      <c r="J9" s="22" t="s">
        <v>21</v>
      </c>
      <c r="K9" s="22" t="s">
        <v>22</v>
      </c>
      <c r="L9" s="22" t="s">
        <v>25</v>
      </c>
      <c r="M9" s="22" t="s">
        <v>23</v>
      </c>
      <c r="N9" s="22" t="s">
        <v>23</v>
      </c>
      <c r="O9" s="151" t="s">
        <v>27</v>
      </c>
      <c r="P9" s="152"/>
      <c r="Q9" s="151" t="s">
        <v>28</v>
      </c>
      <c r="R9" s="152"/>
      <c r="S9" s="164" t="s">
        <v>63</v>
      </c>
      <c r="T9" s="165"/>
      <c r="U9" s="99" t="s">
        <v>93</v>
      </c>
      <c r="V9" s="99" t="s">
        <v>92</v>
      </c>
      <c r="W9" s="112" t="s">
        <v>71</v>
      </c>
      <c r="X9" s="160" t="s">
        <v>12</v>
      </c>
      <c r="Y9" s="160" t="s">
        <v>66</v>
      </c>
      <c r="Z9" s="99" t="s">
        <v>145</v>
      </c>
      <c r="AA9" s="160" t="s">
        <v>13</v>
      </c>
      <c r="AB9" s="155" t="s">
        <v>67</v>
      </c>
      <c r="AC9" s="155" t="s">
        <v>94</v>
      </c>
    </row>
    <row r="10" spans="1:29" s="10" customFormat="1">
      <c r="A10" s="146"/>
      <c r="B10" s="148"/>
      <c r="C10" s="154"/>
      <c r="D10" s="154"/>
      <c r="E10" s="154"/>
      <c r="F10" s="154"/>
      <c r="G10" s="154"/>
      <c r="H10" s="150"/>
      <c r="I10" s="158"/>
      <c r="J10" s="23"/>
      <c r="K10" s="23"/>
      <c r="L10" s="23"/>
      <c r="M10" s="23"/>
      <c r="N10" s="23"/>
      <c r="O10" s="23"/>
      <c r="P10" s="23"/>
      <c r="Q10" s="23"/>
      <c r="R10" s="23"/>
      <c r="S10" s="95" t="s">
        <v>64</v>
      </c>
      <c r="T10" s="100" t="s">
        <v>65</v>
      </c>
      <c r="U10" s="95" t="s">
        <v>95</v>
      </c>
      <c r="V10" s="95" t="s">
        <v>14</v>
      </c>
      <c r="W10" s="96" t="s">
        <v>14</v>
      </c>
      <c r="X10" s="160"/>
      <c r="Y10" s="160"/>
      <c r="Z10" s="99"/>
      <c r="AA10" s="160"/>
      <c r="AB10" s="156"/>
      <c r="AC10" s="156"/>
    </row>
    <row r="11" spans="1:29" s="8" customFormat="1">
      <c r="A11" s="11"/>
      <c r="B11" s="12"/>
      <c r="C11" s="12" t="s">
        <v>26</v>
      </c>
      <c r="D11" s="12" t="s">
        <v>19</v>
      </c>
      <c r="E11" s="12" t="s">
        <v>20</v>
      </c>
      <c r="F11" s="12" t="s">
        <v>57</v>
      </c>
      <c r="G11" s="12" t="s">
        <v>58</v>
      </c>
      <c r="H11" s="12" t="s">
        <v>15</v>
      </c>
      <c r="I11" s="24" t="s">
        <v>17</v>
      </c>
      <c r="J11" s="24"/>
      <c r="K11" s="24" t="s">
        <v>24</v>
      </c>
      <c r="L11" s="24"/>
      <c r="M11" s="24" t="s">
        <v>16</v>
      </c>
      <c r="N11" s="24" t="s">
        <v>16</v>
      </c>
      <c r="O11" s="24" t="s">
        <v>16</v>
      </c>
      <c r="P11" s="24" t="s">
        <v>24</v>
      </c>
      <c r="Q11" s="24" t="s">
        <v>16</v>
      </c>
      <c r="R11" s="24" t="s">
        <v>24</v>
      </c>
      <c r="S11" s="97" t="s">
        <v>18</v>
      </c>
      <c r="T11" s="97" t="s">
        <v>18</v>
      </c>
      <c r="U11" s="97"/>
      <c r="V11" s="97"/>
      <c r="W11" s="97"/>
      <c r="X11" s="97" t="s">
        <v>18</v>
      </c>
      <c r="Y11" s="97" t="s">
        <v>18</v>
      </c>
      <c r="Z11" s="97" t="s">
        <v>18</v>
      </c>
      <c r="AA11" s="97" t="s">
        <v>18</v>
      </c>
      <c r="AB11" s="97" t="s">
        <v>18</v>
      </c>
      <c r="AC11" s="97" t="s">
        <v>18</v>
      </c>
    </row>
    <row r="12" spans="1:29">
      <c r="A12" s="15"/>
      <c r="B12" s="13"/>
      <c r="C12" s="28"/>
      <c r="D12" s="28"/>
      <c r="E12" s="17"/>
      <c r="F12" s="16"/>
      <c r="G12" s="16"/>
      <c r="H12" s="4"/>
      <c r="I12" s="19"/>
      <c r="J12" s="26"/>
      <c r="K12" s="19"/>
      <c r="L12" s="19"/>
      <c r="M12" s="26"/>
      <c r="N12" s="38"/>
      <c r="O12" s="19"/>
      <c r="P12" s="19"/>
      <c r="Q12" s="19"/>
      <c r="R12" s="19"/>
      <c r="S12" s="4"/>
      <c r="T12" s="4"/>
      <c r="U12" s="4"/>
      <c r="V12" s="39"/>
      <c r="W12" s="3"/>
      <c r="X12" s="19"/>
      <c r="Y12" s="19"/>
      <c r="Z12" s="19"/>
      <c r="AA12" s="19"/>
      <c r="AB12" s="19"/>
      <c r="AC12" s="19"/>
    </row>
    <row r="13" spans="1:29">
      <c r="A13" s="4"/>
      <c r="B13" s="14"/>
      <c r="C13" s="18"/>
      <c r="D13" s="18"/>
      <c r="E13" s="18"/>
      <c r="F13" s="16"/>
      <c r="G13" s="16"/>
      <c r="H13" s="4"/>
      <c r="I13" s="19"/>
      <c r="J13" s="26"/>
      <c r="K13" s="27"/>
      <c r="L13" s="19"/>
      <c r="M13" s="26"/>
      <c r="N13" s="38"/>
      <c r="O13" s="19"/>
      <c r="P13" s="19"/>
      <c r="Q13" s="19"/>
      <c r="R13" s="19"/>
      <c r="S13" s="4"/>
      <c r="T13" s="4"/>
      <c r="U13" s="4"/>
      <c r="V13" s="4"/>
      <c r="W13" s="19"/>
      <c r="X13" s="19"/>
      <c r="Y13" s="19"/>
      <c r="Z13" s="19"/>
      <c r="AA13" s="19"/>
      <c r="AB13" s="19"/>
      <c r="AC13" s="19"/>
    </row>
    <row r="14" spans="1:29" ht="15.6">
      <c r="A14" s="15"/>
      <c r="B14" s="93" t="s">
        <v>109</v>
      </c>
      <c r="C14" s="28"/>
      <c r="D14" s="28"/>
      <c r="E14" s="17"/>
      <c r="F14" s="2"/>
      <c r="G14" s="2"/>
      <c r="H14" s="4"/>
      <c r="I14" s="19"/>
      <c r="J14" s="26"/>
      <c r="K14" s="19"/>
      <c r="L14" s="19"/>
      <c r="M14" s="26"/>
      <c r="N14" s="38"/>
      <c r="O14" s="19"/>
      <c r="P14" s="19"/>
      <c r="Q14" s="19"/>
      <c r="R14" s="19"/>
      <c r="S14" s="4"/>
      <c r="T14" s="4"/>
      <c r="U14" s="4"/>
      <c r="V14" s="117"/>
      <c r="W14" s="119"/>
      <c r="X14" s="19"/>
      <c r="Y14" s="19"/>
      <c r="Z14" s="19"/>
      <c r="AA14" s="19"/>
      <c r="AB14" s="19"/>
      <c r="AC14" s="19"/>
    </row>
    <row r="15" spans="1:29" ht="15.6">
      <c r="A15" s="15">
        <v>1</v>
      </c>
      <c r="B15" s="14" t="s">
        <v>104</v>
      </c>
      <c r="C15" s="18">
        <v>3.4</v>
      </c>
      <c r="D15" s="18">
        <v>2.4</v>
      </c>
      <c r="E15" s="18">
        <v>3</v>
      </c>
      <c r="F15" s="16">
        <f t="shared" ref="F15:F47" si="0">C15*D15</f>
        <v>8.16</v>
      </c>
      <c r="G15" s="16">
        <f>F15*10.76</f>
        <v>87.801599999999993</v>
      </c>
      <c r="H15" s="16">
        <f>E15</f>
        <v>3</v>
      </c>
      <c r="I15" s="19">
        <v>200</v>
      </c>
      <c r="J15" s="26">
        <f t="shared" ref="J15:J55" si="1">(C15*D15)/(E15*(C15+D15))</f>
        <v>0.46896551724137936</v>
      </c>
      <c r="K15" s="19">
        <v>36</v>
      </c>
      <c r="L15" s="19">
        <v>3600</v>
      </c>
      <c r="M15" s="26">
        <f>(F15*I15)/(0.85*0.65*J15*L15)</f>
        <v>1.7496229260935143</v>
      </c>
      <c r="N15" s="38">
        <v>2</v>
      </c>
      <c r="O15" s="19">
        <v>1</v>
      </c>
      <c r="P15" s="19">
        <f>O15*K15</f>
        <v>36</v>
      </c>
      <c r="Q15" s="19">
        <v>1</v>
      </c>
      <c r="R15" s="19">
        <f>Q15*K15</f>
        <v>36</v>
      </c>
      <c r="S15" s="119"/>
      <c r="T15" s="4"/>
      <c r="U15" s="119"/>
      <c r="V15" s="119"/>
      <c r="W15" s="119"/>
      <c r="X15" s="119"/>
      <c r="Y15" s="119"/>
      <c r="Z15" s="4"/>
      <c r="AA15" s="119">
        <v>1</v>
      </c>
      <c r="AB15" s="125">
        <v>2</v>
      </c>
      <c r="AC15" s="19"/>
    </row>
    <row r="16" spans="1:29" ht="15.6">
      <c r="A16" s="15">
        <v>2</v>
      </c>
      <c r="B16" s="14" t="s">
        <v>105</v>
      </c>
      <c r="C16" s="18">
        <v>3.33</v>
      </c>
      <c r="D16" s="18">
        <v>6.35</v>
      </c>
      <c r="E16" s="18">
        <v>3</v>
      </c>
      <c r="F16" s="16">
        <f t="shared" si="0"/>
        <v>21.145499999999998</v>
      </c>
      <c r="G16" s="16">
        <f>F16*10.76</f>
        <v>227.52557999999999</v>
      </c>
      <c r="H16" s="16">
        <f>E16</f>
        <v>3</v>
      </c>
      <c r="I16" s="19">
        <v>200</v>
      </c>
      <c r="J16" s="26">
        <f t="shared" si="1"/>
        <v>0.72815082644628093</v>
      </c>
      <c r="K16" s="19">
        <v>36</v>
      </c>
      <c r="L16" s="19">
        <v>3600</v>
      </c>
      <c r="M16" s="26">
        <f t="shared" ref="M16:M48" si="2">(F16*I16)/(0.85*0.65*J16*L16)</f>
        <v>2.9200603318250375</v>
      </c>
      <c r="N16" s="38">
        <v>2</v>
      </c>
      <c r="O16" s="19">
        <v>1</v>
      </c>
      <c r="P16" s="19">
        <f>O16*K16</f>
        <v>36</v>
      </c>
      <c r="Q16" s="19">
        <v>1</v>
      </c>
      <c r="R16" s="19">
        <f>Q16*K16</f>
        <v>36</v>
      </c>
      <c r="S16" s="119">
        <v>1</v>
      </c>
      <c r="T16" s="4"/>
      <c r="U16" s="119"/>
      <c r="V16" s="119"/>
      <c r="W16" s="119"/>
      <c r="X16" s="119"/>
      <c r="Y16" s="119"/>
      <c r="Z16" s="4"/>
      <c r="AA16" s="119">
        <v>1</v>
      </c>
      <c r="AB16" s="125">
        <v>2</v>
      </c>
      <c r="AC16" s="19"/>
    </row>
    <row r="17" spans="1:29" ht="15.6">
      <c r="A17" s="15">
        <v>3</v>
      </c>
      <c r="B17" s="14" t="s">
        <v>134</v>
      </c>
      <c r="C17" s="18">
        <v>3.53</v>
      </c>
      <c r="D17" s="18">
        <v>3.31</v>
      </c>
      <c r="E17" s="18">
        <v>3</v>
      </c>
      <c r="F17" s="16">
        <f t="shared" si="0"/>
        <v>11.6843</v>
      </c>
      <c r="G17" s="16">
        <f>F17*10.76</f>
        <v>125.723068</v>
      </c>
      <c r="H17" s="16">
        <f>E17</f>
        <v>3</v>
      </c>
      <c r="I17" s="19">
        <v>200</v>
      </c>
      <c r="J17" s="26">
        <f t="shared" si="1"/>
        <v>0.56941033138401564</v>
      </c>
      <c r="K17" s="19">
        <v>24</v>
      </c>
      <c r="L17" s="19">
        <v>2400</v>
      </c>
      <c r="M17" s="26">
        <f t="shared" si="2"/>
        <v>3.0950226244343892</v>
      </c>
      <c r="N17" s="38">
        <v>4</v>
      </c>
      <c r="O17" s="19">
        <v>3</v>
      </c>
      <c r="P17" s="19">
        <f>O17*K17</f>
        <v>72</v>
      </c>
      <c r="Q17" s="19">
        <v>1</v>
      </c>
      <c r="R17" s="19">
        <f>Q17*K17</f>
        <v>24</v>
      </c>
      <c r="S17" s="119"/>
      <c r="T17" s="4"/>
      <c r="U17" s="119">
        <v>1</v>
      </c>
      <c r="V17" s="119">
        <v>2</v>
      </c>
      <c r="W17" s="119">
        <v>2</v>
      </c>
      <c r="X17" s="119">
        <v>1</v>
      </c>
      <c r="Y17" s="119">
        <v>1</v>
      </c>
      <c r="Z17" s="4"/>
      <c r="AA17" s="119"/>
      <c r="AB17" s="125">
        <v>2</v>
      </c>
      <c r="AC17" s="19"/>
    </row>
    <row r="18" spans="1:29" ht="15.6">
      <c r="A18" s="15">
        <v>4</v>
      </c>
      <c r="B18" s="14" t="s">
        <v>106</v>
      </c>
      <c r="C18" s="18">
        <v>7.24</v>
      </c>
      <c r="D18" s="18">
        <v>2.4</v>
      </c>
      <c r="E18" s="18">
        <v>3</v>
      </c>
      <c r="F18" s="16">
        <f t="shared" si="0"/>
        <v>17.376000000000001</v>
      </c>
      <c r="G18" s="16">
        <f t="shared" ref="G18:G47" si="3">F18*10.76</f>
        <v>186.96576000000002</v>
      </c>
      <c r="H18" s="16">
        <f>E18</f>
        <v>3</v>
      </c>
      <c r="I18" s="19">
        <v>200</v>
      </c>
      <c r="J18" s="26">
        <f t="shared" si="1"/>
        <v>0.60082987551867217</v>
      </c>
      <c r="K18" s="19">
        <v>36</v>
      </c>
      <c r="L18" s="19">
        <v>3600</v>
      </c>
      <c r="M18" s="26">
        <f t="shared" si="2"/>
        <v>2.9079939668174966</v>
      </c>
      <c r="N18" s="38">
        <v>2</v>
      </c>
      <c r="O18" s="19">
        <v>1</v>
      </c>
      <c r="P18" s="19">
        <f>O18*K18</f>
        <v>36</v>
      </c>
      <c r="Q18" s="19">
        <v>1</v>
      </c>
      <c r="R18" s="19">
        <f>Q18*K18</f>
        <v>36</v>
      </c>
      <c r="S18" s="119"/>
      <c r="T18" s="4"/>
      <c r="U18" s="119"/>
      <c r="V18" s="119"/>
      <c r="W18" s="119"/>
      <c r="X18" s="119"/>
      <c r="Y18" s="119"/>
      <c r="Z18" s="4"/>
      <c r="AA18" s="119">
        <v>1</v>
      </c>
      <c r="AB18" s="125">
        <v>3</v>
      </c>
      <c r="AC18" s="19"/>
    </row>
    <row r="19" spans="1:29" ht="15.6">
      <c r="A19" s="15">
        <v>5</v>
      </c>
      <c r="B19" s="14" t="s">
        <v>73</v>
      </c>
      <c r="C19" s="18">
        <v>2.15</v>
      </c>
      <c r="D19" s="18">
        <v>3.2</v>
      </c>
      <c r="E19" s="18">
        <v>3</v>
      </c>
      <c r="F19" s="16">
        <f t="shared" si="0"/>
        <v>6.88</v>
      </c>
      <c r="G19" s="16">
        <f t="shared" si="3"/>
        <v>74.028800000000004</v>
      </c>
      <c r="H19" s="16">
        <f>E19</f>
        <v>3</v>
      </c>
      <c r="I19" s="19">
        <v>300</v>
      </c>
      <c r="J19" s="26">
        <f t="shared" si="1"/>
        <v>0.42866043613707172</v>
      </c>
      <c r="K19" s="19">
        <v>24</v>
      </c>
      <c r="L19" s="19">
        <v>2400</v>
      </c>
      <c r="M19" s="26">
        <f t="shared" si="2"/>
        <v>3.6312217194570131</v>
      </c>
      <c r="N19" s="38">
        <v>2</v>
      </c>
      <c r="O19" s="19">
        <v>1</v>
      </c>
      <c r="P19" s="19">
        <f>O19*K19</f>
        <v>24</v>
      </c>
      <c r="Q19" s="19">
        <v>1</v>
      </c>
      <c r="R19" s="19">
        <f>Q19*K19</f>
        <v>24</v>
      </c>
      <c r="S19" s="119">
        <v>1</v>
      </c>
      <c r="T19" s="4"/>
      <c r="U19" s="119">
        <v>1</v>
      </c>
      <c r="V19" s="119">
        <v>2</v>
      </c>
      <c r="W19" s="119">
        <v>2</v>
      </c>
      <c r="X19" s="119">
        <v>1</v>
      </c>
      <c r="Y19" s="119">
        <v>1</v>
      </c>
      <c r="Z19" s="4"/>
      <c r="AA19" s="119"/>
      <c r="AB19" s="125">
        <v>1</v>
      </c>
      <c r="AC19" s="19">
        <v>1</v>
      </c>
    </row>
    <row r="20" spans="1:29" ht="15.6">
      <c r="A20" s="15">
        <v>6</v>
      </c>
      <c r="B20" s="14" t="s">
        <v>74</v>
      </c>
      <c r="C20" s="18">
        <v>2.96</v>
      </c>
      <c r="D20" s="18">
        <v>3</v>
      </c>
      <c r="E20" s="18">
        <v>3</v>
      </c>
      <c r="F20" s="16">
        <f t="shared" si="0"/>
        <v>8.879999999999999</v>
      </c>
      <c r="G20" s="16">
        <f t="shared" si="3"/>
        <v>95.548799999999986</v>
      </c>
      <c r="H20" s="16">
        <f t="shared" ref="H20" si="4">E20</f>
        <v>3</v>
      </c>
      <c r="I20" s="19">
        <v>200</v>
      </c>
      <c r="J20" s="26">
        <f t="shared" si="1"/>
        <v>0.49664429530201337</v>
      </c>
      <c r="K20" s="19">
        <v>24</v>
      </c>
      <c r="L20" s="19">
        <v>2400</v>
      </c>
      <c r="M20" s="26">
        <f t="shared" si="2"/>
        <v>2.6968325791855206</v>
      </c>
      <c r="N20" s="38">
        <v>4</v>
      </c>
      <c r="O20" s="19">
        <v>3</v>
      </c>
      <c r="P20" s="19">
        <f t="shared" ref="P20" si="5">O20*K20</f>
        <v>72</v>
      </c>
      <c r="Q20" s="19">
        <v>1</v>
      </c>
      <c r="R20" s="19">
        <f t="shared" ref="R20" si="6">Q20*K20</f>
        <v>24</v>
      </c>
      <c r="S20" s="126">
        <v>1</v>
      </c>
      <c r="T20" s="4"/>
      <c r="U20" s="126">
        <v>1</v>
      </c>
      <c r="V20" s="126">
        <v>8</v>
      </c>
      <c r="W20" s="126"/>
      <c r="X20" s="126">
        <v>1</v>
      </c>
      <c r="Y20" s="126"/>
      <c r="Z20" s="4"/>
      <c r="AA20" s="126"/>
      <c r="AB20" s="127">
        <v>1</v>
      </c>
      <c r="AC20" s="19"/>
    </row>
    <row r="21" spans="1:29" ht="15.6">
      <c r="A21" s="15">
        <v>7</v>
      </c>
      <c r="B21" s="14" t="s">
        <v>75</v>
      </c>
      <c r="C21" s="18">
        <v>1.2</v>
      </c>
      <c r="D21" s="18">
        <v>1.8</v>
      </c>
      <c r="E21" s="18">
        <v>3</v>
      </c>
      <c r="F21" s="16">
        <f t="shared" si="0"/>
        <v>2.16</v>
      </c>
      <c r="G21" s="16">
        <f t="shared" si="3"/>
        <v>23.241600000000002</v>
      </c>
      <c r="H21" s="16">
        <f t="shared" ref="H21:H28" si="7">E21</f>
        <v>3</v>
      </c>
      <c r="I21" s="19">
        <v>150</v>
      </c>
      <c r="J21" s="26">
        <f t="shared" si="1"/>
        <v>0.24000000000000002</v>
      </c>
      <c r="K21" s="19">
        <v>12</v>
      </c>
      <c r="L21" s="19">
        <v>1200</v>
      </c>
      <c r="M21" s="26">
        <f t="shared" si="2"/>
        <v>2.0361990950226243</v>
      </c>
      <c r="N21" s="38">
        <v>2</v>
      </c>
      <c r="O21" s="19">
        <v>1</v>
      </c>
      <c r="P21" s="19">
        <f t="shared" ref="P21:P28" si="8">O21*K21</f>
        <v>12</v>
      </c>
      <c r="Q21" s="19">
        <v>1</v>
      </c>
      <c r="R21" s="19">
        <f t="shared" ref="R21:R28" si="9">Q21*K21</f>
        <v>12</v>
      </c>
      <c r="S21" s="126"/>
      <c r="T21" s="4">
        <v>1</v>
      </c>
      <c r="U21" s="126"/>
      <c r="V21" s="126"/>
      <c r="W21" s="126"/>
      <c r="X21" s="126"/>
      <c r="Y21" s="126"/>
      <c r="Z21" s="4"/>
      <c r="AA21" s="126"/>
      <c r="AB21" s="127"/>
      <c r="AC21" s="19"/>
    </row>
    <row r="22" spans="1:29" ht="15.6">
      <c r="A22" s="15">
        <v>8</v>
      </c>
      <c r="B22" s="113" t="s">
        <v>76</v>
      </c>
      <c r="C22" s="18">
        <v>1.2</v>
      </c>
      <c r="D22" s="18">
        <v>3.46</v>
      </c>
      <c r="E22" s="18">
        <v>3</v>
      </c>
      <c r="F22" s="16">
        <f t="shared" si="0"/>
        <v>4.1520000000000001</v>
      </c>
      <c r="G22" s="16">
        <f t="shared" si="3"/>
        <v>44.675519999999999</v>
      </c>
      <c r="H22" s="16">
        <f t="shared" si="7"/>
        <v>3</v>
      </c>
      <c r="I22" s="19">
        <v>200</v>
      </c>
      <c r="J22" s="26">
        <f t="shared" si="1"/>
        <v>0.29699570815450643</v>
      </c>
      <c r="K22" s="19">
        <v>24</v>
      </c>
      <c r="L22" s="19">
        <v>2400</v>
      </c>
      <c r="M22" s="26">
        <f t="shared" si="2"/>
        <v>2.1085972850678734</v>
      </c>
      <c r="N22" s="38">
        <v>2</v>
      </c>
      <c r="O22" s="19">
        <v>1</v>
      </c>
      <c r="P22" s="19">
        <f t="shared" si="8"/>
        <v>24</v>
      </c>
      <c r="Q22" s="19">
        <v>1</v>
      </c>
      <c r="R22" s="19">
        <f t="shared" si="9"/>
        <v>24</v>
      </c>
      <c r="S22" s="126"/>
      <c r="T22" s="4"/>
      <c r="U22" s="126"/>
      <c r="V22" s="126"/>
      <c r="W22" s="126"/>
      <c r="X22" s="126"/>
      <c r="Y22" s="126"/>
      <c r="Z22" s="4"/>
      <c r="AA22" s="126"/>
      <c r="AB22" s="127">
        <v>1</v>
      </c>
      <c r="AC22" s="19"/>
    </row>
    <row r="23" spans="1:29" ht="15.6">
      <c r="A23" s="15">
        <v>9</v>
      </c>
      <c r="B23" s="14" t="s">
        <v>77</v>
      </c>
      <c r="C23" s="18">
        <v>3.32</v>
      </c>
      <c r="D23" s="18">
        <v>3.35</v>
      </c>
      <c r="E23" s="18">
        <v>3</v>
      </c>
      <c r="F23" s="16">
        <f t="shared" si="0"/>
        <v>11.122</v>
      </c>
      <c r="G23" s="16">
        <f t="shared" si="3"/>
        <v>119.67272</v>
      </c>
      <c r="H23" s="16">
        <f t="shared" ref="H23:H24" si="10">E23</f>
        <v>3</v>
      </c>
      <c r="I23" s="19">
        <v>300</v>
      </c>
      <c r="J23" s="26">
        <f t="shared" si="1"/>
        <v>0.55582208895552232</v>
      </c>
      <c r="K23" s="19">
        <v>24</v>
      </c>
      <c r="L23" s="19">
        <v>2400</v>
      </c>
      <c r="M23" s="26">
        <f t="shared" si="2"/>
        <v>4.5271493212669673</v>
      </c>
      <c r="N23" s="38">
        <v>2</v>
      </c>
      <c r="O23" s="19">
        <v>1</v>
      </c>
      <c r="P23" s="19">
        <f t="shared" ref="P23:P24" si="11">O23*K23</f>
        <v>24</v>
      </c>
      <c r="Q23" s="19">
        <v>1</v>
      </c>
      <c r="R23" s="19">
        <f t="shared" ref="R23:R24" si="12">Q23*K23</f>
        <v>24</v>
      </c>
      <c r="S23" s="126">
        <v>1</v>
      </c>
      <c r="T23" s="4"/>
      <c r="U23" s="126">
        <v>1</v>
      </c>
      <c r="V23" s="126">
        <v>2</v>
      </c>
      <c r="W23" s="126">
        <v>2</v>
      </c>
      <c r="X23" s="126">
        <v>1</v>
      </c>
      <c r="Y23" s="126">
        <v>1</v>
      </c>
      <c r="Z23" s="4"/>
      <c r="AA23" s="126"/>
      <c r="AB23" s="127">
        <v>1</v>
      </c>
      <c r="AC23" s="19"/>
    </row>
    <row r="24" spans="1:29" ht="15.6">
      <c r="A24" s="15">
        <v>10</v>
      </c>
      <c r="B24" s="14" t="s">
        <v>135</v>
      </c>
      <c r="C24" s="18">
        <v>2.08</v>
      </c>
      <c r="D24" s="18">
        <v>3.2</v>
      </c>
      <c r="E24" s="18">
        <v>3</v>
      </c>
      <c r="F24" s="16">
        <f t="shared" si="0"/>
        <v>6.6560000000000006</v>
      </c>
      <c r="G24" s="16">
        <f t="shared" si="3"/>
        <v>71.618560000000002</v>
      </c>
      <c r="H24" s="16">
        <f t="shared" si="10"/>
        <v>3</v>
      </c>
      <c r="I24" s="19">
        <v>300</v>
      </c>
      <c r="J24" s="26">
        <f t="shared" si="1"/>
        <v>0.42020202020202024</v>
      </c>
      <c r="K24" s="19">
        <v>24</v>
      </c>
      <c r="L24" s="19">
        <v>2400</v>
      </c>
      <c r="M24" s="26">
        <f t="shared" si="2"/>
        <v>3.5837104072398192</v>
      </c>
      <c r="N24" s="38">
        <v>2</v>
      </c>
      <c r="O24" s="19">
        <v>1</v>
      </c>
      <c r="P24" s="19">
        <f t="shared" si="11"/>
        <v>24</v>
      </c>
      <c r="Q24" s="19">
        <v>1</v>
      </c>
      <c r="R24" s="19">
        <f t="shared" si="12"/>
        <v>24</v>
      </c>
      <c r="S24" s="126">
        <v>1</v>
      </c>
      <c r="T24" s="4"/>
      <c r="U24" s="126">
        <v>1</v>
      </c>
      <c r="V24" s="126">
        <v>2</v>
      </c>
      <c r="W24" s="126">
        <v>2</v>
      </c>
      <c r="X24" s="126">
        <v>1</v>
      </c>
      <c r="Y24" s="126">
        <v>1</v>
      </c>
      <c r="Z24" s="4"/>
      <c r="AA24" s="126"/>
      <c r="AB24" s="127">
        <v>1</v>
      </c>
      <c r="AC24" s="19"/>
    </row>
    <row r="25" spans="1:29" ht="15.6">
      <c r="A25" s="15">
        <v>11</v>
      </c>
      <c r="B25" s="14" t="s">
        <v>136</v>
      </c>
      <c r="C25" s="18">
        <v>2.08</v>
      </c>
      <c r="D25" s="18">
        <v>3.15</v>
      </c>
      <c r="E25" s="18">
        <v>3</v>
      </c>
      <c r="F25" s="16">
        <f t="shared" si="0"/>
        <v>6.5519999999999996</v>
      </c>
      <c r="G25" s="16">
        <f t="shared" ref="G25" si="13">F25*10.76</f>
        <v>70.49951999999999</v>
      </c>
      <c r="H25" s="16">
        <f t="shared" ref="H25" si="14">E25</f>
        <v>3</v>
      </c>
      <c r="I25" s="19">
        <v>300</v>
      </c>
      <c r="J25" s="26">
        <f t="shared" si="1"/>
        <v>0.41759082217973226</v>
      </c>
      <c r="K25" s="19">
        <v>24</v>
      </c>
      <c r="L25" s="19">
        <v>2400</v>
      </c>
      <c r="M25" s="26">
        <f t="shared" si="2"/>
        <v>3.5497737556561093</v>
      </c>
      <c r="N25" s="38">
        <v>2</v>
      </c>
      <c r="O25" s="19">
        <v>1</v>
      </c>
      <c r="P25" s="19">
        <f t="shared" ref="P25" si="15">O25*K25</f>
        <v>24</v>
      </c>
      <c r="Q25" s="19">
        <v>1</v>
      </c>
      <c r="R25" s="19">
        <f t="shared" ref="R25" si="16">Q25*K25</f>
        <v>24</v>
      </c>
      <c r="S25" s="126">
        <v>1</v>
      </c>
      <c r="T25" s="4"/>
      <c r="U25" s="126">
        <v>1</v>
      </c>
      <c r="V25" s="126">
        <v>2</v>
      </c>
      <c r="W25" s="126">
        <v>2</v>
      </c>
      <c r="X25" s="126">
        <v>1</v>
      </c>
      <c r="Y25" s="126">
        <v>1</v>
      </c>
      <c r="Z25" s="4"/>
      <c r="AA25" s="126"/>
      <c r="AB25" s="127">
        <v>1</v>
      </c>
      <c r="AC25" s="19"/>
    </row>
    <row r="26" spans="1:29" ht="15.6">
      <c r="A26" s="15">
        <v>12</v>
      </c>
      <c r="B26" s="14" t="s">
        <v>78</v>
      </c>
      <c r="C26" s="18">
        <v>7.16</v>
      </c>
      <c r="D26" s="18">
        <v>2.4</v>
      </c>
      <c r="E26" s="18">
        <v>3</v>
      </c>
      <c r="F26" s="16">
        <f t="shared" si="0"/>
        <v>17.184000000000001</v>
      </c>
      <c r="G26" s="16">
        <f t="shared" si="3"/>
        <v>184.89984000000001</v>
      </c>
      <c r="H26" s="16">
        <f t="shared" si="7"/>
        <v>3</v>
      </c>
      <c r="I26" s="19">
        <v>200</v>
      </c>
      <c r="J26" s="26">
        <f t="shared" si="1"/>
        <v>0.59916317991631807</v>
      </c>
      <c r="K26" s="19">
        <v>36</v>
      </c>
      <c r="L26" s="19">
        <v>3600</v>
      </c>
      <c r="M26" s="26">
        <f t="shared" si="2"/>
        <v>2.8838612368024128</v>
      </c>
      <c r="N26" s="38">
        <v>3</v>
      </c>
      <c r="O26" s="19">
        <v>2</v>
      </c>
      <c r="P26" s="19">
        <f t="shared" si="8"/>
        <v>72</v>
      </c>
      <c r="Q26" s="19">
        <v>1</v>
      </c>
      <c r="R26" s="19">
        <f t="shared" si="9"/>
        <v>36</v>
      </c>
      <c r="S26" s="126"/>
      <c r="T26" s="4"/>
      <c r="U26" s="126"/>
      <c r="V26" s="126"/>
      <c r="W26" s="126"/>
      <c r="X26" s="126"/>
      <c r="Y26" s="126"/>
      <c r="Z26" s="4"/>
      <c r="AA26" s="126">
        <v>1</v>
      </c>
      <c r="AB26" s="127">
        <v>4</v>
      </c>
      <c r="AC26" s="19"/>
    </row>
    <row r="27" spans="1:29" ht="15.6">
      <c r="A27" s="15">
        <v>13</v>
      </c>
      <c r="B27" s="14" t="s">
        <v>79</v>
      </c>
      <c r="C27" s="18">
        <v>3.77</v>
      </c>
      <c r="D27" s="18">
        <v>2.5</v>
      </c>
      <c r="E27" s="18">
        <v>3</v>
      </c>
      <c r="F27" s="16">
        <f t="shared" si="0"/>
        <v>9.4250000000000007</v>
      </c>
      <c r="G27" s="16">
        <f t="shared" ref="G27" si="17">F27*10.76</f>
        <v>101.41300000000001</v>
      </c>
      <c r="H27" s="16">
        <f t="shared" ref="H27" si="18">E27</f>
        <v>3</v>
      </c>
      <c r="I27" s="19">
        <v>300</v>
      </c>
      <c r="J27" s="26">
        <f t="shared" si="1"/>
        <v>0.50106326422115899</v>
      </c>
      <c r="K27" s="19">
        <v>36</v>
      </c>
      <c r="L27" s="19">
        <v>3600</v>
      </c>
      <c r="M27" s="26">
        <f t="shared" si="2"/>
        <v>2.8371040723981897</v>
      </c>
      <c r="N27" s="38">
        <v>1</v>
      </c>
      <c r="O27" s="19">
        <v>0</v>
      </c>
      <c r="P27" s="19">
        <f t="shared" ref="P27" si="19">O27*K27</f>
        <v>0</v>
      </c>
      <c r="Q27" s="19">
        <v>1</v>
      </c>
      <c r="R27" s="19">
        <f t="shared" ref="R27" si="20">Q27*K27</f>
        <v>36</v>
      </c>
      <c r="S27" s="126"/>
      <c r="T27" s="4"/>
      <c r="U27" s="126"/>
      <c r="V27" s="126">
        <v>4</v>
      </c>
      <c r="W27" s="126"/>
      <c r="X27" s="126">
        <v>1</v>
      </c>
      <c r="Y27" s="126"/>
      <c r="Z27" s="4"/>
      <c r="AA27" s="126"/>
      <c r="AB27" s="127">
        <v>2</v>
      </c>
      <c r="AC27" s="19"/>
    </row>
    <row r="28" spans="1:29" ht="15.6">
      <c r="A28" s="15">
        <v>14</v>
      </c>
      <c r="B28" s="14" t="s">
        <v>137</v>
      </c>
      <c r="C28" s="18">
        <v>2.2999999999999998</v>
      </c>
      <c r="D28" s="18">
        <v>3.85</v>
      </c>
      <c r="E28" s="18">
        <v>3</v>
      </c>
      <c r="F28" s="16">
        <f t="shared" si="0"/>
        <v>8.8549999999999986</v>
      </c>
      <c r="G28" s="16">
        <f t="shared" si="3"/>
        <v>95.27979999999998</v>
      </c>
      <c r="H28" s="16">
        <f t="shared" si="7"/>
        <v>3</v>
      </c>
      <c r="I28" s="19">
        <v>300</v>
      </c>
      <c r="J28" s="26">
        <f t="shared" si="1"/>
        <v>0.47994579945799443</v>
      </c>
      <c r="K28" s="19">
        <v>24</v>
      </c>
      <c r="L28" s="19">
        <v>2400</v>
      </c>
      <c r="M28" s="26">
        <f t="shared" si="2"/>
        <v>4.1742081447963812</v>
      </c>
      <c r="N28" s="38">
        <v>2</v>
      </c>
      <c r="O28" s="19">
        <v>1</v>
      </c>
      <c r="P28" s="19">
        <f t="shared" si="8"/>
        <v>24</v>
      </c>
      <c r="Q28" s="19">
        <v>1</v>
      </c>
      <c r="R28" s="19">
        <f t="shared" si="9"/>
        <v>24</v>
      </c>
      <c r="S28" s="126"/>
      <c r="T28" s="4"/>
      <c r="U28" s="126"/>
      <c r="V28" s="126"/>
      <c r="W28" s="126">
        <v>2</v>
      </c>
      <c r="X28" s="126"/>
      <c r="Y28" s="126"/>
      <c r="Z28" s="4"/>
      <c r="AA28" s="126">
        <v>1</v>
      </c>
      <c r="AB28" s="127">
        <v>1</v>
      </c>
      <c r="AC28" s="19"/>
    </row>
    <row r="29" spans="1:29" ht="15.6">
      <c r="A29" s="15">
        <v>15</v>
      </c>
      <c r="B29" s="14" t="s">
        <v>138</v>
      </c>
      <c r="C29" s="18">
        <v>2.46</v>
      </c>
      <c r="D29" s="18">
        <v>1.8</v>
      </c>
      <c r="E29" s="18">
        <v>3</v>
      </c>
      <c r="F29" s="16">
        <f t="shared" si="0"/>
        <v>4.4279999999999999</v>
      </c>
      <c r="G29" s="16">
        <f t="shared" si="3"/>
        <v>47.64528</v>
      </c>
      <c r="H29" s="16">
        <f t="shared" ref="H29" si="21">E29</f>
        <v>3</v>
      </c>
      <c r="I29" s="19">
        <v>200</v>
      </c>
      <c r="J29" s="26">
        <f t="shared" si="1"/>
        <v>0.34647887323943666</v>
      </c>
      <c r="K29" s="19">
        <v>24</v>
      </c>
      <c r="L29" s="19">
        <v>2400</v>
      </c>
      <c r="M29" s="26">
        <f t="shared" si="2"/>
        <v>1.9276018099547509</v>
      </c>
      <c r="N29" s="38">
        <v>1</v>
      </c>
      <c r="O29" s="19">
        <v>0</v>
      </c>
      <c r="P29" s="19">
        <f t="shared" ref="P29" si="22">O29*K29</f>
        <v>0</v>
      </c>
      <c r="Q29" s="19">
        <v>1</v>
      </c>
      <c r="R29" s="19">
        <f t="shared" ref="R29" si="23">Q29*K29</f>
        <v>24</v>
      </c>
      <c r="S29" s="126"/>
      <c r="T29" s="4"/>
      <c r="U29" s="126">
        <v>1</v>
      </c>
      <c r="V29" s="126">
        <v>2</v>
      </c>
      <c r="W29" s="126"/>
      <c r="X29" s="126"/>
      <c r="Y29" s="126"/>
      <c r="Z29" s="4"/>
      <c r="AA29" s="126"/>
      <c r="AB29" s="127"/>
      <c r="AC29" s="19"/>
    </row>
    <row r="30" spans="1:29" ht="15.6">
      <c r="A30" s="15">
        <v>16</v>
      </c>
      <c r="B30" s="14" t="s">
        <v>80</v>
      </c>
      <c r="C30" s="18">
        <v>3.77</v>
      </c>
      <c r="D30" s="18">
        <v>4.05</v>
      </c>
      <c r="E30" s="18">
        <v>3</v>
      </c>
      <c r="F30" s="16">
        <f t="shared" si="0"/>
        <v>15.2685</v>
      </c>
      <c r="G30" s="16">
        <f t="shared" si="3"/>
        <v>164.28905999999998</v>
      </c>
      <c r="H30" s="16">
        <f>E30</f>
        <v>3</v>
      </c>
      <c r="I30" s="19">
        <v>200</v>
      </c>
      <c r="J30" s="26">
        <f t="shared" si="1"/>
        <v>0.65083120204603573</v>
      </c>
      <c r="K30" s="19">
        <v>24</v>
      </c>
      <c r="L30" s="19">
        <v>2400</v>
      </c>
      <c r="M30" s="26">
        <f t="shared" si="2"/>
        <v>3.5384615384615383</v>
      </c>
      <c r="N30" s="38">
        <v>3</v>
      </c>
      <c r="O30" s="19">
        <v>2</v>
      </c>
      <c r="P30" s="19">
        <f>O30*K30</f>
        <v>48</v>
      </c>
      <c r="Q30" s="19">
        <v>1</v>
      </c>
      <c r="R30" s="19">
        <f>Q30*K30</f>
        <v>24</v>
      </c>
      <c r="S30" s="119">
        <v>1</v>
      </c>
      <c r="T30" s="4"/>
      <c r="U30" s="119">
        <v>1</v>
      </c>
      <c r="V30" s="119">
        <v>6</v>
      </c>
      <c r="W30" s="119"/>
      <c r="X30" s="119">
        <v>2</v>
      </c>
      <c r="Y30" s="119"/>
      <c r="Z30" s="4"/>
      <c r="AA30" s="119"/>
      <c r="AB30" s="125">
        <v>2</v>
      </c>
      <c r="AC30" s="19"/>
    </row>
    <row r="31" spans="1:29" ht="15.6">
      <c r="A31" s="15">
        <v>17</v>
      </c>
      <c r="B31" s="14" t="s">
        <v>75</v>
      </c>
      <c r="C31" s="18">
        <v>1.2</v>
      </c>
      <c r="D31" s="18">
        <v>1.8</v>
      </c>
      <c r="E31" s="18">
        <v>3</v>
      </c>
      <c r="F31" s="16">
        <f t="shared" si="0"/>
        <v>2.16</v>
      </c>
      <c r="G31" s="16">
        <f t="shared" ref="G31" si="24">F31*10.76</f>
        <v>23.241600000000002</v>
      </c>
      <c r="H31" s="16">
        <f>E31</f>
        <v>3</v>
      </c>
      <c r="I31" s="19">
        <v>150</v>
      </c>
      <c r="J31" s="26">
        <f t="shared" si="1"/>
        <v>0.24000000000000002</v>
      </c>
      <c r="K31" s="19">
        <v>12</v>
      </c>
      <c r="L31" s="19">
        <v>1200</v>
      </c>
      <c r="M31" s="26">
        <f t="shared" si="2"/>
        <v>2.0361990950226243</v>
      </c>
      <c r="N31" s="38">
        <v>1</v>
      </c>
      <c r="O31" s="19">
        <v>1</v>
      </c>
      <c r="P31" s="19">
        <f>O31*K31</f>
        <v>12</v>
      </c>
      <c r="Q31" s="19">
        <v>0</v>
      </c>
      <c r="R31" s="19">
        <f>Q31*K31</f>
        <v>0</v>
      </c>
      <c r="S31" s="119"/>
      <c r="T31" s="4">
        <v>1</v>
      </c>
      <c r="U31" s="119"/>
      <c r="V31" s="119"/>
      <c r="W31" s="119"/>
      <c r="X31" s="119"/>
      <c r="Y31" s="119"/>
      <c r="Z31" s="4"/>
      <c r="AA31" s="119"/>
      <c r="AB31" s="125"/>
      <c r="AC31" s="19"/>
    </row>
    <row r="32" spans="1:29" ht="15.6">
      <c r="A32" s="15">
        <v>18</v>
      </c>
      <c r="B32" s="14" t="s">
        <v>81</v>
      </c>
      <c r="C32" s="18">
        <v>11.98</v>
      </c>
      <c r="D32" s="18">
        <v>2.4</v>
      </c>
      <c r="E32" s="18">
        <v>3</v>
      </c>
      <c r="F32" s="16">
        <f t="shared" si="0"/>
        <v>28.751999999999999</v>
      </c>
      <c r="G32" s="16">
        <f t="shared" si="3"/>
        <v>309.37151999999998</v>
      </c>
      <c r="H32" s="16">
        <f t="shared" ref="H32:H34" si="25">E32</f>
        <v>3</v>
      </c>
      <c r="I32" s="19">
        <v>200</v>
      </c>
      <c r="J32" s="26">
        <f t="shared" si="1"/>
        <v>0.66648122392211406</v>
      </c>
      <c r="K32" s="19">
        <v>36</v>
      </c>
      <c r="L32" s="19">
        <v>3600</v>
      </c>
      <c r="M32" s="26">
        <f t="shared" si="2"/>
        <v>4.3378582202111602</v>
      </c>
      <c r="N32" s="38">
        <v>3</v>
      </c>
      <c r="O32" s="19">
        <v>2</v>
      </c>
      <c r="P32" s="19">
        <f>O32*K32</f>
        <v>72</v>
      </c>
      <c r="Q32" s="19">
        <v>1</v>
      </c>
      <c r="R32" s="19">
        <f t="shared" ref="R32:R34" si="26">Q32*K32</f>
        <v>36</v>
      </c>
      <c r="S32" s="119"/>
      <c r="T32" s="4"/>
      <c r="U32" s="119"/>
      <c r="V32" s="119"/>
      <c r="W32" s="119"/>
      <c r="X32" s="119"/>
      <c r="Y32" s="119"/>
      <c r="Z32" s="4">
        <v>1</v>
      </c>
      <c r="AA32" s="119">
        <v>1</v>
      </c>
      <c r="AB32" s="125">
        <v>4</v>
      </c>
      <c r="AC32" s="19"/>
    </row>
    <row r="33" spans="1:29" ht="15.6">
      <c r="A33" s="15">
        <v>19</v>
      </c>
      <c r="B33" s="14" t="s">
        <v>82</v>
      </c>
      <c r="C33" s="18">
        <v>5.73</v>
      </c>
      <c r="D33" s="18">
        <v>6.35</v>
      </c>
      <c r="E33" s="18">
        <v>3</v>
      </c>
      <c r="F33" s="16">
        <f t="shared" ref="F33" si="27">C33*D33</f>
        <v>36.3855</v>
      </c>
      <c r="G33" s="16">
        <f t="shared" ref="G33" si="28">F33*10.76</f>
        <v>391.50797999999998</v>
      </c>
      <c r="H33" s="16">
        <f t="shared" ref="H33" si="29">E33</f>
        <v>3</v>
      </c>
      <c r="I33" s="19">
        <v>300</v>
      </c>
      <c r="J33" s="26">
        <f t="shared" si="1"/>
        <v>1.0040149006622516</v>
      </c>
      <c r="K33" s="19">
        <v>36</v>
      </c>
      <c r="L33" s="19">
        <v>3600</v>
      </c>
      <c r="M33" s="26">
        <f t="shared" ref="M33" si="30">(F33*I33)/(0.85*0.65*J33*L33)</f>
        <v>5.4660633484162888</v>
      </c>
      <c r="N33" s="38">
        <v>3</v>
      </c>
      <c r="O33" s="19">
        <v>2</v>
      </c>
      <c r="P33" s="19">
        <f>O33*K33</f>
        <v>72</v>
      </c>
      <c r="Q33" s="19">
        <v>1</v>
      </c>
      <c r="R33" s="19">
        <f t="shared" ref="R33" si="31">Q33*K33</f>
        <v>36</v>
      </c>
      <c r="S33" s="126">
        <v>1</v>
      </c>
      <c r="T33" s="4"/>
      <c r="U33" s="126">
        <v>2</v>
      </c>
      <c r="V33" s="126">
        <v>12</v>
      </c>
      <c r="W33" s="126"/>
      <c r="X33" s="126">
        <v>2</v>
      </c>
      <c r="Y33" s="126">
        <v>1</v>
      </c>
      <c r="Z33" s="4"/>
      <c r="AA33" s="126">
        <v>1</v>
      </c>
      <c r="AB33" s="127">
        <v>2</v>
      </c>
      <c r="AC33" s="19"/>
    </row>
    <row r="34" spans="1:29" ht="15.6">
      <c r="A34" s="15">
        <v>20</v>
      </c>
      <c r="B34" s="14" t="s">
        <v>83</v>
      </c>
      <c r="C34" s="18">
        <v>2.21</v>
      </c>
      <c r="D34" s="18">
        <v>2.8</v>
      </c>
      <c r="E34" s="18">
        <v>3</v>
      </c>
      <c r="F34" s="16">
        <f t="shared" si="0"/>
        <v>6.1879999999999997</v>
      </c>
      <c r="G34" s="16">
        <f t="shared" si="3"/>
        <v>66.582879999999989</v>
      </c>
      <c r="H34" s="16">
        <f t="shared" si="25"/>
        <v>3</v>
      </c>
      <c r="I34" s="19">
        <v>300</v>
      </c>
      <c r="J34" s="26">
        <f t="shared" si="1"/>
        <v>0.41170991350632069</v>
      </c>
      <c r="K34" s="19">
        <v>36</v>
      </c>
      <c r="L34" s="19">
        <v>3600</v>
      </c>
      <c r="M34" s="26">
        <f t="shared" si="2"/>
        <v>2.2669683257918551</v>
      </c>
      <c r="N34" s="38">
        <v>1</v>
      </c>
      <c r="O34" s="19">
        <v>0</v>
      </c>
      <c r="P34" s="19">
        <f t="shared" ref="P34:P45" si="32">O34*K34</f>
        <v>0</v>
      </c>
      <c r="Q34" s="19">
        <v>1</v>
      </c>
      <c r="R34" s="19">
        <f t="shared" si="26"/>
        <v>36</v>
      </c>
      <c r="S34" s="126"/>
      <c r="T34" s="4"/>
      <c r="U34" s="126">
        <v>1</v>
      </c>
      <c r="V34" s="126">
        <v>4</v>
      </c>
      <c r="W34" s="126"/>
      <c r="X34" s="126"/>
      <c r="Y34" s="126"/>
      <c r="Z34" s="4"/>
      <c r="AA34" s="126"/>
      <c r="AB34" s="127"/>
      <c r="AC34" s="19"/>
    </row>
    <row r="35" spans="1:29" ht="15.6">
      <c r="A35" s="15">
        <v>21</v>
      </c>
      <c r="B35" s="14" t="s">
        <v>70</v>
      </c>
      <c r="C35" s="18">
        <v>5.73</v>
      </c>
      <c r="D35" s="18">
        <v>3.35</v>
      </c>
      <c r="E35" s="18">
        <v>3</v>
      </c>
      <c r="F35" s="16">
        <f t="shared" ref="F35:F45" si="33">C35*D35</f>
        <v>19.195500000000003</v>
      </c>
      <c r="G35" s="16">
        <f t="shared" ref="G35:G37" si="34">F35*10.76</f>
        <v>206.54358000000002</v>
      </c>
      <c r="H35" s="16">
        <f>E35</f>
        <v>3</v>
      </c>
      <c r="I35" s="19">
        <v>400</v>
      </c>
      <c r="J35" s="26">
        <f t="shared" si="1"/>
        <v>0.70468061674008819</v>
      </c>
      <c r="K35" s="19">
        <v>42</v>
      </c>
      <c r="L35" s="19">
        <v>4200</v>
      </c>
      <c r="M35" s="26">
        <f t="shared" ref="M35:M37" si="35">(F35*I35)/(0.85*0.65*J35*L35)</f>
        <v>4.695539754363284</v>
      </c>
      <c r="N35" s="38">
        <v>6</v>
      </c>
      <c r="O35" s="19">
        <v>0</v>
      </c>
      <c r="P35" s="19">
        <f t="shared" si="32"/>
        <v>0</v>
      </c>
      <c r="Q35" s="19">
        <v>6</v>
      </c>
      <c r="R35" s="19">
        <f>Q35*K35</f>
        <v>252</v>
      </c>
      <c r="S35" s="127"/>
      <c r="T35" s="4"/>
      <c r="U35" s="126"/>
      <c r="V35" s="126"/>
      <c r="W35" s="126">
        <v>12</v>
      </c>
      <c r="X35" s="127">
        <v>2</v>
      </c>
      <c r="Y35" s="127"/>
      <c r="Z35" s="4"/>
      <c r="AA35" s="127"/>
      <c r="AB35" s="126">
        <v>2</v>
      </c>
      <c r="AC35" s="19"/>
    </row>
    <row r="36" spans="1:29" ht="15.6">
      <c r="A36" s="15">
        <v>22</v>
      </c>
      <c r="B36" s="14" t="s">
        <v>84</v>
      </c>
      <c r="C36" s="18">
        <v>5.03</v>
      </c>
      <c r="D36" s="18">
        <v>6.35</v>
      </c>
      <c r="E36" s="18">
        <v>3</v>
      </c>
      <c r="F36" s="16">
        <f t="shared" si="33"/>
        <v>31.9405</v>
      </c>
      <c r="G36" s="16">
        <f t="shared" si="34"/>
        <v>343.67977999999999</v>
      </c>
      <c r="H36" s="16">
        <f t="shared" ref="H36:H45" si="36">E36</f>
        <v>3</v>
      </c>
      <c r="I36" s="19">
        <v>400</v>
      </c>
      <c r="J36" s="26">
        <f t="shared" si="1"/>
        <v>0.93557410661980078</v>
      </c>
      <c r="K36" s="19">
        <v>36</v>
      </c>
      <c r="L36" s="19">
        <v>3600</v>
      </c>
      <c r="M36" s="26">
        <f t="shared" si="35"/>
        <v>6.8657616892911024</v>
      </c>
      <c r="N36" s="38">
        <v>6</v>
      </c>
      <c r="O36" s="19">
        <v>0</v>
      </c>
      <c r="P36" s="19">
        <f t="shared" si="32"/>
        <v>0</v>
      </c>
      <c r="Q36" s="19">
        <v>6</v>
      </c>
      <c r="R36" s="19">
        <f t="shared" ref="R36:R45" si="37">Q36*K36</f>
        <v>216</v>
      </c>
      <c r="S36" s="126"/>
      <c r="T36" s="4"/>
      <c r="U36" s="126"/>
      <c r="V36" s="126"/>
      <c r="W36" s="126">
        <v>20</v>
      </c>
      <c r="X36" s="126">
        <v>2</v>
      </c>
      <c r="Y36" s="126">
        <v>1</v>
      </c>
      <c r="Z36" s="4"/>
      <c r="AA36" s="126"/>
      <c r="AB36" s="127">
        <v>1</v>
      </c>
      <c r="AC36" s="19"/>
    </row>
    <row r="37" spans="1:29" ht="15.6">
      <c r="A37" s="15">
        <v>23</v>
      </c>
      <c r="B37" s="14" t="s">
        <v>69</v>
      </c>
      <c r="C37" s="18">
        <v>5.0199999999999996</v>
      </c>
      <c r="D37" s="18">
        <v>6.35</v>
      </c>
      <c r="E37" s="18">
        <v>3</v>
      </c>
      <c r="F37" s="16">
        <f t="shared" si="33"/>
        <v>31.876999999999995</v>
      </c>
      <c r="G37" s="16">
        <f t="shared" si="34"/>
        <v>342.99651999999992</v>
      </c>
      <c r="H37" s="16">
        <f t="shared" si="36"/>
        <v>3</v>
      </c>
      <c r="I37" s="19">
        <v>400</v>
      </c>
      <c r="J37" s="26">
        <f t="shared" si="1"/>
        <v>0.93453532688361174</v>
      </c>
      <c r="K37" s="19">
        <v>42</v>
      </c>
      <c r="L37" s="19">
        <v>4200</v>
      </c>
      <c r="M37" s="26">
        <f t="shared" si="35"/>
        <v>5.8797672915319978</v>
      </c>
      <c r="N37" s="38">
        <v>6</v>
      </c>
      <c r="O37" s="19">
        <v>0</v>
      </c>
      <c r="P37" s="19">
        <f t="shared" si="32"/>
        <v>0</v>
      </c>
      <c r="Q37" s="19">
        <v>6</v>
      </c>
      <c r="R37" s="19">
        <f t="shared" si="37"/>
        <v>252</v>
      </c>
      <c r="S37" s="127"/>
      <c r="T37" s="4"/>
      <c r="U37" s="126">
        <v>2</v>
      </c>
      <c r="V37" s="126"/>
      <c r="W37" s="126">
        <v>14</v>
      </c>
      <c r="X37" s="127">
        <v>2</v>
      </c>
      <c r="Y37" s="127"/>
      <c r="Z37" s="4"/>
      <c r="AA37" s="127"/>
      <c r="AB37" s="126">
        <v>1</v>
      </c>
      <c r="AC37" s="19"/>
    </row>
    <row r="38" spans="1:29" ht="15.6">
      <c r="A38" s="15">
        <v>24</v>
      </c>
      <c r="B38" s="13" t="s">
        <v>139</v>
      </c>
      <c r="C38" s="18">
        <v>3.43</v>
      </c>
      <c r="D38" s="18">
        <v>6.35</v>
      </c>
      <c r="E38" s="18">
        <v>3</v>
      </c>
      <c r="F38" s="16">
        <f t="shared" si="33"/>
        <v>21.7805</v>
      </c>
      <c r="G38" s="16">
        <f>F38*10.76</f>
        <v>234.35818</v>
      </c>
      <c r="H38" s="16">
        <f t="shared" si="36"/>
        <v>3</v>
      </c>
      <c r="I38" s="19">
        <v>300</v>
      </c>
      <c r="J38" s="26">
        <f t="shared" si="1"/>
        <v>0.74234832992501709</v>
      </c>
      <c r="K38" s="19">
        <v>24</v>
      </c>
      <c r="L38" s="19">
        <v>2400</v>
      </c>
      <c r="M38" s="26">
        <f>(F38*I38)/(0.85*0.65*J38*L38)</f>
        <v>6.6380090497737552</v>
      </c>
      <c r="N38" s="38">
        <v>6</v>
      </c>
      <c r="O38" s="19">
        <v>4</v>
      </c>
      <c r="P38" s="19">
        <f t="shared" si="32"/>
        <v>96</v>
      </c>
      <c r="Q38" s="19">
        <v>2</v>
      </c>
      <c r="R38" s="19">
        <f t="shared" si="37"/>
        <v>48</v>
      </c>
      <c r="S38" s="126">
        <v>1</v>
      </c>
      <c r="T38" s="4"/>
      <c r="U38" s="126">
        <v>1</v>
      </c>
      <c r="V38" s="126"/>
      <c r="W38" s="126">
        <v>10</v>
      </c>
      <c r="X38" s="126">
        <v>3</v>
      </c>
      <c r="Y38" s="126">
        <v>1</v>
      </c>
      <c r="Z38" s="4"/>
      <c r="AA38" s="126"/>
      <c r="AB38" s="127">
        <v>2</v>
      </c>
      <c r="AC38" s="19">
        <v>1</v>
      </c>
    </row>
    <row r="39" spans="1:29" ht="15.6">
      <c r="A39" s="15">
        <v>25</v>
      </c>
      <c r="B39" s="13" t="s">
        <v>140</v>
      </c>
      <c r="C39" s="18">
        <v>3.58</v>
      </c>
      <c r="D39" s="18">
        <v>6.46</v>
      </c>
      <c r="E39" s="18">
        <v>3</v>
      </c>
      <c r="F39" s="16">
        <f t="shared" si="33"/>
        <v>23.126799999999999</v>
      </c>
      <c r="G39" s="16">
        <f>F39*10.76</f>
        <v>248.84436799999997</v>
      </c>
      <c r="H39" s="16">
        <f t="shared" si="36"/>
        <v>3</v>
      </c>
      <c r="I39" s="19">
        <v>300</v>
      </c>
      <c r="J39" s="26">
        <f t="shared" si="1"/>
        <v>0.76782204515272245</v>
      </c>
      <c r="K39" s="19">
        <v>24</v>
      </c>
      <c r="L39" s="19">
        <v>2400</v>
      </c>
      <c r="M39" s="26">
        <f t="shared" ref="M39:M45" si="38">(F39*I39)/(0.85*0.65*J39*L39)</f>
        <v>6.8144796380090495</v>
      </c>
      <c r="N39" s="38">
        <v>4</v>
      </c>
      <c r="O39" s="19">
        <v>3</v>
      </c>
      <c r="P39" s="19">
        <f t="shared" si="32"/>
        <v>72</v>
      </c>
      <c r="Q39" s="19">
        <v>1</v>
      </c>
      <c r="R39" s="19">
        <f t="shared" si="37"/>
        <v>24</v>
      </c>
      <c r="S39" s="126">
        <v>1</v>
      </c>
      <c r="T39" s="4"/>
      <c r="U39" s="126">
        <v>1</v>
      </c>
      <c r="V39" s="126"/>
      <c r="W39" s="126">
        <v>12</v>
      </c>
      <c r="X39" s="126">
        <v>2</v>
      </c>
      <c r="Y39" s="126"/>
      <c r="Z39" s="4"/>
      <c r="AA39" s="126"/>
      <c r="AB39" s="127">
        <v>1</v>
      </c>
      <c r="AC39" s="19">
        <v>1</v>
      </c>
    </row>
    <row r="40" spans="1:29" ht="15.6">
      <c r="A40" s="15">
        <v>26</v>
      </c>
      <c r="B40" s="14" t="s">
        <v>75</v>
      </c>
      <c r="C40" s="18">
        <v>1.2</v>
      </c>
      <c r="D40" s="18">
        <v>1.8</v>
      </c>
      <c r="E40" s="18">
        <v>3</v>
      </c>
      <c r="F40" s="16">
        <f t="shared" si="33"/>
        <v>2.16</v>
      </c>
      <c r="G40" s="16">
        <f>F40*10.76</f>
        <v>23.241600000000002</v>
      </c>
      <c r="H40" s="16">
        <f t="shared" si="36"/>
        <v>3</v>
      </c>
      <c r="I40" s="19">
        <v>150</v>
      </c>
      <c r="J40" s="26">
        <f t="shared" si="1"/>
        <v>0.24000000000000002</v>
      </c>
      <c r="K40" s="19">
        <v>12</v>
      </c>
      <c r="L40" s="19">
        <v>1200</v>
      </c>
      <c r="M40" s="26">
        <f t="shared" si="38"/>
        <v>2.0361990950226243</v>
      </c>
      <c r="N40" s="38">
        <v>1</v>
      </c>
      <c r="O40" s="19">
        <v>1</v>
      </c>
      <c r="P40" s="19">
        <f t="shared" si="32"/>
        <v>12</v>
      </c>
      <c r="Q40" s="19">
        <v>0</v>
      </c>
      <c r="R40" s="19">
        <f t="shared" si="37"/>
        <v>0</v>
      </c>
      <c r="S40" s="126"/>
      <c r="T40" s="4">
        <v>1</v>
      </c>
      <c r="U40" s="126"/>
      <c r="V40" s="126"/>
      <c r="W40" s="126"/>
      <c r="X40" s="126"/>
      <c r="Y40" s="126"/>
      <c r="Z40" s="4"/>
      <c r="AA40" s="126"/>
      <c r="AB40" s="127"/>
      <c r="AC40" s="19"/>
    </row>
    <row r="41" spans="1:29" ht="15.6">
      <c r="A41" s="15">
        <v>27</v>
      </c>
      <c r="B41" s="14" t="s">
        <v>85</v>
      </c>
      <c r="C41" s="18">
        <v>3.58</v>
      </c>
      <c r="D41" s="18">
        <v>2.5</v>
      </c>
      <c r="E41" s="18">
        <v>3</v>
      </c>
      <c r="F41" s="16">
        <f t="shared" si="33"/>
        <v>8.9499999999999993</v>
      </c>
      <c r="G41" s="16">
        <f t="shared" ref="G41:G45" si="39">F41*10.76</f>
        <v>96.301999999999992</v>
      </c>
      <c r="H41" s="16">
        <f t="shared" si="36"/>
        <v>3</v>
      </c>
      <c r="I41" s="19">
        <v>200</v>
      </c>
      <c r="J41" s="26">
        <f t="shared" si="1"/>
        <v>0.49067982456140341</v>
      </c>
      <c r="K41" s="19">
        <v>24</v>
      </c>
      <c r="L41" s="19">
        <v>2400</v>
      </c>
      <c r="M41" s="26">
        <f t="shared" si="38"/>
        <v>2.7511312217194579</v>
      </c>
      <c r="N41" s="38">
        <v>2</v>
      </c>
      <c r="O41" s="19">
        <v>1</v>
      </c>
      <c r="P41" s="19">
        <f t="shared" si="32"/>
        <v>24</v>
      </c>
      <c r="Q41" s="19">
        <v>1</v>
      </c>
      <c r="R41" s="19">
        <f t="shared" si="37"/>
        <v>24</v>
      </c>
      <c r="S41" s="126">
        <v>1</v>
      </c>
      <c r="T41" s="4"/>
      <c r="U41" s="126"/>
      <c r="V41" s="126">
        <v>4</v>
      </c>
      <c r="W41" s="126"/>
      <c r="X41" s="126"/>
      <c r="Y41" s="126"/>
      <c r="Z41" s="4"/>
      <c r="AA41" s="126"/>
      <c r="AB41" s="127">
        <v>1</v>
      </c>
      <c r="AC41" s="19"/>
    </row>
    <row r="42" spans="1:29" ht="15.6">
      <c r="A42" s="15">
        <v>28</v>
      </c>
      <c r="B42" s="14" t="s">
        <v>86</v>
      </c>
      <c r="C42" s="18">
        <v>3.14</v>
      </c>
      <c r="D42" s="18">
        <v>6.35</v>
      </c>
      <c r="E42" s="18">
        <v>3</v>
      </c>
      <c r="F42" s="16">
        <f t="shared" si="33"/>
        <v>19.939</v>
      </c>
      <c r="G42" s="16">
        <f t="shared" si="39"/>
        <v>214.54364000000001</v>
      </c>
      <c r="H42" s="16">
        <f t="shared" si="36"/>
        <v>3</v>
      </c>
      <c r="I42" s="19">
        <v>200</v>
      </c>
      <c r="J42" s="26">
        <f t="shared" si="1"/>
        <v>0.70035124692658945</v>
      </c>
      <c r="K42" s="19">
        <v>24</v>
      </c>
      <c r="L42" s="19">
        <v>2400</v>
      </c>
      <c r="M42" s="26">
        <f t="shared" si="38"/>
        <v>4.2941176470588243</v>
      </c>
      <c r="N42" s="38">
        <v>4</v>
      </c>
      <c r="O42" s="19">
        <v>3</v>
      </c>
      <c r="P42" s="19">
        <f t="shared" si="32"/>
        <v>72</v>
      </c>
      <c r="Q42" s="19">
        <v>1</v>
      </c>
      <c r="R42" s="19">
        <f t="shared" si="37"/>
        <v>24</v>
      </c>
      <c r="S42" s="126">
        <v>1</v>
      </c>
      <c r="T42" s="4"/>
      <c r="U42" s="126">
        <v>1</v>
      </c>
      <c r="V42" s="126">
        <v>6</v>
      </c>
      <c r="W42" s="126"/>
      <c r="X42" s="126">
        <v>1</v>
      </c>
      <c r="Y42" s="126"/>
      <c r="Z42" s="4"/>
      <c r="AA42" s="126"/>
      <c r="AB42" s="127">
        <v>2</v>
      </c>
      <c r="AC42" s="19"/>
    </row>
    <row r="43" spans="1:29" ht="15.6">
      <c r="A43" s="15">
        <v>29</v>
      </c>
      <c r="B43" s="14" t="s">
        <v>87</v>
      </c>
      <c r="C43" s="18">
        <v>3.14</v>
      </c>
      <c r="D43" s="18">
        <v>3.17</v>
      </c>
      <c r="E43" s="18">
        <v>3</v>
      </c>
      <c r="F43" s="16">
        <f t="shared" si="33"/>
        <v>9.9537999999999993</v>
      </c>
      <c r="G43" s="16">
        <f t="shared" si="39"/>
        <v>107.10288799999999</v>
      </c>
      <c r="H43" s="16">
        <f t="shared" si="36"/>
        <v>3</v>
      </c>
      <c r="I43" s="19">
        <v>200</v>
      </c>
      <c r="J43" s="26">
        <f t="shared" si="1"/>
        <v>0.52582144743792913</v>
      </c>
      <c r="K43" s="19">
        <v>24</v>
      </c>
      <c r="L43" s="19">
        <v>2400</v>
      </c>
      <c r="M43" s="26">
        <f t="shared" si="38"/>
        <v>2.8552036199095023</v>
      </c>
      <c r="N43" s="38">
        <v>1</v>
      </c>
      <c r="O43" s="19">
        <v>0</v>
      </c>
      <c r="P43" s="19">
        <f t="shared" si="32"/>
        <v>0</v>
      </c>
      <c r="Q43" s="19">
        <v>1</v>
      </c>
      <c r="R43" s="19">
        <f t="shared" si="37"/>
        <v>24</v>
      </c>
      <c r="S43" s="126"/>
      <c r="T43" s="4"/>
      <c r="U43" s="126"/>
      <c r="V43" s="126"/>
      <c r="W43" s="126"/>
      <c r="X43" s="126"/>
      <c r="Y43" s="126"/>
      <c r="Z43" s="4"/>
      <c r="AA43" s="126"/>
      <c r="AB43" s="127">
        <v>1</v>
      </c>
      <c r="AC43" s="19"/>
    </row>
    <row r="44" spans="1:29" ht="15.6">
      <c r="A44" s="15">
        <v>30</v>
      </c>
      <c r="B44" s="14" t="s">
        <v>88</v>
      </c>
      <c r="C44" s="18">
        <v>3.14</v>
      </c>
      <c r="D44" s="18">
        <v>3.06</v>
      </c>
      <c r="E44" s="18">
        <v>3</v>
      </c>
      <c r="F44" s="16">
        <f t="shared" si="33"/>
        <v>9.6084000000000014</v>
      </c>
      <c r="G44" s="16">
        <f t="shared" si="39"/>
        <v>103.38638400000001</v>
      </c>
      <c r="H44" s="16">
        <f t="shared" si="36"/>
        <v>3</v>
      </c>
      <c r="I44" s="19">
        <v>200</v>
      </c>
      <c r="J44" s="26">
        <f t="shared" si="1"/>
        <v>0.51658064516129032</v>
      </c>
      <c r="K44" s="19">
        <v>24</v>
      </c>
      <c r="L44" s="19">
        <v>2400</v>
      </c>
      <c r="M44" s="26">
        <f t="shared" si="38"/>
        <v>2.8054298642533944</v>
      </c>
      <c r="N44" s="38">
        <v>1</v>
      </c>
      <c r="O44" s="19">
        <v>0</v>
      </c>
      <c r="P44" s="19">
        <f t="shared" si="32"/>
        <v>0</v>
      </c>
      <c r="Q44" s="19">
        <v>1</v>
      </c>
      <c r="R44" s="19">
        <f t="shared" si="37"/>
        <v>24</v>
      </c>
      <c r="S44" s="126"/>
      <c r="T44" s="4"/>
      <c r="U44" s="126">
        <v>2</v>
      </c>
      <c r="V44" s="126"/>
      <c r="W44" s="126"/>
      <c r="X44" s="126"/>
      <c r="Y44" s="126"/>
      <c r="Z44" s="4"/>
      <c r="AA44" s="126"/>
      <c r="AB44" s="127">
        <v>2</v>
      </c>
      <c r="AC44" s="19"/>
    </row>
    <row r="45" spans="1:29" ht="15.6">
      <c r="A45" s="15">
        <v>31</v>
      </c>
      <c r="B45" s="113" t="s">
        <v>76</v>
      </c>
      <c r="C45" s="18">
        <v>1.2</v>
      </c>
      <c r="D45" s="18">
        <v>5.0599999999999996</v>
      </c>
      <c r="E45" s="18">
        <v>3</v>
      </c>
      <c r="F45" s="16">
        <f t="shared" si="33"/>
        <v>6.0719999999999992</v>
      </c>
      <c r="G45" s="16">
        <f t="shared" si="39"/>
        <v>65.33471999999999</v>
      </c>
      <c r="H45" s="16">
        <f t="shared" si="36"/>
        <v>3</v>
      </c>
      <c r="I45" s="19">
        <v>200</v>
      </c>
      <c r="J45" s="26">
        <f t="shared" si="1"/>
        <v>0.3233226837060702</v>
      </c>
      <c r="K45" s="19">
        <v>24</v>
      </c>
      <c r="L45" s="19">
        <v>2400</v>
      </c>
      <c r="M45" s="26">
        <f t="shared" si="38"/>
        <v>2.8325791855203626</v>
      </c>
      <c r="N45" s="38">
        <v>2</v>
      </c>
      <c r="O45" s="19">
        <v>1</v>
      </c>
      <c r="P45" s="19">
        <f t="shared" si="32"/>
        <v>24</v>
      </c>
      <c r="Q45" s="19">
        <v>1</v>
      </c>
      <c r="R45" s="19">
        <f t="shared" si="37"/>
        <v>24</v>
      </c>
      <c r="S45" s="126"/>
      <c r="T45" s="4"/>
      <c r="U45" s="126"/>
      <c r="V45" s="126"/>
      <c r="W45" s="126"/>
      <c r="X45" s="126"/>
      <c r="Y45" s="126"/>
      <c r="Z45" s="4"/>
      <c r="AA45" s="126"/>
      <c r="AB45" s="127">
        <v>1</v>
      </c>
      <c r="AC45" s="19"/>
    </row>
    <row r="46" spans="1:29" ht="15.6">
      <c r="A46" s="15">
        <v>32</v>
      </c>
      <c r="B46" s="14" t="s">
        <v>89</v>
      </c>
      <c r="C46" s="18">
        <v>1.91</v>
      </c>
      <c r="D46" s="18">
        <v>1.49</v>
      </c>
      <c r="E46" s="18">
        <v>3</v>
      </c>
      <c r="F46" s="16">
        <f t="shared" si="0"/>
        <v>2.8458999999999999</v>
      </c>
      <c r="G46" s="16">
        <f t="shared" si="3"/>
        <v>30.621883999999998</v>
      </c>
      <c r="H46" s="16">
        <f>E46</f>
        <v>3</v>
      </c>
      <c r="I46" s="19">
        <v>200</v>
      </c>
      <c r="J46" s="26">
        <f t="shared" si="1"/>
        <v>0.27900980392156866</v>
      </c>
      <c r="K46" s="19">
        <v>24</v>
      </c>
      <c r="L46" s="19">
        <v>2400</v>
      </c>
      <c r="M46" s="26">
        <f t="shared" si="2"/>
        <v>1.5384615384615383</v>
      </c>
      <c r="N46" s="38">
        <v>1</v>
      </c>
      <c r="O46" s="19">
        <v>0</v>
      </c>
      <c r="P46" s="19">
        <f t="shared" ref="P46:P53" si="40">O46*K46</f>
        <v>0</v>
      </c>
      <c r="Q46" s="19">
        <v>1</v>
      </c>
      <c r="R46" s="19">
        <f>Q46*K46</f>
        <v>24</v>
      </c>
      <c r="S46" s="126"/>
      <c r="T46" s="4"/>
      <c r="U46" s="127"/>
      <c r="V46" s="127">
        <v>2</v>
      </c>
      <c r="W46" s="127"/>
      <c r="X46" s="127"/>
      <c r="Y46" s="127"/>
      <c r="Z46" s="4"/>
      <c r="AA46" s="127"/>
      <c r="AB46" s="126">
        <v>1</v>
      </c>
      <c r="AC46" s="19"/>
    </row>
    <row r="47" spans="1:29" ht="15.6">
      <c r="A47" s="15">
        <v>33</v>
      </c>
      <c r="B47" s="14" t="s">
        <v>107</v>
      </c>
      <c r="C47" s="18">
        <v>1.91</v>
      </c>
      <c r="D47" s="18">
        <v>1.49</v>
      </c>
      <c r="E47" s="18">
        <v>3</v>
      </c>
      <c r="F47" s="16">
        <f t="shared" si="0"/>
        <v>2.8458999999999999</v>
      </c>
      <c r="G47" s="16">
        <f t="shared" si="3"/>
        <v>30.621883999999998</v>
      </c>
      <c r="H47" s="16">
        <f t="shared" ref="H47" si="41">E47</f>
        <v>3</v>
      </c>
      <c r="I47" s="19">
        <v>200</v>
      </c>
      <c r="J47" s="26">
        <f t="shared" si="1"/>
        <v>0.27900980392156866</v>
      </c>
      <c r="K47" s="19">
        <v>24</v>
      </c>
      <c r="L47" s="19">
        <v>2400</v>
      </c>
      <c r="M47" s="26">
        <f t="shared" si="2"/>
        <v>1.5384615384615383</v>
      </c>
      <c r="N47" s="38">
        <v>1</v>
      </c>
      <c r="O47" s="19">
        <v>0</v>
      </c>
      <c r="P47" s="19">
        <f t="shared" si="40"/>
        <v>0</v>
      </c>
      <c r="Q47" s="19">
        <v>1</v>
      </c>
      <c r="R47" s="19">
        <f t="shared" ref="R47" si="42">Q47*K47</f>
        <v>24</v>
      </c>
      <c r="S47" s="128"/>
      <c r="T47" s="4"/>
      <c r="U47" s="126"/>
      <c r="V47" s="127">
        <v>2</v>
      </c>
      <c r="W47" s="127"/>
      <c r="X47" s="128"/>
      <c r="Y47" s="128"/>
      <c r="Z47" s="4"/>
      <c r="AA47" s="128"/>
      <c r="AB47" s="126">
        <v>1</v>
      </c>
      <c r="AC47" s="19"/>
    </row>
    <row r="48" spans="1:29" ht="15.6">
      <c r="A48" s="15">
        <v>34</v>
      </c>
      <c r="B48" s="14" t="s">
        <v>75</v>
      </c>
      <c r="C48" s="18">
        <v>1.2</v>
      </c>
      <c r="D48" s="18">
        <v>2.5099999999999998</v>
      </c>
      <c r="E48" s="18">
        <v>3</v>
      </c>
      <c r="F48" s="16">
        <f t="shared" ref="F48:F49" si="43">C48*D48</f>
        <v>3.0119999999999996</v>
      </c>
      <c r="G48" s="16">
        <f t="shared" ref="G48" si="44">F48*10.76</f>
        <v>32.409119999999994</v>
      </c>
      <c r="H48" s="16">
        <f t="shared" ref="H48" si="45">E48</f>
        <v>3</v>
      </c>
      <c r="I48" s="19">
        <v>200</v>
      </c>
      <c r="J48" s="26">
        <f t="shared" si="1"/>
        <v>0.27061994609164419</v>
      </c>
      <c r="K48" s="19">
        <v>12</v>
      </c>
      <c r="L48" s="19">
        <v>1200</v>
      </c>
      <c r="M48" s="26">
        <f t="shared" si="2"/>
        <v>3.3574660633484159</v>
      </c>
      <c r="N48" s="38">
        <v>1</v>
      </c>
      <c r="O48" s="19">
        <v>1</v>
      </c>
      <c r="P48" s="19">
        <f t="shared" si="40"/>
        <v>12</v>
      </c>
      <c r="Q48" s="19">
        <v>0</v>
      </c>
      <c r="R48" s="19">
        <f t="shared" ref="R48" si="46">Q48*K48</f>
        <v>0</v>
      </c>
      <c r="S48" s="126"/>
      <c r="T48" s="4">
        <v>1</v>
      </c>
      <c r="U48" s="126"/>
      <c r="V48" s="126"/>
      <c r="W48" s="126"/>
      <c r="X48" s="126"/>
      <c r="Y48" s="126"/>
      <c r="Z48" s="4"/>
      <c r="AA48" s="126"/>
      <c r="AB48" s="127"/>
      <c r="AC48" s="19"/>
    </row>
    <row r="49" spans="1:29" ht="15.6">
      <c r="A49" s="15">
        <v>35</v>
      </c>
      <c r="B49" s="113" t="s">
        <v>90</v>
      </c>
      <c r="C49" s="18">
        <v>2.08</v>
      </c>
      <c r="D49" s="18">
        <v>3.85</v>
      </c>
      <c r="E49" s="18">
        <v>3</v>
      </c>
      <c r="F49" s="16">
        <f t="shared" si="43"/>
        <v>8.0080000000000009</v>
      </c>
      <c r="G49" s="16">
        <f>F49*10.76</f>
        <v>86.166080000000008</v>
      </c>
      <c r="H49" s="16">
        <f t="shared" ref="H49:H54" si="47">E49</f>
        <v>3</v>
      </c>
      <c r="I49" s="19">
        <v>200</v>
      </c>
      <c r="J49" s="26">
        <f t="shared" si="1"/>
        <v>0.45014052838673418</v>
      </c>
      <c r="K49" s="19">
        <v>24</v>
      </c>
      <c r="L49" s="19">
        <v>2400</v>
      </c>
      <c r="M49" s="26">
        <f>(F49*I49)/(0.85*0.65*J49*L49)</f>
        <v>2.683257918552036</v>
      </c>
      <c r="N49" s="38">
        <v>2</v>
      </c>
      <c r="O49" s="19">
        <v>1</v>
      </c>
      <c r="P49" s="19">
        <f t="shared" si="40"/>
        <v>24</v>
      </c>
      <c r="Q49" s="19">
        <v>1</v>
      </c>
      <c r="R49" s="19">
        <f t="shared" ref="R49:R54" si="48">Q49*K49</f>
        <v>24</v>
      </c>
      <c r="S49" s="126">
        <v>1</v>
      </c>
      <c r="T49" s="4"/>
      <c r="U49" s="126">
        <v>1</v>
      </c>
      <c r="V49" s="126">
        <v>4</v>
      </c>
      <c r="W49" s="126"/>
      <c r="X49" s="126">
        <v>1</v>
      </c>
      <c r="Y49" s="126">
        <v>1</v>
      </c>
      <c r="Z49" s="4"/>
      <c r="AA49" s="126"/>
      <c r="AB49" s="127">
        <v>1</v>
      </c>
      <c r="AC49" s="19"/>
    </row>
    <row r="50" spans="1:29" ht="15.6">
      <c r="A50" s="15">
        <v>36</v>
      </c>
      <c r="B50" s="14" t="s">
        <v>108</v>
      </c>
      <c r="C50" s="18">
        <v>3.14</v>
      </c>
      <c r="D50" s="18">
        <v>3.2</v>
      </c>
      <c r="E50" s="18">
        <v>3</v>
      </c>
      <c r="F50" s="16">
        <f t="shared" ref="F50:F55" si="49">C50*D50</f>
        <v>10.048000000000002</v>
      </c>
      <c r="G50" s="16">
        <f>F50*10.76</f>
        <v>108.11648000000002</v>
      </c>
      <c r="H50" s="16">
        <f t="shared" si="47"/>
        <v>3</v>
      </c>
      <c r="I50" s="19">
        <v>200</v>
      </c>
      <c r="J50" s="26">
        <f t="shared" si="1"/>
        <v>0.52828601472134606</v>
      </c>
      <c r="K50" s="19">
        <v>24</v>
      </c>
      <c r="L50" s="19">
        <v>2400</v>
      </c>
      <c r="M50" s="26">
        <f t="shared" ref="M50:M55" si="50">(F50*I50)/(0.85*0.65*J50*L50)</f>
        <v>2.868778280542986</v>
      </c>
      <c r="N50" s="38">
        <v>2</v>
      </c>
      <c r="O50" s="19">
        <v>1</v>
      </c>
      <c r="P50" s="19">
        <f t="shared" si="40"/>
        <v>24</v>
      </c>
      <c r="Q50" s="19">
        <v>1</v>
      </c>
      <c r="R50" s="19">
        <f t="shared" si="48"/>
        <v>24</v>
      </c>
      <c r="S50" s="126">
        <v>1</v>
      </c>
      <c r="T50" s="4"/>
      <c r="U50" s="126">
        <v>1</v>
      </c>
      <c r="V50" s="127">
        <v>3</v>
      </c>
      <c r="W50" s="127">
        <v>3</v>
      </c>
      <c r="X50" s="126">
        <v>1</v>
      </c>
      <c r="Y50" s="126">
        <v>1</v>
      </c>
      <c r="Z50" s="4"/>
      <c r="AA50" s="126"/>
      <c r="AB50" s="127">
        <v>2</v>
      </c>
      <c r="AC50" s="19"/>
    </row>
    <row r="51" spans="1:29" ht="15.6">
      <c r="A51" s="15">
        <v>37</v>
      </c>
      <c r="B51" s="14" t="s">
        <v>91</v>
      </c>
      <c r="C51" s="18">
        <v>2.39</v>
      </c>
      <c r="D51" s="18">
        <v>1.8</v>
      </c>
      <c r="E51" s="18">
        <v>3</v>
      </c>
      <c r="F51" s="16">
        <f t="shared" si="49"/>
        <v>4.3020000000000005</v>
      </c>
      <c r="G51" s="16">
        <f>F51*10.76</f>
        <v>46.289520000000003</v>
      </c>
      <c r="H51" s="16">
        <f t="shared" si="47"/>
        <v>3</v>
      </c>
      <c r="I51" s="19">
        <v>200</v>
      </c>
      <c r="J51" s="26">
        <f t="shared" si="1"/>
        <v>0.34224343675417662</v>
      </c>
      <c r="K51" s="19">
        <v>24</v>
      </c>
      <c r="L51" s="19">
        <v>2400</v>
      </c>
      <c r="M51" s="26">
        <f t="shared" si="50"/>
        <v>1.8959276018099549</v>
      </c>
      <c r="N51" s="38">
        <v>2</v>
      </c>
      <c r="O51" s="19">
        <v>1</v>
      </c>
      <c r="P51" s="19">
        <f t="shared" si="40"/>
        <v>24</v>
      </c>
      <c r="Q51" s="19">
        <v>1</v>
      </c>
      <c r="R51" s="19">
        <f t="shared" si="48"/>
        <v>24</v>
      </c>
      <c r="S51" s="126"/>
      <c r="T51" s="4"/>
      <c r="U51" s="126"/>
      <c r="V51" s="126">
        <v>4</v>
      </c>
      <c r="W51" s="126"/>
      <c r="X51" s="126"/>
      <c r="Y51" s="126"/>
      <c r="Z51" s="4"/>
      <c r="AA51" s="126"/>
      <c r="AB51" s="126">
        <v>1</v>
      </c>
      <c r="AC51" s="19"/>
    </row>
    <row r="52" spans="1:29" ht="15.6">
      <c r="A52" s="15">
        <v>38</v>
      </c>
      <c r="B52" s="14" t="s">
        <v>141</v>
      </c>
      <c r="C52" s="18">
        <v>2.35</v>
      </c>
      <c r="D52" s="18">
        <v>1.63</v>
      </c>
      <c r="E52" s="18">
        <v>3</v>
      </c>
      <c r="F52" s="16">
        <f t="shared" si="49"/>
        <v>3.8304999999999998</v>
      </c>
      <c r="G52" s="16">
        <f t="shared" ref="G52:G55" si="51">F52*10.76</f>
        <v>41.216179999999994</v>
      </c>
      <c r="H52" s="16">
        <f t="shared" si="47"/>
        <v>3</v>
      </c>
      <c r="I52" s="19">
        <v>200</v>
      </c>
      <c r="J52" s="26">
        <f t="shared" si="1"/>
        <v>0.32081239530988276</v>
      </c>
      <c r="K52" s="19">
        <v>24</v>
      </c>
      <c r="L52" s="19">
        <v>2400</v>
      </c>
      <c r="M52" s="26">
        <f t="shared" si="50"/>
        <v>1.8009049773755652</v>
      </c>
      <c r="N52" s="38">
        <v>2</v>
      </c>
      <c r="O52" s="19">
        <v>1</v>
      </c>
      <c r="P52" s="19">
        <f t="shared" si="40"/>
        <v>24</v>
      </c>
      <c r="Q52" s="19">
        <v>1</v>
      </c>
      <c r="R52" s="19">
        <f t="shared" si="48"/>
        <v>24</v>
      </c>
      <c r="S52" s="126">
        <v>1</v>
      </c>
      <c r="T52" s="4"/>
      <c r="U52" s="126"/>
      <c r="V52" s="126">
        <v>2</v>
      </c>
      <c r="W52" s="126"/>
      <c r="X52" s="126"/>
      <c r="Y52" s="126"/>
      <c r="Z52" s="4"/>
      <c r="AA52" s="126"/>
      <c r="AB52" s="126">
        <v>1</v>
      </c>
      <c r="AC52" s="19"/>
    </row>
    <row r="53" spans="1:29" ht="15.6">
      <c r="A53" s="15">
        <v>39</v>
      </c>
      <c r="B53" s="14" t="s">
        <v>142</v>
      </c>
      <c r="C53" s="18">
        <v>2.35</v>
      </c>
      <c r="D53" s="18">
        <v>1.51</v>
      </c>
      <c r="E53" s="18">
        <v>3</v>
      </c>
      <c r="F53" s="16">
        <f t="shared" si="49"/>
        <v>3.5485000000000002</v>
      </c>
      <c r="G53" s="16">
        <f t="shared" si="51"/>
        <v>38.18186</v>
      </c>
      <c r="H53" s="16">
        <f t="shared" si="47"/>
        <v>3</v>
      </c>
      <c r="I53" s="19">
        <v>200</v>
      </c>
      <c r="J53" s="26">
        <f t="shared" si="1"/>
        <v>0.30643350604490499</v>
      </c>
      <c r="K53" s="19">
        <v>24</v>
      </c>
      <c r="L53" s="19">
        <v>2400</v>
      </c>
      <c r="M53" s="26">
        <f t="shared" si="50"/>
        <v>1.746606334841629</v>
      </c>
      <c r="N53" s="38">
        <v>2</v>
      </c>
      <c r="O53" s="19">
        <v>1</v>
      </c>
      <c r="P53" s="19">
        <f t="shared" si="40"/>
        <v>24</v>
      </c>
      <c r="Q53" s="19">
        <v>1</v>
      </c>
      <c r="R53" s="19">
        <f t="shared" si="48"/>
        <v>24</v>
      </c>
      <c r="S53" s="126">
        <v>1</v>
      </c>
      <c r="T53" s="4"/>
      <c r="U53" s="126"/>
      <c r="V53" s="126">
        <v>2</v>
      </c>
      <c r="W53" s="126"/>
      <c r="X53" s="126"/>
      <c r="Y53" s="126"/>
      <c r="Z53" s="4"/>
      <c r="AA53" s="126"/>
      <c r="AB53" s="126">
        <v>1</v>
      </c>
      <c r="AC53" s="19"/>
    </row>
    <row r="54" spans="1:29" ht="15.6">
      <c r="A54" s="15">
        <v>40</v>
      </c>
      <c r="B54" s="14" t="s">
        <v>143</v>
      </c>
      <c r="C54" s="18">
        <v>1.3</v>
      </c>
      <c r="D54" s="18">
        <v>4.67</v>
      </c>
      <c r="E54" s="18">
        <v>3</v>
      </c>
      <c r="F54" s="16">
        <f t="shared" ref="F54" si="52">C54*D54</f>
        <v>6.0709999999999997</v>
      </c>
      <c r="G54" s="16">
        <f t="shared" ref="G54" si="53">F54*10.76</f>
        <v>65.32396</v>
      </c>
      <c r="H54" s="16">
        <f t="shared" si="47"/>
        <v>3</v>
      </c>
      <c r="I54" s="19">
        <v>200</v>
      </c>
      <c r="J54" s="26">
        <f t="shared" si="1"/>
        <v>0.3389726409826912</v>
      </c>
      <c r="K54" s="19">
        <v>24</v>
      </c>
      <c r="L54" s="19">
        <v>2400</v>
      </c>
      <c r="M54" s="26">
        <f t="shared" ref="M54" si="54">(F54*I54)/(0.85*0.65*J54*L54)</f>
        <v>2.701357466063349</v>
      </c>
      <c r="N54" s="38">
        <v>2</v>
      </c>
      <c r="O54" s="19">
        <v>1</v>
      </c>
      <c r="P54" s="19">
        <f t="shared" ref="P54" si="55">O54*K54</f>
        <v>24</v>
      </c>
      <c r="Q54" s="19">
        <v>1</v>
      </c>
      <c r="R54" s="19">
        <f t="shared" si="48"/>
        <v>24</v>
      </c>
      <c r="S54" s="126"/>
      <c r="T54" s="4"/>
      <c r="U54" s="126"/>
      <c r="V54" s="126"/>
      <c r="W54" s="126"/>
      <c r="X54" s="126"/>
      <c r="Y54" s="126"/>
      <c r="Z54" s="4"/>
      <c r="AA54" s="126"/>
      <c r="AB54" s="126">
        <v>2</v>
      </c>
      <c r="AC54" s="19"/>
    </row>
    <row r="55" spans="1:29" ht="15.6">
      <c r="A55" s="15">
        <v>41</v>
      </c>
      <c r="B55" s="14" t="s">
        <v>144</v>
      </c>
      <c r="C55" s="18">
        <v>2.35</v>
      </c>
      <c r="D55" s="18">
        <v>1.98</v>
      </c>
      <c r="E55" s="18">
        <v>3</v>
      </c>
      <c r="F55" s="16">
        <f t="shared" si="49"/>
        <v>4.6530000000000005</v>
      </c>
      <c r="G55" s="16">
        <f t="shared" si="51"/>
        <v>50.066280000000006</v>
      </c>
      <c r="H55" s="16">
        <f t="shared" ref="H55" si="56">E55</f>
        <v>3</v>
      </c>
      <c r="I55" s="19">
        <v>200</v>
      </c>
      <c r="J55" s="26">
        <f t="shared" si="1"/>
        <v>0.35819861431870675</v>
      </c>
      <c r="K55" s="19">
        <v>24</v>
      </c>
      <c r="L55" s="19">
        <v>2400</v>
      </c>
      <c r="M55" s="26">
        <f t="shared" si="50"/>
        <v>1.9592760180995474</v>
      </c>
      <c r="N55" s="38">
        <v>2</v>
      </c>
      <c r="O55" s="19">
        <v>1</v>
      </c>
      <c r="P55" s="19">
        <f t="shared" ref="P55" si="57">O55*K55</f>
        <v>24</v>
      </c>
      <c r="Q55" s="19">
        <v>1</v>
      </c>
      <c r="R55" s="19">
        <f t="shared" ref="R55" si="58">Q55*K55</f>
        <v>24</v>
      </c>
      <c r="S55" s="126">
        <v>1</v>
      </c>
      <c r="T55" s="4"/>
      <c r="U55" s="126"/>
      <c r="V55" s="126">
        <v>2</v>
      </c>
      <c r="W55" s="126"/>
      <c r="X55" s="126"/>
      <c r="Y55" s="126"/>
      <c r="Z55" s="4"/>
      <c r="AA55" s="126"/>
      <c r="AB55" s="126">
        <v>1</v>
      </c>
      <c r="AC55" s="19"/>
    </row>
    <row r="56" spans="1:29" ht="15.6">
      <c r="A56" s="94"/>
      <c r="B56" s="14"/>
      <c r="C56" s="18"/>
      <c r="D56" s="18"/>
      <c r="E56" s="18"/>
      <c r="F56" s="16"/>
      <c r="G56" s="16"/>
      <c r="H56" s="16"/>
      <c r="I56" s="19"/>
      <c r="J56" s="32"/>
      <c r="K56" s="19"/>
      <c r="L56" s="19"/>
      <c r="M56" s="32"/>
      <c r="N56" s="38"/>
      <c r="O56" s="19"/>
      <c r="P56" s="19"/>
      <c r="Q56" s="19"/>
      <c r="R56" s="19"/>
      <c r="S56" s="19"/>
      <c r="T56" s="4"/>
      <c r="U56" s="4"/>
      <c r="V56" s="39"/>
      <c r="W56" s="19"/>
      <c r="X56" s="126"/>
      <c r="Y56" s="118"/>
      <c r="Z56" s="19"/>
      <c r="AA56" s="118"/>
      <c r="AB56" s="19"/>
      <c r="AC56" s="19"/>
    </row>
    <row r="57" spans="1:29" s="33" customFormat="1">
      <c r="A57" s="29"/>
      <c r="B57" s="30" t="s">
        <v>29</v>
      </c>
      <c r="C57" s="30"/>
      <c r="D57" s="30"/>
      <c r="E57" s="30"/>
      <c r="F57" s="30"/>
      <c r="G57" s="16"/>
      <c r="H57" s="29"/>
      <c r="I57" s="31"/>
      <c r="J57" s="32"/>
      <c r="K57" s="32"/>
      <c r="L57" s="32"/>
      <c r="M57" s="32"/>
      <c r="N57" s="42">
        <f t="shared" ref="N57:AC57" si="59">SUM(N15:N55)</f>
        <v>100</v>
      </c>
      <c r="O57" s="42">
        <f t="shared" si="59"/>
        <v>46</v>
      </c>
      <c r="P57" s="42">
        <f t="shared" si="59"/>
        <v>1164</v>
      </c>
      <c r="Q57" s="42">
        <f t="shared" si="59"/>
        <v>54</v>
      </c>
      <c r="R57" s="42">
        <f t="shared" si="59"/>
        <v>1668</v>
      </c>
      <c r="S57" s="42">
        <f t="shared" si="59"/>
        <v>17</v>
      </c>
      <c r="T57" s="42">
        <f t="shared" si="59"/>
        <v>4</v>
      </c>
      <c r="U57" s="42">
        <f t="shared" si="59"/>
        <v>20</v>
      </c>
      <c r="V57" s="42">
        <f t="shared" si="59"/>
        <v>77</v>
      </c>
      <c r="W57" s="42">
        <f t="shared" si="59"/>
        <v>83</v>
      </c>
      <c r="X57" s="42">
        <f t="shared" si="59"/>
        <v>25</v>
      </c>
      <c r="Y57" s="42">
        <f t="shared" si="59"/>
        <v>10</v>
      </c>
      <c r="Z57" s="42">
        <f t="shared" si="59"/>
        <v>1</v>
      </c>
      <c r="AA57" s="42">
        <f t="shared" si="59"/>
        <v>7</v>
      </c>
      <c r="AB57" s="42">
        <f t="shared" si="59"/>
        <v>55</v>
      </c>
      <c r="AC57" s="42">
        <f t="shared" si="59"/>
        <v>3</v>
      </c>
    </row>
    <row r="58" spans="1:29">
      <c r="A58" s="34"/>
      <c r="B58" s="35" t="s">
        <v>30</v>
      </c>
      <c r="C58" s="35"/>
      <c r="D58" s="35"/>
      <c r="E58" s="35"/>
      <c r="F58" s="35"/>
      <c r="G58" s="16"/>
      <c r="H58" s="34"/>
      <c r="I58" s="31"/>
      <c r="J58" s="36"/>
      <c r="K58" s="36"/>
      <c r="L58" s="36"/>
      <c r="M58" s="36"/>
      <c r="N58" s="43"/>
      <c r="O58" s="37"/>
      <c r="P58" s="37">
        <f>((P57)/1000)/1.732</f>
        <v>0.67205542725173206</v>
      </c>
      <c r="Q58" s="37"/>
      <c r="R58" s="37">
        <f>((R57)/1000)/1.732</f>
        <v>0.96304849884526555</v>
      </c>
      <c r="S58" s="37">
        <f>((S57*60)/1000)/1.732</f>
        <v>0.5889145496535797</v>
      </c>
      <c r="T58" s="37">
        <f>((T57*60)/1000)/1.732</f>
        <v>0.13856812933025403</v>
      </c>
      <c r="U58" s="37">
        <f>((U57*100)/1000)/1.732</f>
        <v>1.1547344110854503</v>
      </c>
      <c r="V58" s="37">
        <f>((V57*250)/1000)/1.732</f>
        <v>11.11431870669746</v>
      </c>
      <c r="W58" s="37">
        <f>((W57*250)/1000)/1.732</f>
        <v>11.980369515011548</v>
      </c>
      <c r="X58" s="4"/>
      <c r="Y58" s="4"/>
      <c r="Z58" s="4"/>
      <c r="AA58" s="4"/>
      <c r="AB58" s="4"/>
      <c r="AC58" s="4"/>
    </row>
    <row r="59" spans="1:29">
      <c r="A59" s="4"/>
      <c r="B59" s="3"/>
      <c r="C59" s="3"/>
      <c r="D59" s="3"/>
      <c r="E59" s="3"/>
      <c r="F59" s="3"/>
      <c r="G59" s="16"/>
      <c r="H59" s="4"/>
      <c r="I59" s="20"/>
      <c r="J59" s="19"/>
      <c r="K59" s="19"/>
      <c r="L59" s="19"/>
      <c r="M59" s="19"/>
      <c r="N59" s="38"/>
      <c r="O59" s="19"/>
      <c r="P59" s="3"/>
      <c r="Q59" s="3"/>
      <c r="R59" s="3"/>
      <c r="S59" s="4"/>
      <c r="T59" s="3"/>
      <c r="U59" s="3"/>
      <c r="V59" s="45"/>
      <c r="W59" s="4"/>
      <c r="X59" s="4"/>
      <c r="Y59" s="4"/>
      <c r="Z59" s="4"/>
      <c r="AA59" s="4"/>
      <c r="AB59" s="4"/>
      <c r="AC59" s="4"/>
    </row>
    <row r="60" spans="1:29">
      <c r="A60" s="4"/>
      <c r="B60" s="35" t="s">
        <v>110</v>
      </c>
      <c r="C60" s="3"/>
      <c r="D60" s="3"/>
      <c r="E60" s="3"/>
      <c r="F60" s="3"/>
      <c r="G60" s="16"/>
      <c r="H60" s="4"/>
      <c r="I60" s="20"/>
      <c r="J60" s="19"/>
      <c r="K60" s="19"/>
      <c r="L60" s="19"/>
      <c r="M60" s="19"/>
      <c r="N60" s="38"/>
      <c r="O60" s="37">
        <f>P58+S58+T58</f>
        <v>1.3995381062355658</v>
      </c>
      <c r="P60" s="35" t="s">
        <v>31</v>
      </c>
      <c r="Q60" s="3"/>
      <c r="R60" s="3"/>
      <c r="S60" s="4"/>
      <c r="T60" s="3"/>
      <c r="U60" s="3"/>
      <c r="V60" s="45"/>
      <c r="W60" s="4"/>
      <c r="X60" s="4"/>
      <c r="Y60" s="4"/>
      <c r="Z60" s="4"/>
      <c r="AA60" s="4"/>
      <c r="AB60" s="4"/>
      <c r="AC60" s="4"/>
    </row>
    <row r="61" spans="1:29">
      <c r="A61" s="4"/>
      <c r="B61" s="35" t="s">
        <v>111</v>
      </c>
      <c r="C61" s="3"/>
      <c r="D61" s="3"/>
      <c r="E61" s="3"/>
      <c r="F61" s="3"/>
      <c r="G61" s="16"/>
      <c r="H61" s="4"/>
      <c r="I61" s="20"/>
      <c r="J61" s="19"/>
      <c r="K61" s="19"/>
      <c r="L61" s="19"/>
      <c r="M61" s="19"/>
      <c r="N61" s="38"/>
      <c r="O61" s="37">
        <f>U58+V58</f>
        <v>12.26905311778291</v>
      </c>
      <c r="P61" s="35" t="s">
        <v>31</v>
      </c>
      <c r="Q61" s="3"/>
      <c r="R61" s="3"/>
      <c r="S61" s="4"/>
      <c r="T61" s="3"/>
      <c r="U61" s="3"/>
      <c r="V61" s="45"/>
      <c r="W61" s="4"/>
      <c r="X61" s="4"/>
      <c r="Y61" s="4"/>
      <c r="Z61" s="4"/>
      <c r="AA61" s="4"/>
      <c r="AB61" s="4"/>
      <c r="AC61" s="4"/>
    </row>
    <row r="62" spans="1:29">
      <c r="A62" s="4"/>
      <c r="B62" s="35" t="s">
        <v>112</v>
      </c>
      <c r="C62" s="3"/>
      <c r="D62" s="3"/>
      <c r="E62" s="3"/>
      <c r="F62" s="3"/>
      <c r="G62" s="16"/>
      <c r="H62" s="4"/>
      <c r="I62" s="20"/>
      <c r="J62" s="19"/>
      <c r="K62" s="19"/>
      <c r="L62" s="19"/>
      <c r="M62" s="19"/>
      <c r="N62" s="38"/>
      <c r="O62" s="37">
        <f>R58</f>
        <v>0.96304849884526555</v>
      </c>
      <c r="P62" s="35" t="s">
        <v>31</v>
      </c>
      <c r="Q62" s="3"/>
      <c r="R62" s="3"/>
      <c r="S62" s="4"/>
      <c r="T62" s="3"/>
      <c r="U62" s="3"/>
      <c r="V62" s="45"/>
      <c r="W62" s="4"/>
      <c r="X62" s="4"/>
      <c r="Y62" s="4"/>
      <c r="Z62" s="4"/>
      <c r="AA62" s="4"/>
      <c r="AB62" s="4"/>
      <c r="AC62" s="4"/>
    </row>
    <row r="63" spans="1:29">
      <c r="A63" s="4"/>
      <c r="B63" s="35" t="s">
        <v>113</v>
      </c>
      <c r="C63" s="3"/>
      <c r="D63" s="3"/>
      <c r="E63" s="3"/>
      <c r="F63" s="3"/>
      <c r="G63" s="16"/>
      <c r="H63" s="4"/>
      <c r="I63" s="20"/>
      <c r="J63" s="19"/>
      <c r="K63" s="19"/>
      <c r="L63" s="19"/>
      <c r="M63" s="19"/>
      <c r="N63" s="38"/>
      <c r="O63" s="37">
        <f>W58</f>
        <v>11.980369515011548</v>
      </c>
      <c r="P63" s="35" t="s">
        <v>31</v>
      </c>
      <c r="Q63" s="3"/>
      <c r="R63" s="3"/>
      <c r="S63" s="4"/>
      <c r="T63" s="3"/>
      <c r="U63" s="3"/>
      <c r="V63" s="45"/>
      <c r="W63" s="4"/>
      <c r="X63" s="4"/>
      <c r="Y63" s="4"/>
      <c r="Z63" s="4"/>
      <c r="AA63" s="4"/>
      <c r="AB63" s="4"/>
      <c r="AC63" s="4"/>
    </row>
    <row r="64" spans="1:29">
      <c r="A64" s="4"/>
      <c r="B64" s="14"/>
      <c r="C64" s="18"/>
      <c r="D64" s="18"/>
      <c r="E64" s="18"/>
      <c r="F64" s="16"/>
      <c r="G64" s="16"/>
      <c r="H64" s="4"/>
      <c r="I64" s="19"/>
      <c r="J64" s="26"/>
      <c r="K64" s="19"/>
      <c r="L64" s="19"/>
      <c r="M64" s="26"/>
      <c r="N64" s="38"/>
      <c r="O64" s="19"/>
      <c r="P64" s="19"/>
      <c r="Q64" s="19"/>
      <c r="R64" s="19"/>
      <c r="S64" s="4"/>
      <c r="T64" s="4"/>
      <c r="U64" s="4"/>
      <c r="V64" s="39"/>
      <c r="W64" s="19"/>
      <c r="X64" s="19"/>
      <c r="Y64" s="19"/>
      <c r="Z64" s="19"/>
      <c r="AA64" s="19"/>
      <c r="AB64" s="19"/>
      <c r="AC64" s="19"/>
    </row>
  </sheetData>
  <mergeCells count="17">
    <mergeCell ref="AC9:AC10"/>
    <mergeCell ref="Q9:R9"/>
    <mergeCell ref="I9:I10"/>
    <mergeCell ref="G4:I4"/>
    <mergeCell ref="AA9:AA10"/>
    <mergeCell ref="AB9:AB10"/>
    <mergeCell ref="Y9:Y10"/>
    <mergeCell ref="X8:AB8"/>
    <mergeCell ref="I8:W8"/>
    <mergeCell ref="X9:X10"/>
    <mergeCell ref="S9:T9"/>
    <mergeCell ref="A9:A10"/>
    <mergeCell ref="B9:B10"/>
    <mergeCell ref="H9:H10"/>
    <mergeCell ref="O9:P9"/>
    <mergeCell ref="C9:E10"/>
    <mergeCell ref="F9:G10"/>
  </mergeCells>
  <phoneticPr fontId="7" type="noConversion"/>
  <pageMargins left="0.55118110236220474" right="0.70866141732283472" top="0.74803149606299213" bottom="0.74803149606299213" header="0.31496062992125984" footer="0.31496062992125984"/>
  <pageSetup paperSize="8" scale="70" fitToHeight="0" orientation="landscape" r:id="rId1"/>
  <headerFoot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EEB69-FB47-4015-A36F-EDBCC4CB1E95}">
  <dimension ref="A1:H15"/>
  <sheetViews>
    <sheetView tabSelected="1" workbookViewId="0">
      <selection activeCell="B11" sqref="B11"/>
    </sheetView>
  </sheetViews>
  <sheetFormatPr defaultRowHeight="14.4"/>
  <cols>
    <col min="2" max="2" width="27.5546875" bestFit="1" customWidth="1"/>
    <col min="3" max="3" width="9.77734375" customWidth="1"/>
    <col min="5" max="5" width="11.77734375" bestFit="1" customWidth="1"/>
    <col min="6" max="6" width="10.77734375" bestFit="1" customWidth="1"/>
    <col min="7" max="8" width="11.5546875" customWidth="1"/>
    <col min="258" max="258" width="16.77734375" bestFit="1" customWidth="1"/>
    <col min="259" max="259" width="9.77734375" customWidth="1"/>
    <col min="261" max="261" width="11.77734375" bestFit="1" customWidth="1"/>
    <col min="262" max="262" width="10.77734375" bestFit="1" customWidth="1"/>
    <col min="263" max="264" width="11.5546875" customWidth="1"/>
    <col min="514" max="514" width="16.77734375" bestFit="1" customWidth="1"/>
    <col min="515" max="515" width="9.77734375" customWidth="1"/>
    <col min="517" max="517" width="11.77734375" bestFit="1" customWidth="1"/>
    <col min="518" max="518" width="10.77734375" bestFit="1" customWidth="1"/>
    <col min="519" max="520" width="11.5546875" customWidth="1"/>
    <col min="770" max="770" width="16.77734375" bestFit="1" customWidth="1"/>
    <col min="771" max="771" width="9.77734375" customWidth="1"/>
    <col min="773" max="773" width="11.77734375" bestFit="1" customWidth="1"/>
    <col min="774" max="774" width="10.77734375" bestFit="1" customWidth="1"/>
    <col min="775" max="776" width="11.5546875" customWidth="1"/>
    <col min="1026" max="1026" width="16.77734375" bestFit="1" customWidth="1"/>
    <col min="1027" max="1027" width="9.77734375" customWidth="1"/>
    <col min="1029" max="1029" width="11.77734375" bestFit="1" customWidth="1"/>
    <col min="1030" max="1030" width="10.77734375" bestFit="1" customWidth="1"/>
    <col min="1031" max="1032" width="11.5546875" customWidth="1"/>
    <col min="1282" max="1282" width="16.77734375" bestFit="1" customWidth="1"/>
    <col min="1283" max="1283" width="9.77734375" customWidth="1"/>
    <col min="1285" max="1285" width="11.77734375" bestFit="1" customWidth="1"/>
    <col min="1286" max="1286" width="10.77734375" bestFit="1" customWidth="1"/>
    <col min="1287" max="1288" width="11.5546875" customWidth="1"/>
    <col min="1538" max="1538" width="16.77734375" bestFit="1" customWidth="1"/>
    <col min="1539" max="1539" width="9.77734375" customWidth="1"/>
    <col min="1541" max="1541" width="11.77734375" bestFit="1" customWidth="1"/>
    <col min="1542" max="1542" width="10.77734375" bestFit="1" customWidth="1"/>
    <col min="1543" max="1544" width="11.5546875" customWidth="1"/>
    <col min="1794" max="1794" width="16.77734375" bestFit="1" customWidth="1"/>
    <col min="1795" max="1795" width="9.77734375" customWidth="1"/>
    <col min="1797" max="1797" width="11.77734375" bestFit="1" customWidth="1"/>
    <col min="1798" max="1798" width="10.77734375" bestFit="1" customWidth="1"/>
    <col min="1799" max="1800" width="11.5546875" customWidth="1"/>
    <col min="2050" max="2050" width="16.77734375" bestFit="1" customWidth="1"/>
    <col min="2051" max="2051" width="9.77734375" customWidth="1"/>
    <col min="2053" max="2053" width="11.77734375" bestFit="1" customWidth="1"/>
    <col min="2054" max="2054" width="10.77734375" bestFit="1" customWidth="1"/>
    <col min="2055" max="2056" width="11.5546875" customWidth="1"/>
    <col min="2306" max="2306" width="16.77734375" bestFit="1" customWidth="1"/>
    <col min="2307" max="2307" width="9.77734375" customWidth="1"/>
    <col min="2309" max="2309" width="11.77734375" bestFit="1" customWidth="1"/>
    <col min="2310" max="2310" width="10.77734375" bestFit="1" customWidth="1"/>
    <col min="2311" max="2312" width="11.5546875" customWidth="1"/>
    <col min="2562" max="2562" width="16.77734375" bestFit="1" customWidth="1"/>
    <col min="2563" max="2563" width="9.77734375" customWidth="1"/>
    <col min="2565" max="2565" width="11.77734375" bestFit="1" customWidth="1"/>
    <col min="2566" max="2566" width="10.77734375" bestFit="1" customWidth="1"/>
    <col min="2567" max="2568" width="11.5546875" customWidth="1"/>
    <col min="2818" max="2818" width="16.77734375" bestFit="1" customWidth="1"/>
    <col min="2819" max="2819" width="9.77734375" customWidth="1"/>
    <col min="2821" max="2821" width="11.77734375" bestFit="1" customWidth="1"/>
    <col min="2822" max="2822" width="10.77734375" bestFit="1" customWidth="1"/>
    <col min="2823" max="2824" width="11.5546875" customWidth="1"/>
    <col min="3074" max="3074" width="16.77734375" bestFit="1" customWidth="1"/>
    <col min="3075" max="3075" width="9.77734375" customWidth="1"/>
    <col min="3077" max="3077" width="11.77734375" bestFit="1" customWidth="1"/>
    <col min="3078" max="3078" width="10.77734375" bestFit="1" customWidth="1"/>
    <col min="3079" max="3080" width="11.5546875" customWidth="1"/>
    <col min="3330" max="3330" width="16.77734375" bestFit="1" customWidth="1"/>
    <col min="3331" max="3331" width="9.77734375" customWidth="1"/>
    <col min="3333" max="3333" width="11.77734375" bestFit="1" customWidth="1"/>
    <col min="3334" max="3334" width="10.77734375" bestFit="1" customWidth="1"/>
    <col min="3335" max="3336" width="11.5546875" customWidth="1"/>
    <col min="3586" max="3586" width="16.77734375" bestFit="1" customWidth="1"/>
    <col min="3587" max="3587" width="9.77734375" customWidth="1"/>
    <col min="3589" max="3589" width="11.77734375" bestFit="1" customWidth="1"/>
    <col min="3590" max="3590" width="10.77734375" bestFit="1" customWidth="1"/>
    <col min="3591" max="3592" width="11.5546875" customWidth="1"/>
    <col min="3842" max="3842" width="16.77734375" bestFit="1" customWidth="1"/>
    <col min="3843" max="3843" width="9.77734375" customWidth="1"/>
    <col min="3845" max="3845" width="11.77734375" bestFit="1" customWidth="1"/>
    <col min="3846" max="3846" width="10.77734375" bestFit="1" customWidth="1"/>
    <col min="3847" max="3848" width="11.5546875" customWidth="1"/>
    <col min="4098" max="4098" width="16.77734375" bestFit="1" customWidth="1"/>
    <col min="4099" max="4099" width="9.77734375" customWidth="1"/>
    <col min="4101" max="4101" width="11.77734375" bestFit="1" customWidth="1"/>
    <col min="4102" max="4102" width="10.77734375" bestFit="1" customWidth="1"/>
    <col min="4103" max="4104" width="11.5546875" customWidth="1"/>
    <col min="4354" max="4354" width="16.77734375" bestFit="1" customWidth="1"/>
    <col min="4355" max="4355" width="9.77734375" customWidth="1"/>
    <col min="4357" max="4357" width="11.77734375" bestFit="1" customWidth="1"/>
    <col min="4358" max="4358" width="10.77734375" bestFit="1" customWidth="1"/>
    <col min="4359" max="4360" width="11.5546875" customWidth="1"/>
    <col min="4610" max="4610" width="16.77734375" bestFit="1" customWidth="1"/>
    <col min="4611" max="4611" width="9.77734375" customWidth="1"/>
    <col min="4613" max="4613" width="11.77734375" bestFit="1" customWidth="1"/>
    <col min="4614" max="4614" width="10.77734375" bestFit="1" customWidth="1"/>
    <col min="4615" max="4616" width="11.5546875" customWidth="1"/>
    <col min="4866" max="4866" width="16.77734375" bestFit="1" customWidth="1"/>
    <col min="4867" max="4867" width="9.77734375" customWidth="1"/>
    <col min="4869" max="4869" width="11.77734375" bestFit="1" customWidth="1"/>
    <col min="4870" max="4870" width="10.77734375" bestFit="1" customWidth="1"/>
    <col min="4871" max="4872" width="11.5546875" customWidth="1"/>
    <col min="5122" max="5122" width="16.77734375" bestFit="1" customWidth="1"/>
    <col min="5123" max="5123" width="9.77734375" customWidth="1"/>
    <col min="5125" max="5125" width="11.77734375" bestFit="1" customWidth="1"/>
    <col min="5126" max="5126" width="10.77734375" bestFit="1" customWidth="1"/>
    <col min="5127" max="5128" width="11.5546875" customWidth="1"/>
    <col min="5378" max="5378" width="16.77734375" bestFit="1" customWidth="1"/>
    <col min="5379" max="5379" width="9.77734375" customWidth="1"/>
    <col min="5381" max="5381" width="11.77734375" bestFit="1" customWidth="1"/>
    <col min="5382" max="5382" width="10.77734375" bestFit="1" customWidth="1"/>
    <col min="5383" max="5384" width="11.5546875" customWidth="1"/>
    <col min="5634" max="5634" width="16.77734375" bestFit="1" customWidth="1"/>
    <col min="5635" max="5635" width="9.77734375" customWidth="1"/>
    <col min="5637" max="5637" width="11.77734375" bestFit="1" customWidth="1"/>
    <col min="5638" max="5638" width="10.77734375" bestFit="1" customWidth="1"/>
    <col min="5639" max="5640" width="11.5546875" customWidth="1"/>
    <col min="5890" max="5890" width="16.77734375" bestFit="1" customWidth="1"/>
    <col min="5891" max="5891" width="9.77734375" customWidth="1"/>
    <col min="5893" max="5893" width="11.77734375" bestFit="1" customWidth="1"/>
    <col min="5894" max="5894" width="10.77734375" bestFit="1" customWidth="1"/>
    <col min="5895" max="5896" width="11.5546875" customWidth="1"/>
    <col min="6146" max="6146" width="16.77734375" bestFit="1" customWidth="1"/>
    <col min="6147" max="6147" width="9.77734375" customWidth="1"/>
    <col min="6149" max="6149" width="11.77734375" bestFit="1" customWidth="1"/>
    <col min="6150" max="6150" width="10.77734375" bestFit="1" customWidth="1"/>
    <col min="6151" max="6152" width="11.5546875" customWidth="1"/>
    <col min="6402" max="6402" width="16.77734375" bestFit="1" customWidth="1"/>
    <col min="6403" max="6403" width="9.77734375" customWidth="1"/>
    <col min="6405" max="6405" width="11.77734375" bestFit="1" customWidth="1"/>
    <col min="6406" max="6406" width="10.77734375" bestFit="1" customWidth="1"/>
    <col min="6407" max="6408" width="11.5546875" customWidth="1"/>
    <col min="6658" max="6658" width="16.77734375" bestFit="1" customWidth="1"/>
    <col min="6659" max="6659" width="9.77734375" customWidth="1"/>
    <col min="6661" max="6661" width="11.77734375" bestFit="1" customWidth="1"/>
    <col min="6662" max="6662" width="10.77734375" bestFit="1" customWidth="1"/>
    <col min="6663" max="6664" width="11.5546875" customWidth="1"/>
    <col min="6914" max="6914" width="16.77734375" bestFit="1" customWidth="1"/>
    <col min="6915" max="6915" width="9.77734375" customWidth="1"/>
    <col min="6917" max="6917" width="11.77734375" bestFit="1" customWidth="1"/>
    <col min="6918" max="6918" width="10.77734375" bestFit="1" customWidth="1"/>
    <col min="6919" max="6920" width="11.5546875" customWidth="1"/>
    <col min="7170" max="7170" width="16.77734375" bestFit="1" customWidth="1"/>
    <col min="7171" max="7171" width="9.77734375" customWidth="1"/>
    <col min="7173" max="7173" width="11.77734375" bestFit="1" customWidth="1"/>
    <col min="7174" max="7174" width="10.77734375" bestFit="1" customWidth="1"/>
    <col min="7175" max="7176" width="11.5546875" customWidth="1"/>
    <col min="7426" max="7426" width="16.77734375" bestFit="1" customWidth="1"/>
    <col min="7427" max="7427" width="9.77734375" customWidth="1"/>
    <col min="7429" max="7429" width="11.77734375" bestFit="1" customWidth="1"/>
    <col min="7430" max="7430" width="10.77734375" bestFit="1" customWidth="1"/>
    <col min="7431" max="7432" width="11.5546875" customWidth="1"/>
    <col min="7682" max="7682" width="16.77734375" bestFit="1" customWidth="1"/>
    <col min="7683" max="7683" width="9.77734375" customWidth="1"/>
    <col min="7685" max="7685" width="11.77734375" bestFit="1" customWidth="1"/>
    <col min="7686" max="7686" width="10.77734375" bestFit="1" customWidth="1"/>
    <col min="7687" max="7688" width="11.5546875" customWidth="1"/>
    <col min="7938" max="7938" width="16.77734375" bestFit="1" customWidth="1"/>
    <col min="7939" max="7939" width="9.77734375" customWidth="1"/>
    <col min="7941" max="7941" width="11.77734375" bestFit="1" customWidth="1"/>
    <col min="7942" max="7942" width="10.77734375" bestFit="1" customWidth="1"/>
    <col min="7943" max="7944" width="11.5546875" customWidth="1"/>
    <col min="8194" max="8194" width="16.77734375" bestFit="1" customWidth="1"/>
    <col min="8195" max="8195" width="9.77734375" customWidth="1"/>
    <col min="8197" max="8197" width="11.77734375" bestFit="1" customWidth="1"/>
    <col min="8198" max="8198" width="10.77734375" bestFit="1" customWidth="1"/>
    <col min="8199" max="8200" width="11.5546875" customWidth="1"/>
    <col min="8450" max="8450" width="16.77734375" bestFit="1" customWidth="1"/>
    <col min="8451" max="8451" width="9.77734375" customWidth="1"/>
    <col min="8453" max="8453" width="11.77734375" bestFit="1" customWidth="1"/>
    <col min="8454" max="8454" width="10.77734375" bestFit="1" customWidth="1"/>
    <col min="8455" max="8456" width="11.5546875" customWidth="1"/>
    <col min="8706" max="8706" width="16.77734375" bestFit="1" customWidth="1"/>
    <col min="8707" max="8707" width="9.77734375" customWidth="1"/>
    <col min="8709" max="8709" width="11.77734375" bestFit="1" customWidth="1"/>
    <col min="8710" max="8710" width="10.77734375" bestFit="1" customWidth="1"/>
    <col min="8711" max="8712" width="11.5546875" customWidth="1"/>
    <col min="8962" max="8962" width="16.77734375" bestFit="1" customWidth="1"/>
    <col min="8963" max="8963" width="9.77734375" customWidth="1"/>
    <col min="8965" max="8965" width="11.77734375" bestFit="1" customWidth="1"/>
    <col min="8966" max="8966" width="10.77734375" bestFit="1" customWidth="1"/>
    <col min="8967" max="8968" width="11.5546875" customWidth="1"/>
    <col min="9218" max="9218" width="16.77734375" bestFit="1" customWidth="1"/>
    <col min="9219" max="9219" width="9.77734375" customWidth="1"/>
    <col min="9221" max="9221" width="11.77734375" bestFit="1" customWidth="1"/>
    <col min="9222" max="9222" width="10.77734375" bestFit="1" customWidth="1"/>
    <col min="9223" max="9224" width="11.5546875" customWidth="1"/>
    <col min="9474" max="9474" width="16.77734375" bestFit="1" customWidth="1"/>
    <col min="9475" max="9475" width="9.77734375" customWidth="1"/>
    <col min="9477" max="9477" width="11.77734375" bestFit="1" customWidth="1"/>
    <col min="9478" max="9478" width="10.77734375" bestFit="1" customWidth="1"/>
    <col min="9479" max="9480" width="11.5546875" customWidth="1"/>
    <col min="9730" max="9730" width="16.77734375" bestFit="1" customWidth="1"/>
    <col min="9731" max="9731" width="9.77734375" customWidth="1"/>
    <col min="9733" max="9733" width="11.77734375" bestFit="1" customWidth="1"/>
    <col min="9734" max="9734" width="10.77734375" bestFit="1" customWidth="1"/>
    <col min="9735" max="9736" width="11.5546875" customWidth="1"/>
    <col min="9986" max="9986" width="16.77734375" bestFit="1" customWidth="1"/>
    <col min="9987" max="9987" width="9.77734375" customWidth="1"/>
    <col min="9989" max="9989" width="11.77734375" bestFit="1" customWidth="1"/>
    <col min="9990" max="9990" width="10.77734375" bestFit="1" customWidth="1"/>
    <col min="9991" max="9992" width="11.5546875" customWidth="1"/>
    <col min="10242" max="10242" width="16.77734375" bestFit="1" customWidth="1"/>
    <col min="10243" max="10243" width="9.77734375" customWidth="1"/>
    <col min="10245" max="10245" width="11.77734375" bestFit="1" customWidth="1"/>
    <col min="10246" max="10246" width="10.77734375" bestFit="1" customWidth="1"/>
    <col min="10247" max="10248" width="11.5546875" customWidth="1"/>
    <col min="10498" max="10498" width="16.77734375" bestFit="1" customWidth="1"/>
    <col min="10499" max="10499" width="9.77734375" customWidth="1"/>
    <col min="10501" max="10501" width="11.77734375" bestFit="1" customWidth="1"/>
    <col min="10502" max="10502" width="10.77734375" bestFit="1" customWidth="1"/>
    <col min="10503" max="10504" width="11.5546875" customWidth="1"/>
    <col min="10754" max="10754" width="16.77734375" bestFit="1" customWidth="1"/>
    <col min="10755" max="10755" width="9.77734375" customWidth="1"/>
    <col min="10757" max="10757" width="11.77734375" bestFit="1" customWidth="1"/>
    <col min="10758" max="10758" width="10.77734375" bestFit="1" customWidth="1"/>
    <col min="10759" max="10760" width="11.5546875" customWidth="1"/>
    <col min="11010" max="11010" width="16.77734375" bestFit="1" customWidth="1"/>
    <col min="11011" max="11011" width="9.77734375" customWidth="1"/>
    <col min="11013" max="11013" width="11.77734375" bestFit="1" customWidth="1"/>
    <col min="11014" max="11014" width="10.77734375" bestFit="1" customWidth="1"/>
    <col min="11015" max="11016" width="11.5546875" customWidth="1"/>
    <col min="11266" max="11266" width="16.77734375" bestFit="1" customWidth="1"/>
    <col min="11267" max="11267" width="9.77734375" customWidth="1"/>
    <col min="11269" max="11269" width="11.77734375" bestFit="1" customWidth="1"/>
    <col min="11270" max="11270" width="10.77734375" bestFit="1" customWidth="1"/>
    <col min="11271" max="11272" width="11.5546875" customWidth="1"/>
    <col min="11522" max="11522" width="16.77734375" bestFit="1" customWidth="1"/>
    <col min="11523" max="11523" width="9.77734375" customWidth="1"/>
    <col min="11525" max="11525" width="11.77734375" bestFit="1" customWidth="1"/>
    <col min="11526" max="11526" width="10.77734375" bestFit="1" customWidth="1"/>
    <col min="11527" max="11528" width="11.5546875" customWidth="1"/>
    <col min="11778" max="11778" width="16.77734375" bestFit="1" customWidth="1"/>
    <col min="11779" max="11779" width="9.77734375" customWidth="1"/>
    <col min="11781" max="11781" width="11.77734375" bestFit="1" customWidth="1"/>
    <col min="11782" max="11782" width="10.77734375" bestFit="1" customWidth="1"/>
    <col min="11783" max="11784" width="11.5546875" customWidth="1"/>
    <col min="12034" max="12034" width="16.77734375" bestFit="1" customWidth="1"/>
    <col min="12035" max="12035" width="9.77734375" customWidth="1"/>
    <col min="12037" max="12037" width="11.77734375" bestFit="1" customWidth="1"/>
    <col min="12038" max="12038" width="10.77734375" bestFit="1" customWidth="1"/>
    <col min="12039" max="12040" width="11.5546875" customWidth="1"/>
    <col min="12290" max="12290" width="16.77734375" bestFit="1" customWidth="1"/>
    <col min="12291" max="12291" width="9.77734375" customWidth="1"/>
    <col min="12293" max="12293" width="11.77734375" bestFit="1" customWidth="1"/>
    <col min="12294" max="12294" width="10.77734375" bestFit="1" customWidth="1"/>
    <col min="12295" max="12296" width="11.5546875" customWidth="1"/>
    <col min="12546" max="12546" width="16.77734375" bestFit="1" customWidth="1"/>
    <col min="12547" max="12547" width="9.77734375" customWidth="1"/>
    <col min="12549" max="12549" width="11.77734375" bestFit="1" customWidth="1"/>
    <col min="12550" max="12550" width="10.77734375" bestFit="1" customWidth="1"/>
    <col min="12551" max="12552" width="11.5546875" customWidth="1"/>
    <col min="12802" max="12802" width="16.77734375" bestFit="1" customWidth="1"/>
    <col min="12803" max="12803" width="9.77734375" customWidth="1"/>
    <col min="12805" max="12805" width="11.77734375" bestFit="1" customWidth="1"/>
    <col min="12806" max="12806" width="10.77734375" bestFit="1" customWidth="1"/>
    <col min="12807" max="12808" width="11.5546875" customWidth="1"/>
    <col min="13058" max="13058" width="16.77734375" bestFit="1" customWidth="1"/>
    <col min="13059" max="13059" width="9.77734375" customWidth="1"/>
    <col min="13061" max="13061" width="11.77734375" bestFit="1" customWidth="1"/>
    <col min="13062" max="13062" width="10.77734375" bestFit="1" customWidth="1"/>
    <col min="13063" max="13064" width="11.5546875" customWidth="1"/>
    <col min="13314" max="13314" width="16.77734375" bestFit="1" customWidth="1"/>
    <col min="13315" max="13315" width="9.77734375" customWidth="1"/>
    <col min="13317" max="13317" width="11.77734375" bestFit="1" customWidth="1"/>
    <col min="13318" max="13318" width="10.77734375" bestFit="1" customWidth="1"/>
    <col min="13319" max="13320" width="11.5546875" customWidth="1"/>
    <col min="13570" max="13570" width="16.77734375" bestFit="1" customWidth="1"/>
    <col min="13571" max="13571" width="9.77734375" customWidth="1"/>
    <col min="13573" max="13573" width="11.77734375" bestFit="1" customWidth="1"/>
    <col min="13574" max="13574" width="10.77734375" bestFit="1" customWidth="1"/>
    <col min="13575" max="13576" width="11.5546875" customWidth="1"/>
    <col min="13826" max="13826" width="16.77734375" bestFit="1" customWidth="1"/>
    <col min="13827" max="13827" width="9.77734375" customWidth="1"/>
    <col min="13829" max="13829" width="11.77734375" bestFit="1" customWidth="1"/>
    <col min="13830" max="13830" width="10.77734375" bestFit="1" customWidth="1"/>
    <col min="13831" max="13832" width="11.5546875" customWidth="1"/>
    <col min="14082" max="14082" width="16.77734375" bestFit="1" customWidth="1"/>
    <col min="14083" max="14083" width="9.77734375" customWidth="1"/>
    <col min="14085" max="14085" width="11.77734375" bestFit="1" customWidth="1"/>
    <col min="14086" max="14086" width="10.77734375" bestFit="1" customWidth="1"/>
    <col min="14087" max="14088" width="11.5546875" customWidth="1"/>
    <col min="14338" max="14338" width="16.77734375" bestFit="1" customWidth="1"/>
    <col min="14339" max="14339" width="9.77734375" customWidth="1"/>
    <col min="14341" max="14341" width="11.77734375" bestFit="1" customWidth="1"/>
    <col min="14342" max="14342" width="10.77734375" bestFit="1" customWidth="1"/>
    <col min="14343" max="14344" width="11.5546875" customWidth="1"/>
    <col min="14594" max="14594" width="16.77734375" bestFit="1" customWidth="1"/>
    <col min="14595" max="14595" width="9.77734375" customWidth="1"/>
    <col min="14597" max="14597" width="11.77734375" bestFit="1" customWidth="1"/>
    <col min="14598" max="14598" width="10.77734375" bestFit="1" customWidth="1"/>
    <col min="14599" max="14600" width="11.5546875" customWidth="1"/>
    <col min="14850" max="14850" width="16.77734375" bestFit="1" customWidth="1"/>
    <col min="14851" max="14851" width="9.77734375" customWidth="1"/>
    <col min="14853" max="14853" width="11.77734375" bestFit="1" customWidth="1"/>
    <col min="14854" max="14854" width="10.77734375" bestFit="1" customWidth="1"/>
    <col min="14855" max="14856" width="11.5546875" customWidth="1"/>
    <col min="15106" max="15106" width="16.77734375" bestFit="1" customWidth="1"/>
    <col min="15107" max="15107" width="9.77734375" customWidth="1"/>
    <col min="15109" max="15109" width="11.77734375" bestFit="1" customWidth="1"/>
    <col min="15110" max="15110" width="10.77734375" bestFit="1" customWidth="1"/>
    <col min="15111" max="15112" width="11.5546875" customWidth="1"/>
    <col min="15362" max="15362" width="16.77734375" bestFit="1" customWidth="1"/>
    <col min="15363" max="15363" width="9.77734375" customWidth="1"/>
    <col min="15365" max="15365" width="11.77734375" bestFit="1" customWidth="1"/>
    <col min="15366" max="15366" width="10.77734375" bestFit="1" customWidth="1"/>
    <col min="15367" max="15368" width="11.5546875" customWidth="1"/>
    <col min="15618" max="15618" width="16.77734375" bestFit="1" customWidth="1"/>
    <col min="15619" max="15619" width="9.77734375" customWidth="1"/>
    <col min="15621" max="15621" width="11.77734375" bestFit="1" customWidth="1"/>
    <col min="15622" max="15622" width="10.77734375" bestFit="1" customWidth="1"/>
    <col min="15623" max="15624" width="11.5546875" customWidth="1"/>
    <col min="15874" max="15874" width="16.77734375" bestFit="1" customWidth="1"/>
    <col min="15875" max="15875" width="9.77734375" customWidth="1"/>
    <col min="15877" max="15877" width="11.77734375" bestFit="1" customWidth="1"/>
    <col min="15878" max="15878" width="10.77734375" bestFit="1" customWidth="1"/>
    <col min="15879" max="15880" width="11.5546875" customWidth="1"/>
    <col min="16130" max="16130" width="16.77734375" bestFit="1" customWidth="1"/>
    <col min="16131" max="16131" width="9.77734375" customWidth="1"/>
    <col min="16133" max="16133" width="11.77734375" bestFit="1" customWidth="1"/>
    <col min="16134" max="16134" width="10.77734375" bestFit="1" customWidth="1"/>
    <col min="16135" max="16136" width="11.5546875" customWidth="1"/>
  </cols>
  <sheetData>
    <row r="1" spans="1:8" ht="15.6">
      <c r="A1" s="166" t="s">
        <v>133</v>
      </c>
      <c r="B1" s="166"/>
      <c r="C1" s="166"/>
      <c r="D1" s="166"/>
      <c r="E1" s="166"/>
      <c r="F1" s="166"/>
      <c r="G1" s="166"/>
      <c r="H1" s="166"/>
    </row>
    <row r="2" spans="1:8" ht="15.6">
      <c r="A2" s="166" t="s">
        <v>126</v>
      </c>
      <c r="B2" s="166"/>
      <c r="C2" s="166"/>
      <c r="D2" s="166"/>
      <c r="E2" s="166"/>
      <c r="F2" s="166"/>
      <c r="G2" s="166"/>
      <c r="H2" s="166"/>
    </row>
    <row r="3" spans="1:8" ht="15.6">
      <c r="A3" s="166" t="s">
        <v>127</v>
      </c>
      <c r="B3" s="166"/>
      <c r="C3" s="166"/>
      <c r="D3" s="166"/>
      <c r="E3" s="166"/>
      <c r="F3" s="166"/>
      <c r="G3" s="166"/>
      <c r="H3" s="166"/>
    </row>
    <row r="4" spans="1:8" ht="15.6">
      <c r="A4" s="166" t="s">
        <v>114</v>
      </c>
      <c r="B4" s="166"/>
      <c r="C4" s="166"/>
      <c r="D4" s="166"/>
      <c r="E4" s="166"/>
      <c r="F4" s="166"/>
      <c r="G4" s="166"/>
      <c r="H4" s="166"/>
    </row>
    <row r="5" spans="1:8" ht="15.6">
      <c r="A5" s="166" t="s">
        <v>35</v>
      </c>
      <c r="B5" s="166"/>
      <c r="C5" s="166"/>
      <c r="D5" s="166"/>
      <c r="E5" s="166"/>
      <c r="F5" s="166"/>
      <c r="G5" s="166"/>
      <c r="H5" s="166"/>
    </row>
    <row r="6" spans="1:8" ht="15.6">
      <c r="A6" s="166"/>
      <c r="B6" s="166"/>
      <c r="C6" s="166"/>
      <c r="D6" s="166"/>
      <c r="E6" s="166"/>
      <c r="F6" s="166"/>
      <c r="G6" s="166"/>
      <c r="H6" s="166"/>
    </row>
    <row r="7" spans="1:8" ht="15.6">
      <c r="A7" s="166" t="s">
        <v>115</v>
      </c>
      <c r="B7" s="166"/>
      <c r="C7" s="166"/>
      <c r="D7" s="166"/>
      <c r="E7" s="166"/>
      <c r="F7" s="166"/>
      <c r="G7" s="166"/>
      <c r="H7" s="166"/>
    </row>
    <row r="8" spans="1:8" ht="55.2">
      <c r="A8" s="36" t="s">
        <v>116</v>
      </c>
      <c r="B8" s="36" t="s">
        <v>117</v>
      </c>
      <c r="C8" s="36" t="s">
        <v>118</v>
      </c>
      <c r="D8" s="120" t="s">
        <v>119</v>
      </c>
      <c r="E8" s="120" t="s">
        <v>120</v>
      </c>
      <c r="F8" s="120" t="s">
        <v>121</v>
      </c>
      <c r="G8" s="120" t="s">
        <v>122</v>
      </c>
      <c r="H8" s="120" t="s">
        <v>123</v>
      </c>
    </row>
    <row r="9" spans="1:8">
      <c r="A9" s="121"/>
      <c r="B9" s="121"/>
      <c r="C9" s="121"/>
      <c r="D9" s="121"/>
      <c r="E9" s="121"/>
      <c r="F9" s="121"/>
      <c r="G9" s="121"/>
      <c r="H9" s="121"/>
    </row>
    <row r="10" spans="1:8">
      <c r="A10" s="19">
        <v>1</v>
      </c>
      <c r="B10" s="121" t="s">
        <v>124</v>
      </c>
      <c r="C10" s="19">
        <v>1</v>
      </c>
      <c r="D10" s="122">
        <v>16</v>
      </c>
      <c r="E10" s="122">
        <f t="shared" ref="E10:E13" si="0">D10*C10</f>
        <v>16</v>
      </c>
      <c r="F10" s="122">
        <f>E10</f>
        <v>16</v>
      </c>
      <c r="G10" s="122">
        <v>0.8</v>
      </c>
      <c r="H10" s="122">
        <f>F10*G10</f>
        <v>12.8</v>
      </c>
    </row>
    <row r="11" spans="1:8">
      <c r="A11" s="19">
        <v>2</v>
      </c>
      <c r="B11" s="121" t="s">
        <v>128</v>
      </c>
      <c r="C11" s="19">
        <v>1</v>
      </c>
      <c r="D11" s="122">
        <v>14</v>
      </c>
      <c r="E11" s="122">
        <f t="shared" si="0"/>
        <v>14</v>
      </c>
      <c r="F11" s="122">
        <f>E11</f>
        <v>14</v>
      </c>
      <c r="G11" s="122">
        <v>0.8</v>
      </c>
      <c r="H11" s="122">
        <f>F11*G11</f>
        <v>11.200000000000001</v>
      </c>
    </row>
    <row r="12" spans="1:8">
      <c r="A12" s="19">
        <v>3</v>
      </c>
      <c r="B12" s="121" t="s">
        <v>130</v>
      </c>
      <c r="C12" s="19">
        <v>2</v>
      </c>
      <c r="D12" s="122">
        <v>11</v>
      </c>
      <c r="E12" s="122">
        <f t="shared" si="0"/>
        <v>22</v>
      </c>
      <c r="F12" s="122">
        <f>E12/2</f>
        <v>11</v>
      </c>
      <c r="G12" s="122">
        <v>0.8</v>
      </c>
      <c r="H12" s="122">
        <f t="shared" ref="H12:H13" si="1">F12*G12</f>
        <v>8.8000000000000007</v>
      </c>
    </row>
    <row r="13" spans="1:8">
      <c r="A13" s="19">
        <v>4</v>
      </c>
      <c r="B13" s="121" t="s">
        <v>129</v>
      </c>
      <c r="C13" s="19">
        <v>1</v>
      </c>
      <c r="D13" s="122">
        <v>3.75</v>
      </c>
      <c r="E13" s="122">
        <f t="shared" si="0"/>
        <v>3.75</v>
      </c>
      <c r="F13" s="122">
        <f t="shared" ref="F13" si="2">E13</f>
        <v>3.75</v>
      </c>
      <c r="G13" s="122">
        <v>0.8</v>
      </c>
      <c r="H13" s="122">
        <f t="shared" si="1"/>
        <v>3</v>
      </c>
    </row>
    <row r="14" spans="1:8">
      <c r="A14" s="121"/>
      <c r="B14" s="121"/>
      <c r="C14" s="121"/>
      <c r="D14" s="121"/>
      <c r="E14" s="121"/>
      <c r="F14" s="123"/>
      <c r="G14" s="123"/>
      <c r="H14" s="123"/>
    </row>
    <row r="15" spans="1:8">
      <c r="A15" s="121"/>
      <c r="B15" s="124" t="s">
        <v>125</v>
      </c>
      <c r="C15" s="124"/>
      <c r="D15" s="124"/>
      <c r="E15" s="37">
        <f>SUM(E10:E13)</f>
        <v>55.75</v>
      </c>
      <c r="F15" s="37">
        <f>SUM(F10:F13)</f>
        <v>44.75</v>
      </c>
      <c r="G15" s="37"/>
      <c r="H15" s="37">
        <f>SUM(H10:H14)</f>
        <v>35.799999999999997</v>
      </c>
    </row>
  </sheetData>
  <mergeCells count="7">
    <mergeCell ref="A7:H7"/>
    <mergeCell ref="A1:H1"/>
    <mergeCell ref="A2:H2"/>
    <mergeCell ref="A3:H3"/>
    <mergeCell ref="A4:H4"/>
    <mergeCell ref="A5:H5"/>
    <mergeCell ref="A6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Room Book</vt:lpstr>
      <vt:lpstr>AC Load Sheet</vt:lpstr>
      <vt:lpstr>'Room Book'!Print_Area</vt:lpstr>
      <vt:lpstr>'Room Book'!Print_Titles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2023-12-14T10:40:01Z</dcterms:modified>
</cp:coreProperties>
</file>