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a\SOTC\Quotations\"/>
    </mc:Choice>
  </mc:AlternateContent>
  <xr:revisionPtr revIDLastSave="0" documentId="13_ncr:1_{13437D9D-4EA3-434A-A3EA-A0C8745A3F97}" xr6:coauthVersionLast="47" xr6:coauthVersionMax="47" xr10:uidLastSave="{00000000-0000-0000-0000-000000000000}"/>
  <bookViews>
    <workbookView xWindow="-108" yWindow="-108" windowWidth="23256" windowHeight="12456" activeTab="3" xr2:uid="{A67DBFD1-7E3B-4BAB-AEFF-1C920C2BED71}"/>
  </bookViews>
  <sheets>
    <sheet name="4+4 N20 EMG MANIFOLD" sheetId="25" r:id="rId1"/>
    <sheet name="N2O CONTROL SYSTEM" sheetId="24" r:id="rId2"/>
    <sheet name="4+4 N2O MANIFOLD" sheetId="23" r:id="rId3"/>
    <sheet name="V-BOARD" sheetId="22" r:id="rId4"/>
    <sheet name="GLASS SLIDING DOOR" sheetId="21" r:id="rId5"/>
    <sheet name="HERMATICALLY SLIDING DOOR" sheetId="20" r:id="rId6"/>
    <sheet name="SURGICAL PENDANTS" sheetId="19" r:id="rId7"/>
    <sheet name="O2 CONTROL SYSTEM" sheetId="18" r:id="rId8"/>
    <sheet name="4+4 O2 MANIFOLD" sheetId="17" r:id="rId9"/>
    <sheet name="VALVE BOX 4 SERIES" sheetId="16" r:id="rId10"/>
    <sheet name="6 GAS ALARM PANELS " sheetId="15" r:id="rId11"/>
    <sheet name="4 GAS ALARM PANELS" sheetId="14" r:id="rId12"/>
    <sheet name="Monitor Stand" sheetId="13" r:id="rId13"/>
    <sheet name="Shoe rack" sheetId="12" r:id="rId14"/>
    <sheet name="AV communication" sheetId="11" r:id="rId15"/>
    <sheet name="UPS" sheetId="10" r:id="rId16"/>
    <sheet name="LAN" sheetId="8" r:id="rId17"/>
    <sheet name="panelling" sheetId="7" r:id="rId18"/>
    <sheet name="transformer" sheetId="6" r:id="rId19"/>
    <sheet name="Template" sheetId="5" r:id="rId20"/>
    <sheet name="Dado" sheetId="4" r:id="rId21"/>
    <sheet name="self levelling" sheetId="3" r:id="rId22"/>
    <sheet name="Under deck insulation" sheetId="2" r:id="rId23"/>
    <sheet name="Sheet1" sheetId="1" r:id="rId24"/>
  </sheets>
  <definedNames>
    <definedName name="_xlnm.Print_Area" localSheetId="20">Dado!$B$4:$M$18</definedName>
    <definedName name="_xlnm.Print_Area" localSheetId="17">panelling!$A$1:$K$29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24" l="1"/>
  <c r="D20" i="25"/>
  <c r="D20" i="23"/>
  <c r="D21" i="22"/>
  <c r="D20" i="21"/>
  <c r="D20" i="20"/>
  <c r="D20" i="19"/>
  <c r="D21" i="19"/>
  <c r="D22" i="19" s="1"/>
  <c r="D20" i="18"/>
  <c r="D21" i="18"/>
  <c r="D22" i="18" s="1"/>
  <c r="D20" i="17"/>
  <c r="D20" i="16"/>
  <c r="D20" i="15"/>
  <c r="D21" i="15"/>
  <c r="D20" i="14"/>
  <c r="D20" i="13"/>
  <c r="D30" i="11"/>
  <c r="D22" i="10"/>
  <c r="D29" i="8"/>
  <c r="D30" i="8"/>
  <c r="D31" i="8" s="1"/>
  <c r="D30" i="7"/>
  <c r="D23" i="2"/>
  <c r="D20" i="3"/>
  <c r="D20" i="4"/>
  <c r="D20" i="5"/>
  <c r="D21" i="5" s="1"/>
  <c r="D21" i="4"/>
  <c r="D22" i="4" s="1"/>
  <c r="D21" i="3"/>
  <c r="D22" i="3" s="1"/>
  <c r="D24" i="2"/>
  <c r="D25" i="2" s="1"/>
  <c r="D26" i="2" s="1"/>
  <c r="K12" i="25"/>
  <c r="I12" i="25"/>
  <c r="I13" i="25" s="1"/>
  <c r="G12" i="25"/>
  <c r="G13" i="25" s="1"/>
  <c r="K12" i="24"/>
  <c r="I12" i="24"/>
  <c r="I13" i="24" s="1"/>
  <c r="G12" i="24"/>
  <c r="G13" i="24" s="1"/>
  <c r="K12" i="23"/>
  <c r="I12" i="23"/>
  <c r="G12" i="23"/>
  <c r="G13" i="23" s="1"/>
  <c r="K12" i="22"/>
  <c r="I12" i="22"/>
  <c r="G12" i="22"/>
  <c r="G13" i="22" s="1"/>
  <c r="F14" i="22" s="1"/>
  <c r="K12" i="21"/>
  <c r="K13" i="21" s="1"/>
  <c r="J14" i="21" s="1"/>
  <c r="I12" i="21"/>
  <c r="I13" i="21" s="1"/>
  <c r="H14" i="21" s="1"/>
  <c r="G12" i="21"/>
  <c r="G13" i="21" s="1"/>
  <c r="F14" i="21" s="1"/>
  <c r="K12" i="20"/>
  <c r="K13" i="20" s="1"/>
  <c r="J14" i="20" s="1"/>
  <c r="I12" i="20"/>
  <c r="G12" i="20"/>
  <c r="K12" i="19"/>
  <c r="I12" i="19"/>
  <c r="I13" i="19" s="1"/>
  <c r="G12" i="19"/>
  <c r="K12" i="18"/>
  <c r="I12" i="18"/>
  <c r="G12" i="18"/>
  <c r="G13" i="18" s="1"/>
  <c r="K12" i="17"/>
  <c r="I12" i="17"/>
  <c r="I13" i="17" s="1"/>
  <c r="G12" i="17"/>
  <c r="G13" i="17" s="1"/>
  <c r="K12" i="16"/>
  <c r="I12" i="16"/>
  <c r="G12" i="16"/>
  <c r="G13" i="16" s="1"/>
  <c r="K12" i="15"/>
  <c r="I12" i="15"/>
  <c r="G12" i="15"/>
  <c r="D21" i="25" l="1"/>
  <c r="D22" i="25" s="1"/>
  <c r="D21" i="24"/>
  <c r="D22" i="24" s="1"/>
  <c r="D21" i="23"/>
  <c r="D22" i="23" s="1"/>
  <c r="D22" i="22"/>
  <c r="D23" i="22" s="1"/>
  <c r="D21" i="21"/>
  <c r="D22" i="21" s="1"/>
  <c r="D21" i="20"/>
  <c r="D22" i="20" s="1"/>
  <c r="D23" i="19"/>
  <c r="D24" i="19" s="1"/>
  <c r="D23" i="18"/>
  <c r="D24" i="18" s="1"/>
  <c r="D21" i="17"/>
  <c r="D22" i="17" s="1"/>
  <c r="D21" i="16"/>
  <c r="D22" i="16" s="1"/>
  <c r="D22" i="15"/>
  <c r="D21" i="14"/>
  <c r="D22" i="14" s="1"/>
  <c r="D21" i="13"/>
  <c r="D22" i="13" s="1"/>
  <c r="D31" i="11"/>
  <c r="D32" i="11" s="1"/>
  <c r="D32" i="8"/>
  <c r="D33" i="8" s="1"/>
  <c r="D22" i="5"/>
  <c r="D23" i="5" s="1"/>
  <c r="D23" i="4"/>
  <c r="D24" i="4" s="1"/>
  <c r="D23" i="3"/>
  <c r="D24" i="3" s="1"/>
  <c r="D27" i="2"/>
  <c r="K13" i="25"/>
  <c r="J14" i="25" s="1"/>
  <c r="F14" i="25"/>
  <c r="H14" i="25"/>
  <c r="F14" i="24"/>
  <c r="K13" i="24"/>
  <c r="J14" i="24" s="1"/>
  <c r="H14" i="24"/>
  <c r="I13" i="23"/>
  <c r="H14" i="23" s="1"/>
  <c r="K13" i="23"/>
  <c r="J14" i="23" s="1"/>
  <c r="F14" i="23"/>
  <c r="I13" i="22"/>
  <c r="H14" i="22" s="1"/>
  <c r="K13" i="22"/>
  <c r="J14" i="22" s="1"/>
  <c r="G13" i="20"/>
  <c r="F14" i="20" s="1"/>
  <c r="I13" i="20"/>
  <c r="H14" i="20" s="1"/>
  <c r="K13" i="19"/>
  <c r="J14" i="19" s="1"/>
  <c r="G13" i="19"/>
  <c r="F14" i="19" s="1"/>
  <c r="H14" i="19"/>
  <c r="K13" i="18"/>
  <c r="J14" i="18" s="1"/>
  <c r="F14" i="18"/>
  <c r="I13" i="18"/>
  <c r="H14" i="18" s="1"/>
  <c r="K13" i="17"/>
  <c r="J14" i="17" s="1"/>
  <c r="F14" i="17"/>
  <c r="H14" i="17"/>
  <c r="F14" i="16"/>
  <c r="I13" i="16"/>
  <c r="H14" i="16" s="1"/>
  <c r="K13" i="16"/>
  <c r="J14" i="16" s="1"/>
  <c r="G13" i="15"/>
  <c r="F14" i="15" s="1"/>
  <c r="I13" i="15"/>
  <c r="H14" i="15" s="1"/>
  <c r="K13" i="15"/>
  <c r="J14" i="15" s="1"/>
  <c r="D23" i="25" l="1"/>
  <c r="D24" i="25" s="1"/>
  <c r="D23" i="24"/>
  <c r="D24" i="24" s="1"/>
  <c r="D23" i="23"/>
  <c r="D24" i="23" s="1"/>
  <c r="D24" i="22"/>
  <c r="D25" i="22" s="1"/>
  <c r="D23" i="21"/>
  <c r="D24" i="21" s="1"/>
  <c r="D23" i="20"/>
  <c r="D24" i="20" s="1"/>
  <c r="D25" i="19"/>
  <c r="D26" i="19" s="1"/>
  <c r="D25" i="18"/>
  <c r="D26" i="18" s="1"/>
  <c r="D23" i="17"/>
  <c r="D24" i="17" s="1"/>
  <c r="D24" i="16"/>
  <c r="D23" i="16"/>
  <c r="D23" i="15"/>
  <c r="D24" i="15" s="1"/>
  <c r="D23" i="14"/>
  <c r="D24" i="14" s="1"/>
  <c r="D23" i="13"/>
  <c r="D24" i="13" s="1"/>
  <c r="D33" i="11"/>
  <c r="D34" i="11" s="1"/>
  <c r="D34" i="8"/>
  <c r="D35" i="8" s="1"/>
  <c r="D24" i="5"/>
  <c r="D25" i="5" s="1"/>
  <c r="D25" i="4"/>
  <c r="D26" i="4" s="1"/>
  <c r="D25" i="3"/>
  <c r="D26" i="3"/>
  <c r="D28" i="2"/>
  <c r="D29" i="2"/>
  <c r="K12" i="14"/>
  <c r="I12" i="14"/>
  <c r="I13" i="14" s="1"/>
  <c r="G12" i="14"/>
  <c r="K13" i="6"/>
  <c r="K14" i="6"/>
  <c r="K15" i="6"/>
  <c r="K16" i="6"/>
  <c r="I13" i="6"/>
  <c r="I14" i="6"/>
  <c r="I15" i="6"/>
  <c r="I16" i="6"/>
  <c r="G13" i="6"/>
  <c r="G14" i="6"/>
  <c r="G15" i="6"/>
  <c r="G16" i="6"/>
  <c r="D26" i="25" l="1"/>
  <c r="D25" i="25"/>
  <c r="D25" i="24"/>
  <c r="D26" i="24" s="1"/>
  <c r="D25" i="23"/>
  <c r="D26" i="23" s="1"/>
  <c r="D26" i="22"/>
  <c r="D27" i="22" s="1"/>
  <c r="D25" i="21"/>
  <c r="D26" i="21" s="1"/>
  <c r="D25" i="20"/>
  <c r="D26" i="20" s="1"/>
  <c r="D25" i="17"/>
  <c r="D26" i="17" s="1"/>
  <c r="D26" i="16"/>
  <c r="D25" i="16"/>
  <c r="D25" i="15"/>
  <c r="D26" i="15" s="1"/>
  <c r="D25" i="14"/>
  <c r="D26" i="14" s="1"/>
  <c r="D25" i="13"/>
  <c r="D26" i="13" s="1"/>
  <c r="D35" i="11"/>
  <c r="D36" i="11" s="1"/>
  <c r="H14" i="14"/>
  <c r="G13" i="14"/>
  <c r="F14" i="14" s="1"/>
  <c r="K13" i="14"/>
  <c r="J14" i="14" s="1"/>
  <c r="M14" i="10"/>
  <c r="K12" i="13"/>
  <c r="I12" i="13"/>
  <c r="G12" i="13"/>
  <c r="M12" i="12"/>
  <c r="M13" i="12" s="1"/>
  <c r="L14" i="12" s="1"/>
  <c r="K12" i="12"/>
  <c r="K13" i="12" s="1"/>
  <c r="J14" i="12" s="1"/>
  <c r="I12" i="12"/>
  <c r="I13" i="12" s="1"/>
  <c r="H14" i="12" s="1"/>
  <c r="G12" i="12"/>
  <c r="K20" i="11"/>
  <c r="I20" i="11"/>
  <c r="G20" i="11"/>
  <c r="K21" i="11"/>
  <c r="I21" i="11"/>
  <c r="G21" i="11"/>
  <c r="K19" i="11"/>
  <c r="I19" i="11"/>
  <c r="G19" i="11"/>
  <c r="K18" i="11"/>
  <c r="I18" i="11"/>
  <c r="G18" i="11"/>
  <c r="K17" i="11"/>
  <c r="I17" i="11"/>
  <c r="G17" i="11"/>
  <c r="K16" i="11"/>
  <c r="I16" i="11"/>
  <c r="G16" i="11"/>
  <c r="K15" i="11"/>
  <c r="I15" i="11"/>
  <c r="G15" i="11"/>
  <c r="K14" i="11"/>
  <c r="I14" i="11"/>
  <c r="G14" i="11"/>
  <c r="K13" i="11"/>
  <c r="I13" i="11"/>
  <c r="G13" i="11"/>
  <c r="K12" i="11"/>
  <c r="I12" i="11"/>
  <c r="G12" i="11"/>
  <c r="K13" i="10"/>
  <c r="I13" i="10"/>
  <c r="G13" i="10"/>
  <c r="K12" i="10"/>
  <c r="I12" i="10"/>
  <c r="G12" i="10"/>
  <c r="K20" i="8"/>
  <c r="I20" i="8"/>
  <c r="G20" i="8"/>
  <c r="K19" i="8"/>
  <c r="I19" i="8"/>
  <c r="G19" i="8"/>
  <c r="K18" i="8"/>
  <c r="I18" i="8"/>
  <c r="G18" i="8"/>
  <c r="K17" i="8"/>
  <c r="I17" i="8"/>
  <c r="G17" i="8"/>
  <c r="K16" i="8"/>
  <c r="I16" i="8"/>
  <c r="G16" i="8"/>
  <c r="K15" i="8"/>
  <c r="I15" i="8"/>
  <c r="G15" i="8"/>
  <c r="K14" i="8"/>
  <c r="I14" i="8"/>
  <c r="G14" i="8"/>
  <c r="K13" i="8"/>
  <c r="I13" i="8"/>
  <c r="G13" i="8"/>
  <c r="K12" i="8"/>
  <c r="I12" i="8"/>
  <c r="G12" i="8"/>
  <c r="B20" i="7"/>
  <c r="B17" i="7"/>
  <c r="B18" i="7" s="1"/>
  <c r="B15" i="7"/>
  <c r="B13" i="7"/>
  <c r="K12" i="7"/>
  <c r="K13" i="7"/>
  <c r="K14" i="7"/>
  <c r="K15" i="7"/>
  <c r="K16" i="7"/>
  <c r="K17" i="7"/>
  <c r="K18" i="7"/>
  <c r="K19" i="7"/>
  <c r="I12" i="7"/>
  <c r="I13" i="7"/>
  <c r="I14" i="7"/>
  <c r="I15" i="7"/>
  <c r="I16" i="7"/>
  <c r="I17" i="7"/>
  <c r="I18" i="7"/>
  <c r="I19" i="7"/>
  <c r="I20" i="7"/>
  <c r="G12" i="7"/>
  <c r="G13" i="7"/>
  <c r="G14" i="7"/>
  <c r="G15" i="7"/>
  <c r="G16" i="7"/>
  <c r="G17" i="7"/>
  <c r="G18" i="7"/>
  <c r="G19" i="7"/>
  <c r="I22" i="7" l="1"/>
  <c r="I23" i="7" s="1"/>
  <c r="H24" i="7" s="1"/>
  <c r="G13" i="13"/>
  <c r="F14" i="13" s="1"/>
  <c r="I13" i="13"/>
  <c r="H14" i="13" s="1"/>
  <c r="K13" i="13"/>
  <c r="J14" i="13" s="1"/>
  <c r="G13" i="12"/>
  <c r="F14" i="12" s="1"/>
  <c r="I22" i="11"/>
  <c r="I23" i="11" s="1"/>
  <c r="H24" i="11" s="1"/>
  <c r="K22" i="11"/>
  <c r="K23" i="11" s="1"/>
  <c r="J24" i="11" s="1"/>
  <c r="G22" i="11"/>
  <c r="G23" i="11" s="1"/>
  <c r="F24" i="11" s="1"/>
  <c r="I14" i="10"/>
  <c r="I15" i="10" s="1"/>
  <c r="H16" i="10" s="1"/>
  <c r="G14" i="10"/>
  <c r="K14" i="10"/>
  <c r="K15" i="10" s="1"/>
  <c r="J16" i="10" s="1"/>
  <c r="G21" i="8"/>
  <c r="G22" i="8" s="1"/>
  <c r="F23" i="8" s="1"/>
  <c r="K21" i="8"/>
  <c r="K22" i="8" s="1"/>
  <c r="J23" i="8" s="1"/>
  <c r="I21" i="8"/>
  <c r="I22" i="8" s="1"/>
  <c r="H23" i="8" s="1"/>
  <c r="G15" i="10" l="1"/>
  <c r="F16" i="10" s="1"/>
  <c r="D23" i="10"/>
  <c r="D24" i="10" s="1"/>
  <c r="K20" i="7"/>
  <c r="G20" i="7"/>
  <c r="K12" i="6"/>
  <c r="K17" i="6" s="1"/>
  <c r="K18" i="6" s="1"/>
  <c r="J19" i="6" s="1"/>
  <c r="I12" i="6"/>
  <c r="I17" i="6" s="1"/>
  <c r="G12" i="6"/>
  <c r="G17" i="6" s="1"/>
  <c r="M12" i="4"/>
  <c r="M13" i="4" s="1"/>
  <c r="L14" i="4" s="1"/>
  <c r="K12" i="4"/>
  <c r="K13" i="4" s="1"/>
  <c r="J14" i="4" s="1"/>
  <c r="I12" i="4"/>
  <c r="I13" i="4" s="1"/>
  <c r="H14" i="4" s="1"/>
  <c r="G12" i="4"/>
  <c r="G13" i="4" s="1"/>
  <c r="F14" i="4" s="1"/>
  <c r="H14" i="5"/>
  <c r="J14" i="5"/>
  <c r="L14" i="5"/>
  <c r="F14" i="5"/>
  <c r="M12" i="5"/>
  <c r="M13" i="5" s="1"/>
  <c r="K12" i="5"/>
  <c r="K13" i="5" s="1"/>
  <c r="I12" i="5"/>
  <c r="I13" i="5" s="1"/>
  <c r="G12" i="5"/>
  <c r="G13" i="5" s="1"/>
  <c r="K12" i="3"/>
  <c r="K13" i="3" s="1"/>
  <c r="I12" i="3"/>
  <c r="I13" i="3" s="1"/>
  <c r="G12" i="3"/>
  <c r="G13" i="3" s="1"/>
  <c r="D25" i="10" l="1"/>
  <c r="D26" i="10"/>
  <c r="D27" i="10" s="1"/>
  <c r="D28" i="10" s="1"/>
  <c r="J14" i="3"/>
  <c r="H14" i="3"/>
  <c r="F14" i="3"/>
  <c r="G18" i="6"/>
  <c r="F19" i="6"/>
  <c r="I18" i="6"/>
  <c r="H19" i="6" s="1"/>
  <c r="K22" i="7"/>
  <c r="K23" i="7" s="1"/>
  <c r="J24" i="7" s="1"/>
  <c r="G22" i="7"/>
  <c r="D31" i="7" s="1"/>
  <c r="D32" i="7" s="1"/>
  <c r="D33" i="7" s="1"/>
  <c r="G23" i="7" l="1"/>
  <c r="F24" i="7" s="1"/>
  <c r="D34" i="7"/>
  <c r="D35" i="7" s="1"/>
  <c r="D36" i="7" s="1"/>
  <c r="D37" i="7" s="1"/>
  <c r="D38" i="7" s="1"/>
  <c r="D39" i="7" s="1"/>
  <c r="K12" i="2"/>
  <c r="I12" i="2"/>
  <c r="I13" i="2" s="1"/>
  <c r="G12" i="2"/>
  <c r="G13" i="2" s="1"/>
  <c r="K13" i="2" l="1"/>
  <c r="F14" i="2"/>
  <c r="F15" i="2" s="1"/>
  <c r="H14" i="2"/>
  <c r="H15" i="2" s="1"/>
  <c r="J14" i="2"/>
  <c r="J15" i="2" s="1"/>
</calcChain>
</file>

<file path=xl/sharedStrings.xml><?xml version="1.0" encoding="utf-8"?>
<sst xmlns="http://schemas.openxmlformats.org/spreadsheetml/2006/main" count="1032" uniqueCount="196">
  <si>
    <t>Vendor</t>
  </si>
  <si>
    <t>Contact</t>
  </si>
  <si>
    <t>Ref</t>
  </si>
  <si>
    <t>Date</t>
  </si>
  <si>
    <t>Unit</t>
  </si>
  <si>
    <t>Company Name</t>
  </si>
  <si>
    <t>Client</t>
  </si>
  <si>
    <t>Project</t>
  </si>
  <si>
    <r>
      <t>Supply and installation of Under-deck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t>
    </r>
  </si>
  <si>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t>
    </r>
    <r>
      <rPr>
        <sz val="11"/>
        <color theme="1"/>
        <rFont val="Calibri"/>
        <family val="2"/>
        <scheme val="minor"/>
      </rPr>
      <t xml:space="preserve"> (ICUs)</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</si>
  <si>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</si>
  <si>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S.No</t>
  </si>
  <si>
    <t>Sqm</t>
  </si>
  <si>
    <t>Qty</t>
  </si>
  <si>
    <t>Description of item</t>
  </si>
  <si>
    <t>Total</t>
  </si>
  <si>
    <t>Duration</t>
  </si>
  <si>
    <t>Terms of Payment</t>
  </si>
  <si>
    <t>SURESH KUMAR ANILA</t>
  </si>
  <si>
    <t>Rate (Rs.)</t>
  </si>
  <si>
    <t>Amount (Rs.)</t>
  </si>
  <si>
    <t>GST @ 18%</t>
  </si>
  <si>
    <t>Total Amount</t>
  </si>
  <si>
    <t>R. CHANDRA SEKHAR</t>
  </si>
  <si>
    <t>AA ARCHITECTURE &amp; INTERIORS</t>
  </si>
  <si>
    <t>GKS INTERIORS Pvt. Ltd</t>
  </si>
  <si>
    <t>50% against material</t>
  </si>
  <si>
    <t>20% Advance</t>
  </si>
  <si>
    <t>30% after completion</t>
  </si>
  <si>
    <t>30% Advance</t>
  </si>
  <si>
    <t>60% Against delivery</t>
  </si>
  <si>
    <t>10% after installation</t>
  </si>
  <si>
    <t>35% Advance</t>
  </si>
  <si>
    <t>50% against delivery</t>
  </si>
  <si>
    <t>15% after installation</t>
  </si>
  <si>
    <r>
      <t>Client:</t>
    </r>
    <r>
      <rPr>
        <b/>
        <sz val="11"/>
        <color theme="1"/>
        <rFont val="Calibri"/>
        <family val="2"/>
        <scheme val="minor"/>
      </rPr>
      <t xml:space="preserve"> TSMSIDC</t>
    </r>
  </si>
  <si>
    <r>
      <t xml:space="preserve">Company Name: </t>
    </r>
    <r>
      <rPr>
        <b/>
        <sz val="11"/>
        <color theme="1"/>
        <rFont val="Calibri"/>
        <family val="2"/>
        <scheme val="minor"/>
      </rPr>
      <t>MPS ASTA Consortium</t>
    </r>
  </si>
  <si>
    <r>
      <t xml:space="preserve">Project: </t>
    </r>
    <r>
      <rPr>
        <b/>
        <sz val="11"/>
        <color theme="1"/>
        <rFont val="Calibri"/>
        <family val="2"/>
        <scheme val="minor"/>
      </rPr>
      <t>SOTC 8th floor, Gandhi Hospital</t>
    </r>
  </si>
  <si>
    <t>QUOTATION COMPARISION STATEMENT FOR SOTC 8th FLOOR, GANDHI HOSPITAL</t>
  </si>
  <si>
    <t>TOTAL</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</si>
  <si>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</si>
  <si>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Wall Panels 50mm Thick (Powder Coated)</t>
  </si>
  <si>
    <t xml:space="preserve">50mm thick double skin wall panels of skin thick 0.8mm GPSP (120GSM Zinc Coated ) Sheet. PUF as infill material Density 40-42 Kg/Cu mtr with both side powder coating of thickness 60-70 microns including Bottom track &amp; silicon sealent etc. </t>
  </si>
  <si>
    <t>Ceiling Panels  50mm Thick (Powder Coated)</t>
  </si>
  <si>
    <t>50mm thick double skin False cealing panels of skin thick 0.8mm GPSP (120GSM Zinc Coated ) Sheet. PUF as infill material Density 40-42 Kg/Cu mtr with both side powder coating of thickness 60-70 microns.with suitable Ceiling grid and supporting hardware. Joints shall be sealed with cleanroom compatible silicon</t>
  </si>
  <si>
    <t>Accessories</t>
  </si>
  <si>
    <t>Aluminium Extruded Male &amp; Female Coving Powder Coated R70 ( Int &amp; Ext )</t>
  </si>
  <si>
    <t>2D &amp; 3D Cornners</t>
  </si>
  <si>
    <t>Cutouts</t>
  </si>
  <si>
    <r>
      <t xml:space="preserve">HVAC and Electrical cutouts </t>
    </r>
    <r>
      <rPr>
        <sz val="11"/>
        <color theme="1"/>
        <rFont val="Calibri"/>
        <family val="2"/>
        <scheme val="minor"/>
      </rPr>
      <t xml:space="preserve"> (Approx Qty)</t>
    </r>
  </si>
  <si>
    <t>ESENNAR</t>
  </si>
  <si>
    <t>QTN-37731/R1</t>
  </si>
  <si>
    <t>AHLADA</t>
  </si>
  <si>
    <t>ACTPL/QUO/ASTA/0563/23-24</t>
  </si>
  <si>
    <t>Rmt</t>
  </si>
  <si>
    <t>Nos</t>
  </si>
  <si>
    <t>Installation Charges</t>
  </si>
  <si>
    <t>CAT-6 UTP</t>
  </si>
  <si>
    <t>19” 17U Network Rack. Floor Mount.</t>
  </si>
  <si>
    <t>24 Port manageable Switch</t>
  </si>
  <si>
    <t>24 Port Patch Panel</t>
  </si>
  <si>
    <t>Patch Cords. 1 meter.</t>
  </si>
  <si>
    <t>PVC FRLS Conduits</t>
  </si>
  <si>
    <t>Mtrs</t>
  </si>
  <si>
    <t>Lot</t>
  </si>
  <si>
    <t>VELIND VIRTUAL SYSTEMS</t>
  </si>
  <si>
    <t>40-275538464</t>
  </si>
  <si>
    <t>2312/93/2023</t>
  </si>
  <si>
    <t>Back box for camera</t>
  </si>
  <si>
    <t>8 Channel NVR DS-7608NI-K2/8P</t>
  </si>
  <si>
    <t>4 Port POE Switch</t>
  </si>
  <si>
    <t>6U Network Rack</t>
  </si>
  <si>
    <t>CAT6 UTP</t>
  </si>
  <si>
    <t>PVC FRLS Conduit</t>
  </si>
  <si>
    <t>Wall Mount Audio MIC</t>
  </si>
  <si>
    <t>Installation and Configuration</t>
  </si>
  <si>
    <t>IP Camera DS-2CD2526G2-I(S)</t>
  </si>
  <si>
    <t>4 TB HDD (Skyhawk)</t>
  </si>
  <si>
    <t>Certificate, Testing and Documentation of LAN points</t>
  </si>
  <si>
    <t>Data Outlet (RJ45) for LAN Sockets with Anodized GI Box, Front Plate, Labelling.</t>
  </si>
  <si>
    <t>GAZELLE TECHNOLOGIES</t>
  </si>
  <si>
    <t>0-9246812240</t>
  </si>
  <si>
    <t>Cables for battery, interlinks for battery bank to UPS, MS rack for batteries, Installation and Commissioning.</t>
  </si>
  <si>
    <t>Vertiv Liebert S 600 E 20KVA Double conversion online UPS System, 3Phase Input and 3Phase Output With Inbuilt Isolation Transformer.</t>
  </si>
  <si>
    <t>APS Tech Systems Pvt. Ltd</t>
  </si>
  <si>
    <t>080-48055655</t>
  </si>
  <si>
    <t>APS/AK/306A/2023-24</t>
  </si>
  <si>
    <r>
      <rPr>
        <b/>
        <sz val="12"/>
        <color theme="1"/>
        <rFont val="Calibri"/>
        <family val="2"/>
        <scheme val="minor"/>
      </rPr>
      <t xml:space="preserve">SS Foot Ware Rack </t>
    </r>
    <r>
      <rPr>
        <sz val="12"/>
        <color theme="1"/>
        <rFont val="Calibri"/>
        <family val="2"/>
        <scheme val="minor"/>
      </rPr>
      <t xml:space="preserve">                                                             Size:1300x300x650mm ht                                                                        Moc:SS304,Thick:18Swg,Finish:Mirror                                                       Drawing no:2009145020</t>
    </r>
  </si>
  <si>
    <t>ACTPL/QUO/AIPPL/843/2023-24</t>
  </si>
  <si>
    <t>We found AHLADA Clean Room Tech Pvt. Ltd Quote the lowest price in the market and same has been adopted in price estimation as the rates are reasonable</t>
  </si>
  <si>
    <t>We found Velind Virtual Systems Pvt. Ltd  Quote the lowest price in the market and same has been adopted in price estimation as the rates are reasonable</t>
  </si>
  <si>
    <t>We found APS Tech Systems Pvt. Ltd  Quote the lowest price in the market and same has been adopted in price estimation as the rates are reasonable</t>
  </si>
  <si>
    <t>We found ESENNAR Transformers Pvt. Ltd Unit-2 Quote the lowest price in the market and same has been adopted in price estimation as the rates are reasonable</t>
  </si>
  <si>
    <t>We found GKS Interiors Pvt. Ltd Quote the lowest price in the market and same has been adopted in price estimation as the rates are reasonable</t>
  </si>
  <si>
    <t>VELTRONIX INDUSTRIES</t>
  </si>
  <si>
    <t>40-27634550</t>
  </si>
  <si>
    <r>
      <rPr>
        <b/>
        <sz val="11"/>
        <rFont val="Calibri"/>
        <family val="1"/>
      </rPr>
      <t xml:space="preserve">ICU Monitor wall mounts with tray
</t>
    </r>
    <r>
      <rPr>
        <sz val="11"/>
        <rFont val="Calibri"/>
        <family val="1"/>
      </rPr>
      <t xml:space="preserve">HSN Code: 94029020
</t>
    </r>
    <r>
      <rPr>
        <sz val="11"/>
        <rFont val="Symbol"/>
        <family val="5"/>
      </rPr>
      <t></t>
    </r>
    <r>
      <rPr>
        <sz val="11"/>
        <rFont val="Times New Roman"/>
        <family val="1"/>
      </rPr>
      <t xml:space="preserve">     </t>
    </r>
    <r>
      <rPr>
        <sz val="11"/>
        <rFont val="Calibri"/>
        <family val="1"/>
      </rPr>
      <t xml:space="preserve">Full of Aluminum (Rust free)
</t>
    </r>
    <r>
      <rPr>
        <sz val="11"/>
        <rFont val="Symbol"/>
        <family val="5"/>
      </rPr>
      <t></t>
    </r>
    <r>
      <rPr>
        <sz val="11"/>
        <rFont val="Times New Roman"/>
        <family val="1"/>
      </rPr>
      <t xml:space="preserve">     </t>
    </r>
    <r>
      <rPr>
        <sz val="11"/>
        <rFont val="Calibri"/>
        <family val="1"/>
      </rPr>
      <t xml:space="preserve">Variable /adjustable height rail
</t>
    </r>
    <r>
      <rPr>
        <sz val="11"/>
        <rFont val="Symbol"/>
        <family val="5"/>
      </rPr>
      <t></t>
    </r>
    <r>
      <rPr>
        <sz val="11"/>
        <rFont val="Times New Roman"/>
        <family val="1"/>
      </rPr>
      <t xml:space="preserve">     </t>
    </r>
    <r>
      <rPr>
        <sz val="11"/>
        <rFont val="Calibri"/>
        <family val="1"/>
      </rPr>
      <t>Monitor Plate: Comen Star 8000</t>
    </r>
  </si>
  <si>
    <t>ALTIUS MEDICAL SYSTEMS</t>
  </si>
  <si>
    <t>Mounts/23/119</t>
  </si>
  <si>
    <t>BLUE SPACE MEDICAL SYSTEMS</t>
  </si>
  <si>
    <t>BSMS/PMS/22-23/0111F</t>
  </si>
  <si>
    <t>We found BLUE SPACE MEDICAL SYSTEMS Quote the lowest price in the market and same has been adopted in price estimation as the rates are reasonable</t>
  </si>
  <si>
    <t>SBA TECHNOLOGIES</t>
  </si>
  <si>
    <t>SBA/UPS/23-24/45</t>
  </si>
  <si>
    <t>SRI SAI POWER SOLUTIONS</t>
  </si>
  <si>
    <t>SSPS/ASTA/27-12</t>
  </si>
  <si>
    <t>SRINIDHI POWER SOLUTIONS</t>
  </si>
  <si>
    <t>OLTC-RTTC</t>
  </si>
  <si>
    <t>Level-2</t>
  </si>
  <si>
    <t>1000A ACB</t>
  </si>
  <si>
    <t>Installation</t>
  </si>
  <si>
    <t>No</t>
  </si>
  <si>
    <t>Job</t>
  </si>
  <si>
    <t>i Care Electricals</t>
  </si>
  <si>
    <t>40 % as Advance</t>
  </si>
  <si>
    <t>60% against Performa Invoice</t>
  </si>
  <si>
    <t>100 % Advance</t>
  </si>
  <si>
    <t>75 % Advance</t>
  </si>
  <si>
    <t>20% against delivery</t>
  </si>
  <si>
    <t>5% after installation</t>
  </si>
  <si>
    <t>SRI MEDILAND HOSPITEX</t>
  </si>
  <si>
    <t>SMLH/AIPL/096/ANDHI HOSPITAL/2023-202</t>
  </si>
  <si>
    <t>70% against Performa Invoice</t>
  </si>
  <si>
    <t>70% against delivery</t>
  </si>
  <si>
    <t>75% as Advance</t>
  </si>
  <si>
    <t>25% after installation</t>
  </si>
  <si>
    <t>50% as Advance</t>
  </si>
  <si>
    <t>50% after installation</t>
  </si>
  <si>
    <t>30% as Advance</t>
  </si>
  <si>
    <t>20% after installation</t>
  </si>
  <si>
    <t>25% against delivery</t>
  </si>
  <si>
    <t>100% as advance</t>
  </si>
  <si>
    <t>DECOMET INDUSTRIES Pvt. Ltd</t>
  </si>
  <si>
    <t>DIPL/AIPPL/2324/0158</t>
  </si>
  <si>
    <t>40% against Performa Invoice</t>
  </si>
  <si>
    <t>QUOTATION COMPARISION STATEMENT OF COUNSELLING ROOM RECORDING FOR SOTC 8th FLOOR, GANDHI HOSPITAL</t>
  </si>
  <si>
    <t>QUOTATION COMPARISION STATEMENT OF UPS FOR SOTC 8th FLOOR, GANDHI HOSPITAL</t>
  </si>
  <si>
    <t>QUOTATION COMPARISION STATEMENTOF LAN FOR SOTC 8th FLOOR, GANDHI HOSPITAL</t>
  </si>
  <si>
    <t>QUOTATION COMPARISION STATEMENT OF PCGI PANELING FOR SOTC 8th FLOOR, GANDHI HOSPITAL</t>
  </si>
  <si>
    <t>QUOTATION COMPARISION STATEMENT OF 800 KVA TRANSFORMER FOR SOTC 8th FLOOR, GANDHI HOSPITAL</t>
  </si>
  <si>
    <t>QUOTATION COMPARISION STATEMENT OF WALL TILES FOR SOTC 8th FLOOR, GANDHI HOSPITAL</t>
  </si>
  <si>
    <t>QUOTATION COMPARISION STATEMENT OF FLOOR LEVELLER FOR SOTC 8th FLOOR, GANDHI HOSPITAL</t>
  </si>
  <si>
    <t>QUOTATION COMPARISION STATEMENT OF UNDER-DECK INSULATION FOR SOTC 8th FLOOR, GANDHI HOSPITAL</t>
  </si>
  <si>
    <t>QUOTATION COMPARISION STATEMENT OF MONITOR STAND FOR SOTC 8th FLOOR, GANDHI HOSPITAL</t>
  </si>
  <si>
    <t>4 Gas Digital Alarm Panels</t>
  </si>
  <si>
    <t>MEDICAL PRODUCTS SERVICES</t>
  </si>
  <si>
    <t>011-25925960/61</t>
  </si>
  <si>
    <t>MPS/2023-24/9529</t>
  </si>
  <si>
    <t>HOSPITAL ENGINEERS</t>
  </si>
  <si>
    <t>HOSP.ENG/2023-24/618</t>
  </si>
  <si>
    <t>GE PROJECTS Pvt. Ltd</t>
  </si>
  <si>
    <t>GE/2023-24/285</t>
  </si>
  <si>
    <t>75% against delivery</t>
  </si>
  <si>
    <t>15% against installation</t>
  </si>
  <si>
    <t>10% againt handover</t>
  </si>
  <si>
    <t>40% advance</t>
  </si>
  <si>
    <t>60% against delivery of materials</t>
  </si>
  <si>
    <t>50% advance</t>
  </si>
  <si>
    <t>50% against delivery of goods</t>
  </si>
  <si>
    <t>6 Gas Digital Alarm Panels</t>
  </si>
  <si>
    <t>Valve Box 4 Series</t>
  </si>
  <si>
    <t>4+4 O2 Manifold System</t>
  </si>
  <si>
    <t>Fully Automatic Control System</t>
  </si>
  <si>
    <t>Double Arm Surgical Pendants (Imported)</t>
  </si>
  <si>
    <t>Manual Hermatically sealed sliding door (1200X2100)</t>
  </si>
  <si>
    <t>MPS/2023-24/9559</t>
  </si>
  <si>
    <t>HOSP.ENG/2023-24/915</t>
  </si>
  <si>
    <t>GE/2023-24/1089</t>
  </si>
  <si>
    <t>We found MEDICAL PRODUCT SERVICES Quote the lowest price in the market and same has been adopted in price estimation as the rates are reasonable</t>
  </si>
  <si>
    <t>MPS/2023-24/9566</t>
  </si>
  <si>
    <t>Glass Sliding Door (1800 X 2100)</t>
  </si>
  <si>
    <t>HOSP.ENG/2023-24/918</t>
  </si>
  <si>
    <t>GE/2023-24/1090</t>
  </si>
  <si>
    <t>SHARADAMBA TECHNOLOGIES</t>
  </si>
  <si>
    <t>ST/WM/268</t>
  </si>
  <si>
    <t>100 % Advance along with PO</t>
  </si>
  <si>
    <t>Providing and fixing 75mm thick Non asbestos fibre reinforced aerated cement sandwich modules made out of light weight fibre reinforced aerated cement/concrete core composed of Portland cement, flyash, binders etc and 4mm thick High pressure steam cured non asbestos fibre cement standard board Density&gt;1200kg/m3 confirming to IS 14862 and Type B category III of ISO 8336 E tested as per AS 1530 part 3 and BS 476 Part 4,5,6,7 on either side of the core having a tongue and groove on longitudinal side of the modules. These solid wall panel should be equivalent to ISO 354-1985, ASTM 423-90 and BS 476 Part 22 1987, IS 8225-1987 modules are erected/installed using galvanized iron steel tracks of 1mm thick and of size 15x77x25mm as bottom track, 25x77x25mm as top track for fixing to the floor and top of the wall respectively including all necessary materials required for erecting and fixing all panel</t>
  </si>
  <si>
    <t>D HOME INTERIORS</t>
  </si>
  <si>
    <t>40% Advance</t>
  </si>
  <si>
    <t>25% after material delivery</t>
  </si>
  <si>
    <t>20% after 70% work completion</t>
  </si>
  <si>
    <t>15% after handover</t>
  </si>
  <si>
    <t>We found D HOME INTERIORS Quote the lowest price in the market and same has been adopted in price estimation as the rates are reasonable</t>
  </si>
  <si>
    <t>4+4 N2O Manifold System</t>
  </si>
  <si>
    <t>4+4 N20 Emergency Manifold System</t>
  </si>
  <si>
    <t>Fully Automatic N2O Control System</t>
  </si>
  <si>
    <t>MPS/2023-24/9570</t>
  </si>
  <si>
    <t>GE/2023-24/1103</t>
  </si>
  <si>
    <t>UNDER-DECK INSULATION</t>
  </si>
  <si>
    <t>Base Price</t>
  </si>
  <si>
    <t>20% for  4 year maintanance</t>
  </si>
  <si>
    <t>13.615% contractors profit</t>
  </si>
  <si>
    <t>18% GST</t>
  </si>
  <si>
    <t>Total cost</t>
  </si>
  <si>
    <t>Cost/Sqm</t>
  </si>
  <si>
    <t>Total Paneling Area (Sqm)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</si>
</sst>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
  </numFmts>
  <fonts count="17"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sz val="11"/>
      <color theme="1"/>
      <name val="Calibri"/>
      <family val="2"/>
      <scheme val="minor"/>
    </font>
    <font>
      <b/>
      <sz val="12"/>
      <color theme="1"/>
      <name val="Calibri"/>
      <family val="2"/>
      <scheme val="minor"/>
    </font>
    <font>
      <b/>
      <sz val="11"/>
      <color rgb="FF7030A0"/>
      <name val="Calibri"/>
      <family val="2"/>
      <scheme val="minor"/>
    </font>
    <font>
      <sz val="11"/>
      <color rgb="FF000000"/>
      <name val="Calibri"/>
      <family val="2"/>
      <scheme val="minor"/>
    </font>
    <font>
      <b/>
      <sz val="11"/>
      <name val="Calibri"/>
      <family val="2"/>
      <scheme val="minor"/>
    </font>
    <font>
      <sz val="11"/>
      <name val="Calibri"/>
      <family val="2"/>
    </font>
    <font>
      <sz val="12"/>
      <color theme="1"/>
      <name val="Calibri"/>
      <family val="2"/>
      <scheme val="minor"/>
    </font>
    <font>
      <b/>
      <sz val="11"/>
      <name val="Calibri"/>
      <family val="1"/>
    </font>
    <font>
      <sz val="11"/>
      <name val="Calibri"/>
      <family val="1"/>
    </font>
    <font>
      <sz val="11"/>
      <name val="Symbol"/>
      <family val="5"/>
    </font>
    <font>
      <sz val="11"/>
      <name val="Times New Roman"/>
      <family val="1"/>
    </font>
    <font>
      <b/>
      <sz val="14"/>
      <color theme="1"/>
      <name val="Calibri"/>
      <family val="2"/>
      <scheme val="minor"/>
    </font>
    <font>
      <sz val="10"/>
      <name val="Calibri"/>
      <family val="2"/>
    </font>
  </fonts>
  <fills count="2">
    <fill>
      <patternFill patternType="none"/>
    </fill>
    <fill>
      <patternFill patternType="gray125"/>
    </fill>
  </fills>
  <borders count="53">
    <border>
      <left/>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thin">
        <color rgb="FF000000"/>
      </right>
      <top style="thin">
        <color rgb="FF000000"/>
      </top>
      <bottom style="thin">
        <color rgb="FF000000"/>
      </bottom>
      <diagonal/>
    </border>
    <border>
      <left style="medium">
        <color rgb="FF000000"/>
      </left>
      <right style="medium">
        <color rgb="FF000000"/>
      </right>
      <top style="thin">
        <color indexed="64"/>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top style="thin">
        <color indexed="64"/>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43" fontId="4" fillId="0" borderId="0" applyFont="0" applyFill="0" applyBorder="0" applyAlignment="0" applyProtection="0"/>
  </cellStyleXfs>
  <cellXfs count="210">
    <xf numFmtId="0" fontId="0" fillId="0" borderId="0" xfId="0"/>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xf numFmtId="0" fontId="0" fillId="0" borderId="1" xfId="0" applyBorder="1"/>
    <xf numFmtId="0" fontId="0" fillId="0" borderId="6" xfId="0" applyBorder="1"/>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xf numFmtId="0" fontId="0" fillId="0" borderId="14" xfId="0" applyBorder="1"/>
    <xf numFmtId="0" fontId="0" fillId="0" borderId="0" xfId="0" applyAlignment="1">
      <alignment horizontal="center" vertical="center"/>
    </xf>
    <xf numFmtId="0" fontId="0" fillId="0" borderId="15" xfId="0" applyBorder="1"/>
    <xf numFmtId="0" fontId="0" fillId="0" borderId="16" xfId="0" applyBorder="1"/>
    <xf numFmtId="0" fontId="0" fillId="0" borderId="15" xfId="0" applyBorder="1" applyAlignment="1">
      <alignment horizontal="center" vertical="center"/>
    </xf>
    <xf numFmtId="0" fontId="0" fillId="0" borderId="16"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0" xfId="0" applyBorder="1" applyAlignment="1">
      <alignment horizontal="center" vertical="center"/>
    </xf>
    <xf numFmtId="0" fontId="0" fillId="0" borderId="28" xfId="0" applyBorder="1" applyAlignment="1">
      <alignment horizontal="center" vertical="center"/>
    </xf>
    <xf numFmtId="0" fontId="0" fillId="0" borderId="21" xfId="0" applyBorder="1" applyAlignment="1">
      <alignment horizontal="left" vertical="center"/>
    </xf>
    <xf numFmtId="0" fontId="0" fillId="0" borderId="24" xfId="0" applyBorder="1" applyAlignment="1">
      <alignment horizontal="left" vertical="center"/>
    </xf>
    <xf numFmtId="0" fontId="0" fillId="0" borderId="26" xfId="0" applyBorder="1" applyAlignment="1">
      <alignment horizontal="left" vertical="center"/>
    </xf>
    <xf numFmtId="0" fontId="0" fillId="0" borderId="4" xfId="0" applyBorder="1" applyAlignment="1">
      <alignment horizontal="left" vertical="center" wrapText="1"/>
    </xf>
    <xf numFmtId="0" fontId="3" fillId="0" borderId="28" xfId="0" applyFont="1" applyBorder="1" applyAlignment="1">
      <alignment horizontal="left"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xf numFmtId="0" fontId="1" fillId="0" borderId="6" xfId="0" applyFont="1" applyBorder="1"/>
    <xf numFmtId="0" fontId="1" fillId="0" borderId="5" xfId="0" applyFont="1" applyBorder="1"/>
    <xf numFmtId="0" fontId="1" fillId="0" borderId="7" xfId="0" applyFont="1" applyBorder="1"/>
    <xf numFmtId="0" fontId="1" fillId="0" borderId="8" xfId="0" applyFont="1" applyBorder="1"/>
    <xf numFmtId="0" fontId="1" fillId="0" borderId="29" xfId="0" applyFont="1" applyBorder="1"/>
    <xf numFmtId="0" fontId="1" fillId="0" borderId="30" xfId="0" applyFont="1" applyBorder="1" applyAlignment="1">
      <alignment horizontal="center" vertical="center"/>
    </xf>
    <xf numFmtId="0" fontId="0" fillId="0" borderId="31" xfId="0" applyBorder="1"/>
    <xf numFmtId="0" fontId="0" fillId="0" borderId="32" xfId="0" applyBorder="1"/>
    <xf numFmtId="0" fontId="0" fillId="0" borderId="31" xfId="0" applyBorder="1" applyAlignment="1">
      <alignment horizont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43" fontId="0" fillId="0" borderId="5" xfId="1" applyFont="1" applyBorder="1" applyAlignment="1">
      <alignment horizontal="right" vertical="center"/>
    </xf>
    <xf numFmtId="43" fontId="1" fillId="0" borderId="5" xfId="1" applyFont="1" applyBorder="1" applyAlignment="1">
      <alignment horizontal="right" vertical="center"/>
    </xf>
    <xf numFmtId="0" fontId="1" fillId="0" borderId="6" xfId="0" applyFont="1" applyBorder="1" applyAlignment="1">
      <alignment vertical="center"/>
    </xf>
    <xf numFmtId="0" fontId="1" fillId="0" borderId="5" xfId="0" applyFont="1" applyBorder="1" applyAlignment="1">
      <alignment vertical="center"/>
    </xf>
    <xf numFmtId="43" fontId="1" fillId="0" borderId="6" xfId="1" applyFont="1" applyBorder="1" applyAlignment="1">
      <alignment vertical="center"/>
    </xf>
    <xf numFmtId="43" fontId="1" fillId="0" borderId="5" xfId="1" applyFont="1" applyBorder="1" applyAlignment="1">
      <alignment vertical="center"/>
    </xf>
    <xf numFmtId="43" fontId="0" fillId="0" borderId="14" xfId="1"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43" fontId="0" fillId="0" borderId="16" xfId="1" applyFont="1" applyBorder="1" applyAlignment="1">
      <alignment vertical="center"/>
    </xf>
    <xf numFmtId="43" fontId="1" fillId="0" borderId="17" xfId="1" applyFont="1" applyBorder="1" applyAlignment="1">
      <alignment vertical="center"/>
    </xf>
    <xf numFmtId="43" fontId="1" fillId="0" borderId="1" xfId="1" applyFont="1" applyBorder="1" applyAlignment="1">
      <alignment vertical="center"/>
    </xf>
    <xf numFmtId="0" fontId="1" fillId="0" borderId="12" xfId="0" applyFont="1" applyBorder="1" applyAlignment="1">
      <alignment horizontal="center" vertical="center"/>
    </xf>
    <xf numFmtId="0" fontId="0" fillId="0" borderId="38" xfId="0" applyBorder="1" applyAlignment="1">
      <alignment horizontal="center" vertical="center"/>
    </xf>
    <xf numFmtId="0" fontId="0" fillId="0" borderId="31" xfId="0" applyBorder="1" applyAlignment="1">
      <alignment vertical="center" wrapText="1"/>
    </xf>
    <xf numFmtId="0" fontId="1" fillId="0" borderId="31" xfId="0" applyFont="1" applyBorder="1" applyAlignment="1">
      <alignment horizontal="center" vertical="center" wrapText="1"/>
    </xf>
    <xf numFmtId="0" fontId="1" fillId="0" borderId="5" xfId="0" applyFont="1" applyBorder="1" applyAlignment="1">
      <alignment horizontal="center" vertical="center"/>
    </xf>
    <xf numFmtId="0" fontId="6" fillId="0" borderId="10" xfId="0" applyFont="1" applyBorder="1" applyAlignment="1">
      <alignment vertical="center"/>
    </xf>
    <xf numFmtId="0" fontId="3" fillId="0" borderId="10" xfId="0" applyFont="1" applyBorder="1" applyAlignment="1" applyProtection="1">
      <alignment vertical="center" wrapText="1"/>
      <protection locked="0"/>
    </xf>
    <xf numFmtId="0" fontId="6" fillId="0" borderId="29" xfId="0" applyFont="1" applyBorder="1" applyAlignment="1">
      <alignment horizontal="left" vertical="center"/>
    </xf>
    <xf numFmtId="0" fontId="6" fillId="0" borderId="10" xfId="0" applyFont="1" applyBorder="1" applyAlignment="1">
      <alignment vertical="center" wrapText="1"/>
    </xf>
    <xf numFmtId="0" fontId="3" fillId="0" borderId="10" xfId="0" applyFont="1" applyBorder="1" applyAlignment="1">
      <alignment vertical="center" wrapText="1"/>
    </xf>
    <xf numFmtId="0" fontId="0" fillId="0" borderId="33" xfId="0" applyBorder="1" applyAlignment="1">
      <alignment horizontal="center" vertical="center"/>
    </xf>
    <xf numFmtId="0" fontId="6" fillId="0" borderId="31" xfId="0" applyFont="1" applyBorder="1" applyAlignment="1">
      <alignment horizontal="center" vertical="center"/>
    </xf>
    <xf numFmtId="0" fontId="3" fillId="0" borderId="31" xfId="0" applyFont="1" applyBorder="1" applyAlignment="1">
      <alignment horizontal="center" vertical="center" wrapText="1"/>
    </xf>
    <xf numFmtId="43" fontId="0" fillId="0" borderId="14" xfId="1" applyFont="1" applyBorder="1" applyAlignment="1">
      <alignment horizontal="center" vertical="center"/>
    </xf>
    <xf numFmtId="0" fontId="1" fillId="0" borderId="13" xfId="0" applyFont="1" applyBorder="1" applyAlignment="1">
      <alignment horizontal="center" vertical="center"/>
    </xf>
    <xf numFmtId="0" fontId="3" fillId="0" borderId="33" xfId="0" applyFont="1" applyBorder="1" applyAlignment="1">
      <alignment horizontal="center" vertical="center" wrapText="1"/>
    </xf>
    <xf numFmtId="43" fontId="1" fillId="0" borderId="14" xfId="1" applyFont="1" applyBorder="1" applyAlignment="1">
      <alignment horizontal="right" vertical="center"/>
    </xf>
    <xf numFmtId="0" fontId="1" fillId="0" borderId="38" xfId="0" applyFont="1" applyBorder="1" applyAlignment="1">
      <alignment horizontal="center" vertical="center"/>
    </xf>
    <xf numFmtId="43" fontId="4" fillId="0" borderId="14" xfId="1" applyFont="1" applyBorder="1" applyAlignment="1">
      <alignment horizontal="center" vertical="center"/>
    </xf>
    <xf numFmtId="43" fontId="0" fillId="0" borderId="12" xfId="1" applyFont="1" applyBorder="1" applyAlignment="1">
      <alignment horizontal="center" vertical="center"/>
    </xf>
    <xf numFmtId="164" fontId="7" fillId="0" borderId="31" xfId="0" applyNumberFormat="1" applyFont="1" applyBorder="1" applyAlignment="1">
      <alignment horizontal="center" vertical="center" shrinkToFit="1"/>
    </xf>
    <xf numFmtId="164" fontId="7" fillId="0" borderId="31" xfId="0" applyNumberFormat="1" applyFont="1" applyBorder="1" applyAlignment="1">
      <alignment horizontal="center" vertical="top" shrinkToFit="1"/>
    </xf>
    <xf numFmtId="164" fontId="7" fillId="0" borderId="40" xfId="0" applyNumberFormat="1" applyFont="1" applyBorder="1" applyAlignment="1">
      <alignment horizontal="center" vertical="center" shrinkToFit="1"/>
    </xf>
    <xf numFmtId="164" fontId="7" fillId="0" borderId="41" xfId="0" applyNumberFormat="1" applyFont="1" applyBorder="1" applyAlignment="1">
      <alignment horizontal="center" vertical="center" shrinkToFit="1"/>
    </xf>
    <xf numFmtId="164" fontId="7" fillId="0" borderId="42" xfId="0" applyNumberFormat="1" applyFont="1" applyBorder="1" applyAlignment="1">
      <alignment horizontal="center" vertical="center" shrinkToFit="1"/>
    </xf>
    <xf numFmtId="0" fontId="3" fillId="0" borderId="39" xfId="0" applyFont="1" applyBorder="1" applyAlignment="1">
      <alignment horizontal="left" vertical="center" wrapText="1"/>
    </xf>
    <xf numFmtId="0" fontId="8" fillId="0" borderId="39" xfId="0" applyFont="1" applyBorder="1" applyAlignment="1">
      <alignment horizontal="center" vertical="center" wrapText="1"/>
    </xf>
    <xf numFmtId="164" fontId="7" fillId="0" borderId="43" xfId="0" applyNumberFormat="1" applyFont="1" applyBorder="1" applyAlignment="1">
      <alignment horizontal="center" vertical="center" shrinkToFit="1"/>
    </xf>
    <xf numFmtId="164" fontId="7" fillId="0" borderId="44" xfId="0" applyNumberFormat="1" applyFont="1" applyBorder="1" applyAlignment="1">
      <alignment horizontal="center" vertical="center" shrinkToFit="1"/>
    </xf>
    <xf numFmtId="0" fontId="3" fillId="0" borderId="31" xfId="0" applyFont="1" applyBorder="1" applyAlignment="1">
      <alignment horizontal="left" vertical="center" wrapText="1"/>
    </xf>
    <xf numFmtId="0" fontId="7" fillId="0" borderId="31" xfId="0" applyFont="1" applyBorder="1" applyAlignment="1">
      <alignment horizontal="left" vertical="center" wrapText="1"/>
    </xf>
    <xf numFmtId="0" fontId="9" fillId="0" borderId="29" xfId="0" applyFont="1" applyBorder="1" applyAlignment="1">
      <alignment horizontal="center" vertical="center" wrapText="1"/>
    </xf>
    <xf numFmtId="0" fontId="9" fillId="0" borderId="1" xfId="0" applyFont="1" applyBorder="1" applyAlignment="1">
      <alignment horizontal="center" vertical="center" wrapText="1"/>
    </xf>
    <xf numFmtId="0" fontId="3" fillId="0" borderId="39" xfId="0" applyFont="1" applyBorder="1" applyAlignment="1">
      <alignment vertical="center" wrapText="1"/>
    </xf>
    <xf numFmtId="0" fontId="10" fillId="0" borderId="31" xfId="0" applyFont="1" applyBorder="1" applyAlignment="1">
      <alignment horizontal="left" vertical="center" wrapText="1"/>
    </xf>
    <xf numFmtId="0" fontId="5" fillId="0" borderId="0" xfId="0" applyFont="1"/>
    <xf numFmtId="0" fontId="0" fillId="0" borderId="0" xfId="0" applyAlignment="1">
      <alignment vertical="center"/>
    </xf>
    <xf numFmtId="0" fontId="0" fillId="0" borderId="45" xfId="0" applyBorder="1" applyAlignment="1">
      <alignment horizontal="left" vertical="top" wrapText="1" indent="1"/>
    </xf>
    <xf numFmtId="0" fontId="0" fillId="0" borderId="4" xfId="0" applyBorder="1" applyAlignment="1">
      <alignment vertical="center" wrapText="1"/>
    </xf>
    <xf numFmtId="43" fontId="0" fillId="0" borderId="46" xfId="1" applyFont="1" applyBorder="1" applyAlignment="1">
      <alignment vertical="center"/>
    </xf>
    <xf numFmtId="0" fontId="0" fillId="0" borderId="12" xfId="1" applyNumberFormat="1"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xf numFmtId="0" fontId="1" fillId="0" borderId="14" xfId="0" applyFont="1" applyBorder="1"/>
    <xf numFmtId="0" fontId="1" fillId="0" borderId="11" xfId="0" applyFont="1" applyBorder="1"/>
    <xf numFmtId="0" fontId="1" fillId="0" borderId="3" xfId="0" applyFont="1" applyBorder="1"/>
    <xf numFmtId="43" fontId="0" fillId="0" borderId="0" xfId="1" applyFont="1"/>
    <xf numFmtId="43" fontId="0" fillId="0" borderId="0" xfId="0" applyNumberFormat="1"/>
    <xf numFmtId="0" fontId="0" fillId="0" borderId="31" xfId="0" applyBorder="1" applyAlignment="1">
      <alignment wrapText="1"/>
    </xf>
    <xf numFmtId="0" fontId="0" fillId="0" borderId="31" xfId="0" applyBorder="1" applyAlignment="1">
      <alignment horizontal="left" vertical="center" wrapText="1"/>
    </xf>
    <xf numFmtId="0" fontId="0" fillId="0" borderId="47" xfId="0" applyBorder="1"/>
    <xf numFmtId="0" fontId="16" fillId="0" borderId="50" xfId="0" applyFont="1" applyBorder="1" applyAlignment="1">
      <alignment vertical="top" wrapText="1"/>
    </xf>
    <xf numFmtId="0" fontId="0" fillId="0" borderId="31" xfId="0" applyBorder="1" applyAlignment="1">
      <alignment horizontal="center" vertical="center"/>
    </xf>
    <xf numFmtId="0" fontId="0" fillId="0" borderId="21" xfId="0" applyBorder="1" applyAlignment="1">
      <alignment horizontal="left" vertical="center"/>
    </xf>
    <xf numFmtId="0" fontId="0" fillId="0" borderId="22" xfId="0" applyBorder="1" applyAlignment="1">
      <alignment horizontal="left" vertical="center"/>
    </xf>
    <xf numFmtId="0" fontId="5" fillId="0" borderId="34"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35" xfId="0" applyFont="1" applyBorder="1" applyAlignment="1">
      <alignment horizontal="center" vertical="center"/>
    </xf>
    <xf numFmtId="0" fontId="5" fillId="0" borderId="0" xfId="0" applyFont="1" applyAlignment="1">
      <alignment horizontal="center" vertical="center"/>
    </xf>
    <xf numFmtId="0" fontId="5" fillId="0" borderId="25" xfId="0" applyFont="1" applyBorder="1" applyAlignment="1">
      <alignment horizontal="center" vertical="center"/>
    </xf>
    <xf numFmtId="0" fontId="5" fillId="0" borderId="36" xfId="0" applyFont="1" applyBorder="1" applyAlignment="1">
      <alignment horizontal="center" vertical="center"/>
    </xf>
    <xf numFmtId="0" fontId="5" fillId="0" borderId="20" xfId="0" applyFont="1" applyBorder="1" applyAlignment="1">
      <alignment horizontal="center" vertical="center"/>
    </xf>
    <xf numFmtId="0" fontId="5" fillId="0" borderId="27" xfId="0" applyFont="1" applyBorder="1" applyAlignment="1">
      <alignment horizontal="center" vertical="center"/>
    </xf>
    <xf numFmtId="0" fontId="0" fillId="0" borderId="24" xfId="0" applyBorder="1" applyAlignment="1">
      <alignment horizontal="left" vertical="center"/>
    </xf>
    <xf numFmtId="0" fontId="0" fillId="0" borderId="0" xfId="0" applyAlignment="1">
      <alignment horizontal="left" vertical="center"/>
    </xf>
    <xf numFmtId="0" fontId="0" fillId="0" borderId="26" xfId="0" applyBorder="1" applyAlignment="1">
      <alignment horizontal="left" vertical="center"/>
    </xf>
    <xf numFmtId="0" fontId="0" fillId="0" borderId="20" xfId="0" applyBorder="1" applyAlignment="1">
      <alignment horizontal="left" vertical="center"/>
    </xf>
    <xf numFmtId="0" fontId="0" fillId="0" borderId="2" xfId="0" applyBorder="1" applyAlignment="1">
      <alignment horizontal="center" vertical="center"/>
    </xf>
    <xf numFmtId="0" fontId="0" fillId="0" borderId="4" xfId="0"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xf>
    <xf numFmtId="0" fontId="1" fillId="0" borderId="3" xfId="0" applyFont="1" applyBorder="1" applyAlignment="1">
      <alignment horizontal="center"/>
    </xf>
    <xf numFmtId="0" fontId="1" fillId="0" borderId="10" xfId="0" applyFont="1" applyBorder="1" applyAlignment="1">
      <alignment horizontal="center" vertical="center"/>
    </xf>
    <xf numFmtId="0" fontId="1" fillId="0" borderId="6" xfId="0" applyFont="1" applyBorder="1" applyAlignment="1">
      <alignment horizontal="center"/>
    </xf>
    <xf numFmtId="0" fontId="1" fillId="0" borderId="5" xfId="0" applyFont="1" applyBorder="1" applyAlignment="1">
      <alignment horizontal="center"/>
    </xf>
    <xf numFmtId="14" fontId="1" fillId="0" borderId="6" xfId="0" applyNumberFormat="1" applyFont="1" applyBorder="1" applyAlignment="1">
      <alignment horizontal="center"/>
    </xf>
    <xf numFmtId="43" fontId="1" fillId="0" borderId="4" xfId="1" applyFont="1" applyBorder="1" applyAlignment="1">
      <alignment horizontal="center" vertical="center"/>
    </xf>
    <xf numFmtId="43" fontId="1" fillId="0" borderId="17" xfId="1" applyFont="1" applyBorder="1" applyAlignment="1">
      <alignment horizontal="center" vertical="center"/>
    </xf>
    <xf numFmtId="0" fontId="1" fillId="0" borderId="18" xfId="0" applyFont="1" applyBorder="1" applyAlignment="1">
      <alignment horizontal="center" vertical="center"/>
    </xf>
    <xf numFmtId="0" fontId="0" fillId="0" borderId="4"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0" fillId="0" borderId="17" xfId="0" applyBorder="1" applyAlignment="1">
      <alignment horizontal="center" vertical="center"/>
    </xf>
    <xf numFmtId="0" fontId="0" fillId="0" borderId="4" xfId="0" applyBorder="1" applyAlignment="1">
      <alignment horizontal="center"/>
    </xf>
    <xf numFmtId="0" fontId="0" fillId="0" borderId="17" xfId="0" applyBorder="1" applyAlignment="1">
      <alignment horizontal="center"/>
    </xf>
    <xf numFmtId="0" fontId="5" fillId="0" borderId="34"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0" xfId="0" applyFont="1" applyAlignment="1">
      <alignment horizontal="center" vertical="center" wrapText="1"/>
    </xf>
    <xf numFmtId="0" fontId="5" fillId="0" borderId="2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7" xfId="0" applyFont="1" applyBorder="1" applyAlignment="1">
      <alignment horizontal="center" vertical="center" wrapText="1"/>
    </xf>
    <xf numFmtId="0" fontId="1" fillId="0" borderId="4" xfId="0" applyFont="1" applyBorder="1" applyAlignment="1">
      <alignment horizontal="left" vertical="center"/>
    </xf>
    <xf numFmtId="0" fontId="1" fillId="0" borderId="17" xfId="0" applyFont="1" applyBorder="1" applyAlignment="1">
      <alignment horizontal="left" vertical="center"/>
    </xf>
    <xf numFmtId="0" fontId="1" fillId="0" borderId="18" xfId="0" applyFont="1" applyBorder="1" applyAlignment="1">
      <alignment horizontal="left" vertical="center"/>
    </xf>
    <xf numFmtId="0" fontId="1" fillId="0" borderId="19" xfId="0" applyFont="1" applyBorder="1" applyAlignment="1">
      <alignment horizontal="left" vertical="center"/>
    </xf>
    <xf numFmtId="0" fontId="0" fillId="0" borderId="34" xfId="0" applyBorder="1" applyAlignment="1">
      <alignment horizontal="center"/>
    </xf>
    <xf numFmtId="0" fontId="0" fillId="0" borderId="23" xfId="0" applyBorder="1" applyAlignment="1">
      <alignment horizontal="center"/>
    </xf>
    <xf numFmtId="0" fontId="0" fillId="0" borderId="35" xfId="0" applyBorder="1" applyAlignment="1">
      <alignment horizontal="center"/>
    </xf>
    <xf numFmtId="0" fontId="0" fillId="0" borderId="25" xfId="0" applyBorder="1" applyAlignment="1">
      <alignment horizontal="center"/>
    </xf>
    <xf numFmtId="0" fontId="0" fillId="0" borderId="36" xfId="0" applyBorder="1" applyAlignment="1">
      <alignment horizontal="center"/>
    </xf>
    <xf numFmtId="0" fontId="0" fillId="0" borderId="27" xfId="0" applyBorder="1" applyAlignment="1">
      <alignment horizontal="center"/>
    </xf>
    <xf numFmtId="0" fontId="1" fillId="0" borderId="11" xfId="0" applyFont="1" applyBorder="1" applyAlignment="1">
      <alignment horizontal="center" vertical="center"/>
    </xf>
    <xf numFmtId="0" fontId="1" fillId="0" borderId="3" xfId="0" applyFont="1" applyBorder="1" applyAlignment="1">
      <alignment horizontal="center" vertical="center"/>
    </xf>
    <xf numFmtId="14" fontId="1" fillId="0" borderId="6" xfId="0" applyNumberFormat="1"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5" fillId="0" borderId="20" xfId="0" applyFont="1" applyBorder="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43" fontId="1" fillId="0" borderId="28" xfId="1" applyFont="1" applyBorder="1" applyAlignment="1">
      <alignment horizontal="center" vertical="center"/>
    </xf>
    <xf numFmtId="43" fontId="1" fillId="0" borderId="46" xfId="1" applyFont="1" applyBorder="1" applyAlignment="1">
      <alignment horizontal="center" vertical="center"/>
    </xf>
    <xf numFmtId="0" fontId="0" fillId="0" borderId="2" xfId="0" applyBorder="1" applyAlignment="1">
      <alignment horizontal="left" vertical="center"/>
    </xf>
    <xf numFmtId="0" fontId="0" fillId="0" borderId="37" xfId="0" applyBorder="1" applyAlignment="1">
      <alignment horizontal="left" vertical="center"/>
    </xf>
    <xf numFmtId="0" fontId="1" fillId="0" borderId="19" xfId="0" applyFont="1" applyBorder="1" applyAlignment="1">
      <alignment horizontal="center" vertical="center"/>
    </xf>
    <xf numFmtId="0" fontId="1" fillId="0" borderId="17" xfId="0" applyFont="1" applyBorder="1" applyAlignment="1">
      <alignment horizontal="center" vertical="center"/>
    </xf>
    <xf numFmtId="43" fontId="1" fillId="0" borderId="4" xfId="1" applyFont="1" applyBorder="1" applyAlignment="1">
      <alignment horizontal="right" vertical="center"/>
    </xf>
    <xf numFmtId="43" fontId="1" fillId="0" borderId="17" xfId="1" applyFont="1" applyBorder="1" applyAlignment="1">
      <alignment horizontal="right" vertical="center"/>
    </xf>
    <xf numFmtId="9" fontId="0" fillId="0" borderId="18" xfId="0" applyNumberFormat="1" applyBorder="1" applyAlignment="1">
      <alignment horizontal="left" vertical="center"/>
    </xf>
    <xf numFmtId="0" fontId="0" fillId="0" borderId="4"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5" fillId="0" borderId="21"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6" xfId="0" applyFont="1" applyBorder="1" applyAlignment="1">
      <alignment horizontal="center" vertical="center" wrapText="1"/>
    </xf>
    <xf numFmtId="0" fontId="1" fillId="0" borderId="4" xfId="0" applyFont="1" applyBorder="1" applyAlignment="1">
      <alignment horizontal="center"/>
    </xf>
    <xf numFmtId="0" fontId="1" fillId="0" borderId="17" xfId="0" applyFont="1" applyBorder="1" applyAlignment="1">
      <alignment horizontal="center"/>
    </xf>
    <xf numFmtId="43" fontId="1" fillId="0" borderId="4" xfId="0" applyNumberFormat="1" applyFont="1" applyBorder="1" applyAlignment="1">
      <alignment horizontal="right" vertical="center"/>
    </xf>
    <xf numFmtId="0" fontId="1" fillId="0" borderId="17" xfId="0" applyFont="1" applyBorder="1" applyAlignment="1">
      <alignment horizontal="right" vertical="center"/>
    </xf>
    <xf numFmtId="9" fontId="0" fillId="0" borderId="18" xfId="0" applyNumberFormat="1" applyBorder="1" applyAlignment="1">
      <alignment horizontal="left"/>
    </xf>
    <xf numFmtId="0" fontId="0" fillId="0" borderId="22" xfId="0" applyBorder="1" applyAlignment="1">
      <alignment horizontal="center"/>
    </xf>
    <xf numFmtId="0" fontId="0" fillId="0" borderId="0" xfId="0" applyAlignment="1">
      <alignment horizontal="center"/>
    </xf>
    <xf numFmtId="0" fontId="0" fillId="0" borderId="20" xfId="0"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0" fillId="0" borderId="51" xfId="0" applyBorder="1" applyAlignment="1">
      <alignment horizontal="center"/>
    </xf>
    <xf numFmtId="0" fontId="0" fillId="0" borderId="33" xfId="0" applyBorder="1"/>
    <xf numFmtId="0" fontId="1" fillId="0" borderId="32" xfId="0" applyFont="1" applyBorder="1" applyAlignment="1">
      <alignment horizontal="right"/>
    </xf>
    <xf numFmtId="43" fontId="0" fillId="0" borderId="52" xfId="1" applyFont="1" applyBorder="1" applyAlignment="1">
      <alignment horizontal="center"/>
    </xf>
    <xf numFmtId="43" fontId="0" fillId="0" borderId="31" xfId="1" applyFont="1" applyBorder="1" applyAlignment="1">
      <alignment horizontal="center"/>
    </xf>
    <xf numFmtId="43" fontId="1" fillId="0" borderId="32" xfId="1" applyFont="1" applyBorder="1" applyAlignment="1">
      <alignment horizontal="center"/>
    </xf>
    <xf numFmtId="0" fontId="0" fillId="0" borderId="52" xfId="0" applyBorder="1"/>
    <xf numFmtId="0" fontId="0" fillId="0" borderId="52" xfId="0" applyBorder="1" applyAlignment="1">
      <alignment horizontal="center"/>
    </xf>
    <xf numFmtId="43" fontId="0" fillId="0" borderId="31" xfId="0" applyNumberFormat="1" applyBorder="1" applyAlignment="1">
      <alignment horizontal="center"/>
    </xf>
    <xf numFmtId="0" fontId="0" fillId="0" borderId="31" xfId="0" applyBorder="1" applyAlignment="1">
      <alignment horizontal="center"/>
    </xf>
    <xf numFmtId="43" fontId="0" fillId="0" borderId="32" xfId="0" applyNumberFormat="1" applyBorder="1" applyAlignment="1">
      <alignment horizontal="center"/>
    </xf>
    <xf numFmtId="0" fontId="0" fillId="0" borderId="32"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593A6-84CB-4465-9DC8-9387A447DEFD}">
  <dimension ref="B3:K26"/>
  <sheetViews>
    <sheetView zoomScaleNormal="100" workbookViewId="0">
      <selection activeCell="D21" sqref="D21:E21"/>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186</v>
      </c>
      <c r="G9" s="130"/>
      <c r="H9" s="129" t="s">
        <v>166</v>
      </c>
      <c r="I9" s="130"/>
      <c r="J9" s="129" t="s">
        <v>187</v>
      </c>
      <c r="K9" s="130"/>
    </row>
    <row r="10" spans="2:11" x14ac:dyDescent="0.3">
      <c r="B10" s="122"/>
      <c r="C10" s="124"/>
      <c r="D10" s="124" t="s">
        <v>3</v>
      </c>
      <c r="E10" s="128"/>
      <c r="F10" s="131">
        <v>45288</v>
      </c>
      <c r="G10" s="130"/>
      <c r="H10" s="131">
        <v>45288</v>
      </c>
      <c r="I10" s="130"/>
      <c r="J10" s="131">
        <v>45288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184</v>
      </c>
      <c r="D12" s="7" t="s">
        <v>55</v>
      </c>
      <c r="E12" s="8">
        <v>1</v>
      </c>
      <c r="F12" s="7">
        <v>14500</v>
      </c>
      <c r="G12" s="47">
        <f>E12*F12</f>
        <v>14500</v>
      </c>
      <c r="H12" s="7">
        <v>15000</v>
      </c>
      <c r="I12" s="47">
        <f>H12*E12</f>
        <v>15000</v>
      </c>
      <c r="J12" s="7">
        <v>15000</v>
      </c>
      <c r="K12" s="47">
        <f>J12*E12</f>
        <v>15000</v>
      </c>
    </row>
    <row r="13" spans="2:11" ht="19.95" customHeight="1" x14ac:dyDescent="0.3">
      <c r="B13" s="36"/>
      <c r="C13" s="27" t="s">
        <v>21</v>
      </c>
      <c r="D13" s="30"/>
      <c r="E13" s="31"/>
      <c r="F13" s="45"/>
      <c r="G13" s="46">
        <f>G12*0.18</f>
        <v>2610</v>
      </c>
      <c r="H13" s="45"/>
      <c r="I13" s="51">
        <f t="shared" ref="I13:K13" si="0">I12*0.18</f>
        <v>2700</v>
      </c>
      <c r="J13" s="45"/>
      <c r="K13" s="51">
        <f t="shared" si="0"/>
        <v>2700</v>
      </c>
    </row>
    <row r="14" spans="2:11" ht="19.95" customHeight="1" x14ac:dyDescent="0.3">
      <c r="B14" s="36"/>
      <c r="C14" s="27" t="s">
        <v>39</v>
      </c>
      <c r="D14" s="30"/>
      <c r="E14" s="31"/>
      <c r="F14" s="132">
        <f>G12+G13</f>
        <v>17110</v>
      </c>
      <c r="G14" s="133"/>
      <c r="H14" s="132">
        <f t="shared" ref="H14" si="1">I12+I13</f>
        <v>17700</v>
      </c>
      <c r="I14" s="133"/>
      <c r="J14" s="132">
        <f t="shared" ref="J14" si="2">K12+K13</f>
        <v>17700</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14500</v>
      </c>
      <c r="E20" s="201"/>
    </row>
    <row r="21" spans="2:11" x14ac:dyDescent="0.3">
      <c r="C21" s="36" t="s">
        <v>190</v>
      </c>
      <c r="D21" s="202">
        <f>0.2*D20</f>
        <v>2900</v>
      </c>
      <c r="E21" s="202"/>
    </row>
    <row r="22" spans="2:11" x14ac:dyDescent="0.3">
      <c r="C22" s="36"/>
      <c r="D22" s="202">
        <f>SUM(D20:D21)</f>
        <v>17400</v>
      </c>
      <c r="E22" s="202"/>
    </row>
    <row r="23" spans="2:11" x14ac:dyDescent="0.3">
      <c r="C23" s="36" t="s">
        <v>191</v>
      </c>
      <c r="D23" s="202">
        <f>0.13615*D22</f>
        <v>2369.0099999999998</v>
      </c>
      <c r="E23" s="202"/>
    </row>
    <row r="24" spans="2:11" x14ac:dyDescent="0.3">
      <c r="C24" s="36"/>
      <c r="D24" s="202">
        <f>SUM(D22:D23)</f>
        <v>19769.009999999998</v>
      </c>
      <c r="E24" s="202"/>
    </row>
    <row r="25" spans="2:11" x14ac:dyDescent="0.3">
      <c r="C25" s="36" t="s">
        <v>192</v>
      </c>
      <c r="D25" s="202">
        <f>0.18*D24</f>
        <v>3558.4217999999996</v>
      </c>
      <c r="E25" s="202"/>
    </row>
    <row r="26" spans="2:11" ht="15" thickBot="1" x14ac:dyDescent="0.35">
      <c r="C26" s="200" t="s">
        <v>15</v>
      </c>
      <c r="D26" s="203">
        <f>SUM(D24:D25)</f>
        <v>23327.431799999998</v>
      </c>
      <c r="E26" s="203"/>
    </row>
  </sheetData>
  <mergeCells count="42">
    <mergeCell ref="D25:E25"/>
    <mergeCell ref="D26:E26"/>
    <mergeCell ref="D20:E20"/>
    <mergeCell ref="D21:E21"/>
    <mergeCell ref="D22:E22"/>
    <mergeCell ref="D23:E23"/>
    <mergeCell ref="D24:E24"/>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s>
  <pageMargins left="0.9055118110236221" right="0.70866141732283472" top="1.7322834645669292" bottom="0.74803149606299213" header="0.31496062992125984" footer="0.31496062992125984"/>
  <pageSetup paperSize="9" scale="8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6F72-4829-4A01-B593-913F6BD02859}">
  <dimension ref="B3:K26"/>
  <sheetViews>
    <sheetView topLeftCell="A6"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147</v>
      </c>
      <c r="G9" s="130"/>
      <c r="H9" s="129" t="s">
        <v>149</v>
      </c>
      <c r="I9" s="130"/>
      <c r="J9" s="129" t="s">
        <v>151</v>
      </c>
      <c r="K9" s="130"/>
    </row>
    <row r="10" spans="2:11" x14ac:dyDescent="0.3">
      <c r="B10" s="122"/>
      <c r="C10" s="124"/>
      <c r="D10" s="124" t="s">
        <v>3</v>
      </c>
      <c r="E10" s="128"/>
      <c r="F10" s="131">
        <v>45275</v>
      </c>
      <c r="G10" s="130"/>
      <c r="H10" s="131">
        <v>45276</v>
      </c>
      <c r="I10" s="130"/>
      <c r="J10" s="131">
        <v>45278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160</v>
      </c>
      <c r="D12" s="7" t="s">
        <v>55</v>
      </c>
      <c r="E12" s="8">
        <v>1</v>
      </c>
      <c r="F12" s="7">
        <v>13600</v>
      </c>
      <c r="G12" s="47">
        <f>E12*F12</f>
        <v>13600</v>
      </c>
      <c r="H12" s="7">
        <v>15100</v>
      </c>
      <c r="I12" s="47">
        <f>H12*E12</f>
        <v>15100</v>
      </c>
      <c r="J12" s="7">
        <v>14690</v>
      </c>
      <c r="K12" s="47">
        <f>J12*E12</f>
        <v>14690</v>
      </c>
    </row>
    <row r="13" spans="2:11" ht="19.95" customHeight="1" x14ac:dyDescent="0.3">
      <c r="B13" s="36"/>
      <c r="C13" s="27" t="s">
        <v>21</v>
      </c>
      <c r="D13" s="30"/>
      <c r="E13" s="31"/>
      <c r="F13" s="45"/>
      <c r="G13" s="46">
        <f>G12*0.18</f>
        <v>2448</v>
      </c>
      <c r="H13" s="45"/>
      <c r="I13" s="51">
        <f t="shared" ref="I13:K13" si="0">I12*0.18</f>
        <v>2718</v>
      </c>
      <c r="J13" s="45"/>
      <c r="K13" s="51">
        <f t="shared" si="0"/>
        <v>2644.2</v>
      </c>
    </row>
    <row r="14" spans="2:11" ht="19.95" customHeight="1" x14ac:dyDescent="0.3">
      <c r="B14" s="36"/>
      <c r="C14" s="27" t="s">
        <v>39</v>
      </c>
      <c r="D14" s="30"/>
      <c r="E14" s="31"/>
      <c r="F14" s="132">
        <f>G12+G13</f>
        <v>16048</v>
      </c>
      <c r="G14" s="133"/>
      <c r="H14" s="132">
        <f t="shared" ref="H14" si="1">I12+I13</f>
        <v>17818</v>
      </c>
      <c r="I14" s="133"/>
      <c r="J14" s="132">
        <f t="shared" ref="J14" si="2">K12+K13</f>
        <v>17334.2</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13600</v>
      </c>
      <c r="E20" s="201"/>
    </row>
    <row r="21" spans="2:11" x14ac:dyDescent="0.3">
      <c r="C21" s="36" t="s">
        <v>190</v>
      </c>
      <c r="D21" s="202">
        <f>0.2*D20</f>
        <v>2720</v>
      </c>
      <c r="E21" s="202"/>
    </row>
    <row r="22" spans="2:11" x14ac:dyDescent="0.3">
      <c r="C22" s="36"/>
      <c r="D22" s="202">
        <f>SUM(D20:D21)</f>
        <v>16320</v>
      </c>
      <c r="E22" s="202"/>
    </row>
    <row r="23" spans="2:11" x14ac:dyDescent="0.3">
      <c r="C23" s="36" t="s">
        <v>191</v>
      </c>
      <c r="D23" s="202">
        <f>0.13615*D22</f>
        <v>2221.9679999999998</v>
      </c>
      <c r="E23" s="202"/>
    </row>
    <row r="24" spans="2:11" x14ac:dyDescent="0.3">
      <c r="C24" s="36"/>
      <c r="D24" s="202">
        <f>SUM(D22:D23)</f>
        <v>18541.968000000001</v>
      </c>
      <c r="E24" s="202"/>
    </row>
    <row r="25" spans="2:11" x14ac:dyDescent="0.3">
      <c r="C25" s="36" t="s">
        <v>192</v>
      </c>
      <c r="D25" s="202">
        <f>0.18*D24</f>
        <v>3337.5542399999999</v>
      </c>
      <c r="E25" s="202"/>
    </row>
    <row r="26" spans="2:11" ht="15" thickBot="1" x14ac:dyDescent="0.35">
      <c r="C26" s="200" t="s">
        <v>15</v>
      </c>
      <c r="D26" s="203">
        <f>SUM(D24:D25)</f>
        <v>21879.522240000002</v>
      </c>
      <c r="E26" s="203"/>
    </row>
  </sheetData>
  <mergeCells count="42">
    <mergeCell ref="D25:E25"/>
    <mergeCell ref="D26:E26"/>
    <mergeCell ref="D20:E20"/>
    <mergeCell ref="D21:E21"/>
    <mergeCell ref="D22:E22"/>
    <mergeCell ref="D23:E23"/>
    <mergeCell ref="D24:E24"/>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s>
  <pageMargins left="0.9055118110236221" right="0.70866141732283472" top="1.7322834645669292" bottom="0.74803149606299213" header="0.31496062992125984" footer="0.31496062992125984"/>
  <pageSetup paperSize="9"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C4F3-6C56-4F64-9A74-1530190582F9}">
  <dimension ref="B3:K26"/>
  <sheetViews>
    <sheetView topLeftCell="A4"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147</v>
      </c>
      <c r="G9" s="130"/>
      <c r="H9" s="129" t="s">
        <v>149</v>
      </c>
      <c r="I9" s="130"/>
      <c r="J9" s="129" t="s">
        <v>151</v>
      </c>
      <c r="K9" s="130"/>
    </row>
    <row r="10" spans="2:11" x14ac:dyDescent="0.3">
      <c r="B10" s="122"/>
      <c r="C10" s="124"/>
      <c r="D10" s="124" t="s">
        <v>3</v>
      </c>
      <c r="E10" s="128"/>
      <c r="F10" s="131">
        <v>45275</v>
      </c>
      <c r="G10" s="130"/>
      <c r="H10" s="131">
        <v>45276</v>
      </c>
      <c r="I10" s="130"/>
      <c r="J10" s="131">
        <v>45278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159</v>
      </c>
      <c r="D12" s="7" t="s">
        <v>55</v>
      </c>
      <c r="E12" s="8">
        <v>7</v>
      </c>
      <c r="F12" s="7">
        <v>36800</v>
      </c>
      <c r="G12" s="47">
        <f>E12*F12</f>
        <v>257600</v>
      </c>
      <c r="H12" s="7">
        <v>40670</v>
      </c>
      <c r="I12" s="47">
        <f>H12*E12</f>
        <v>284690</v>
      </c>
      <c r="J12" s="7">
        <v>40120</v>
      </c>
      <c r="K12" s="47">
        <f>J12*E12</f>
        <v>280840</v>
      </c>
    </row>
    <row r="13" spans="2:11" ht="19.95" customHeight="1" x14ac:dyDescent="0.3">
      <c r="B13" s="36"/>
      <c r="C13" s="27" t="s">
        <v>21</v>
      </c>
      <c r="D13" s="30"/>
      <c r="E13" s="31"/>
      <c r="F13" s="45"/>
      <c r="G13" s="46">
        <f>G12*0.18</f>
        <v>46368</v>
      </c>
      <c r="H13" s="45"/>
      <c r="I13" s="51">
        <f t="shared" ref="I13:K13" si="0">I12*0.18</f>
        <v>51244.2</v>
      </c>
      <c r="J13" s="45"/>
      <c r="K13" s="51">
        <f t="shared" si="0"/>
        <v>50551.199999999997</v>
      </c>
    </row>
    <row r="14" spans="2:11" ht="19.95" customHeight="1" x14ac:dyDescent="0.3">
      <c r="B14" s="36"/>
      <c r="C14" s="27" t="s">
        <v>39</v>
      </c>
      <c r="D14" s="30"/>
      <c r="E14" s="31"/>
      <c r="F14" s="132">
        <f>G12+G13</f>
        <v>303968</v>
      </c>
      <c r="G14" s="133"/>
      <c r="H14" s="132">
        <f t="shared" ref="H14" si="1">I12+I13</f>
        <v>335934.2</v>
      </c>
      <c r="I14" s="133"/>
      <c r="J14" s="132">
        <f t="shared" ref="J14" si="2">K12+K13</f>
        <v>331391.2</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36800</v>
      </c>
      <c r="E20" s="201"/>
    </row>
    <row r="21" spans="2:11" x14ac:dyDescent="0.3">
      <c r="C21" s="36" t="s">
        <v>190</v>
      </c>
      <c r="D21" s="202">
        <f>0.2*D20</f>
        <v>7360</v>
      </c>
      <c r="E21" s="202"/>
    </row>
    <row r="22" spans="2:11" x14ac:dyDescent="0.3">
      <c r="C22" s="36"/>
      <c r="D22" s="202">
        <f>SUM(D20:D21)</f>
        <v>44160</v>
      </c>
      <c r="E22" s="202"/>
    </row>
    <row r="23" spans="2:11" x14ac:dyDescent="0.3">
      <c r="C23" s="36" t="s">
        <v>191</v>
      </c>
      <c r="D23" s="202">
        <f>0.13615*D22</f>
        <v>6012.384</v>
      </c>
      <c r="E23" s="202"/>
    </row>
    <row r="24" spans="2:11" x14ac:dyDescent="0.3">
      <c r="C24" s="36"/>
      <c r="D24" s="202">
        <f>SUM(D22:D23)</f>
        <v>50172.383999999998</v>
      </c>
      <c r="E24" s="202"/>
    </row>
    <row r="25" spans="2:11" x14ac:dyDescent="0.3">
      <c r="C25" s="36" t="s">
        <v>192</v>
      </c>
      <c r="D25" s="202">
        <f>0.18*D24</f>
        <v>9031.0291199999992</v>
      </c>
      <c r="E25" s="202"/>
    </row>
    <row r="26" spans="2:11" ht="15" thickBot="1" x14ac:dyDescent="0.35">
      <c r="C26" s="200" t="s">
        <v>15</v>
      </c>
      <c r="D26" s="203">
        <f>SUM(D24:D25)</f>
        <v>59203.413119999997</v>
      </c>
      <c r="E26" s="203"/>
    </row>
  </sheetData>
  <mergeCells count="42">
    <mergeCell ref="D25:E25"/>
    <mergeCell ref="D26:E26"/>
    <mergeCell ref="D20:E20"/>
    <mergeCell ref="D21:E21"/>
    <mergeCell ref="D22:E22"/>
    <mergeCell ref="D23:E23"/>
    <mergeCell ref="D24:E24"/>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s>
  <pageMargins left="1.1023622047244095" right="0.70866141732283472" top="1.7322834645669292" bottom="0.74803149606299213" header="0.31496062992125984" footer="0.31496062992125984"/>
  <pageSetup paperSize="9" scale="8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4724E-BB9B-422B-84A8-1B119C7C5A1D}">
  <dimension ref="B3:K26"/>
  <sheetViews>
    <sheetView topLeftCell="A4"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147</v>
      </c>
      <c r="G9" s="130"/>
      <c r="H9" s="129" t="s">
        <v>149</v>
      </c>
      <c r="I9" s="130"/>
      <c r="J9" s="129" t="s">
        <v>151</v>
      </c>
      <c r="K9" s="130"/>
    </row>
    <row r="10" spans="2:11" x14ac:dyDescent="0.3">
      <c r="B10" s="122"/>
      <c r="C10" s="124"/>
      <c r="D10" s="124" t="s">
        <v>3</v>
      </c>
      <c r="E10" s="128"/>
      <c r="F10" s="131">
        <v>45275</v>
      </c>
      <c r="G10" s="130"/>
      <c r="H10" s="131">
        <v>45276</v>
      </c>
      <c r="I10" s="130"/>
      <c r="J10" s="131">
        <v>45278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144</v>
      </c>
      <c r="D12" s="7" t="s">
        <v>55</v>
      </c>
      <c r="E12" s="8">
        <v>1</v>
      </c>
      <c r="F12" s="7">
        <v>25760</v>
      </c>
      <c r="G12" s="47">
        <f>E12*F12</f>
        <v>25760</v>
      </c>
      <c r="H12" s="7">
        <v>28340</v>
      </c>
      <c r="I12" s="47">
        <f>H12*E12</f>
        <v>28340</v>
      </c>
      <c r="J12" s="7">
        <v>27565</v>
      </c>
      <c r="K12" s="47">
        <f>J12*E12</f>
        <v>27565</v>
      </c>
    </row>
    <row r="13" spans="2:11" ht="19.95" customHeight="1" x14ac:dyDescent="0.3">
      <c r="B13" s="36"/>
      <c r="C13" s="27" t="s">
        <v>21</v>
      </c>
      <c r="D13" s="30"/>
      <c r="E13" s="31"/>
      <c r="F13" s="45"/>
      <c r="G13" s="46">
        <f>G12*0.18</f>
        <v>4636.8</v>
      </c>
      <c r="H13" s="45"/>
      <c r="I13" s="51">
        <f t="shared" ref="I13:K13" si="0">I12*0.18</f>
        <v>5101.2</v>
      </c>
      <c r="J13" s="45"/>
      <c r="K13" s="51">
        <f t="shared" si="0"/>
        <v>4961.7</v>
      </c>
    </row>
    <row r="14" spans="2:11" ht="19.95" customHeight="1" x14ac:dyDescent="0.3">
      <c r="B14" s="36"/>
      <c r="C14" s="27" t="s">
        <v>39</v>
      </c>
      <c r="D14" s="30"/>
      <c r="E14" s="31"/>
      <c r="F14" s="132">
        <f>G12+G13</f>
        <v>30396.799999999999</v>
      </c>
      <c r="G14" s="133"/>
      <c r="H14" s="132">
        <f t="shared" ref="H14" si="1">I12+I13</f>
        <v>33441.199999999997</v>
      </c>
      <c r="I14" s="133"/>
      <c r="J14" s="132">
        <f t="shared" ref="J14" si="2">K12+K13</f>
        <v>32526.7</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9.95" customHeight="1" x14ac:dyDescent="0.3">
      <c r="B18" s="88" t="s">
        <v>168</v>
      </c>
    </row>
    <row r="19" spans="2:11" ht="15" thickBot="1" x14ac:dyDescent="0.35"/>
    <row r="20" spans="2:11" x14ac:dyDescent="0.3">
      <c r="C20" s="204" t="s">
        <v>189</v>
      </c>
      <c r="D20" s="201">
        <f>F12</f>
        <v>25760</v>
      </c>
      <c r="E20" s="201"/>
    </row>
    <row r="21" spans="2:11" x14ac:dyDescent="0.3">
      <c r="C21" s="36" t="s">
        <v>190</v>
      </c>
      <c r="D21" s="202">
        <f>0.2*D20</f>
        <v>5152</v>
      </c>
      <c r="E21" s="202"/>
    </row>
    <row r="22" spans="2:11" x14ac:dyDescent="0.3">
      <c r="C22" s="36"/>
      <c r="D22" s="202">
        <f>SUM(D20:D21)</f>
        <v>30912</v>
      </c>
      <c r="E22" s="202"/>
    </row>
    <row r="23" spans="2:11" x14ac:dyDescent="0.3">
      <c r="C23" s="36" t="s">
        <v>191</v>
      </c>
      <c r="D23" s="202">
        <f>0.13615*D22</f>
        <v>4208.6687999999995</v>
      </c>
      <c r="E23" s="202"/>
    </row>
    <row r="24" spans="2:11" x14ac:dyDescent="0.3">
      <c r="C24" s="36"/>
      <c r="D24" s="202">
        <f>SUM(D22:D23)</f>
        <v>35120.668799999999</v>
      </c>
      <c r="E24" s="202"/>
    </row>
    <row r="25" spans="2:11" x14ac:dyDescent="0.3">
      <c r="C25" s="36" t="s">
        <v>192</v>
      </c>
      <c r="D25" s="202">
        <f>0.18*D24</f>
        <v>6321.7203839999993</v>
      </c>
      <c r="E25" s="202"/>
    </row>
    <row r="26" spans="2:11" ht="15" thickBot="1" x14ac:dyDescent="0.35">
      <c r="C26" s="200" t="s">
        <v>15</v>
      </c>
      <c r="D26" s="203">
        <f>SUM(D24:D25)</f>
        <v>41442.389184</v>
      </c>
      <c r="E26" s="203"/>
    </row>
  </sheetData>
  <mergeCells count="42">
    <mergeCell ref="D25:E25"/>
    <mergeCell ref="D26:E26"/>
    <mergeCell ref="D20:E20"/>
    <mergeCell ref="D21:E21"/>
    <mergeCell ref="D22:E22"/>
    <mergeCell ref="D23:E23"/>
    <mergeCell ref="D24:E24"/>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s>
  <pageMargins left="1.1023622047244095" right="0.70866141732283472" top="1.7322834645669292" bottom="0.74803149606299213" header="0.31496062992125984" footer="0.31496062992125984"/>
  <pageSetup paperSize="9" scale="83"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A181-A2B5-4B69-8D29-76EB6307CB99}">
  <dimension ref="B3:K26"/>
  <sheetViews>
    <sheetView topLeftCell="A12"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8" width="13.5546875" customWidth="1"/>
    <col min="9" max="9" width="14" customWidth="1"/>
    <col min="10" max="11" width="13.5546875" customWidth="1"/>
  </cols>
  <sheetData>
    <row r="3" spans="2:11" ht="15" thickBot="1" x14ac:dyDescent="0.35"/>
    <row r="4" spans="2:11" x14ac:dyDescent="0.3">
      <c r="B4" s="106" t="s">
        <v>36</v>
      </c>
      <c r="C4" s="107"/>
      <c r="D4" s="145" t="s">
        <v>143</v>
      </c>
      <c r="E4" s="146"/>
      <c r="F4" s="146"/>
      <c r="G4" s="146"/>
      <c r="H4" s="146"/>
      <c r="I4" s="146"/>
      <c r="J4" s="146"/>
      <c r="K4" s="147"/>
    </row>
    <row r="5" spans="2:11" x14ac:dyDescent="0.3">
      <c r="B5" s="117" t="s">
        <v>35</v>
      </c>
      <c r="C5" s="118"/>
      <c r="D5" s="148"/>
      <c r="E5" s="149"/>
      <c r="F5" s="149"/>
      <c r="G5" s="149"/>
      <c r="H5" s="149"/>
      <c r="I5" s="149"/>
      <c r="J5" s="149"/>
      <c r="K5" s="150"/>
    </row>
    <row r="6" spans="2:11" ht="15" thickBot="1" x14ac:dyDescent="0.35">
      <c r="B6" s="119" t="s">
        <v>37</v>
      </c>
      <c r="C6" s="120"/>
      <c r="D6" s="151"/>
      <c r="E6" s="152"/>
      <c r="F6" s="152"/>
      <c r="G6" s="152"/>
      <c r="H6" s="152"/>
      <c r="I6" s="152"/>
      <c r="J6" s="152"/>
      <c r="K6" s="153"/>
    </row>
    <row r="7" spans="2:11" x14ac:dyDescent="0.3">
      <c r="B7" s="121" t="s">
        <v>11</v>
      </c>
      <c r="C7" s="123" t="s">
        <v>14</v>
      </c>
      <c r="D7" s="123" t="s">
        <v>0</v>
      </c>
      <c r="E7" s="125"/>
      <c r="F7" s="126" t="s">
        <v>97</v>
      </c>
      <c r="G7" s="127"/>
      <c r="H7" s="126" t="s">
        <v>99</v>
      </c>
      <c r="I7" s="127"/>
      <c r="J7" s="126" t="s">
        <v>173</v>
      </c>
      <c r="K7" s="127"/>
    </row>
    <row r="8" spans="2:11" x14ac:dyDescent="0.3">
      <c r="B8" s="122"/>
      <c r="C8" s="124"/>
      <c r="D8" s="124" t="s">
        <v>1</v>
      </c>
      <c r="E8" s="128"/>
      <c r="F8" s="143"/>
      <c r="G8" s="144"/>
      <c r="H8" s="129">
        <v>9866230839</v>
      </c>
      <c r="I8" s="130"/>
      <c r="J8" s="129">
        <v>9666877143</v>
      </c>
      <c r="K8" s="130"/>
    </row>
    <row r="9" spans="2:11" x14ac:dyDescent="0.3">
      <c r="B9" s="122"/>
      <c r="C9" s="124"/>
      <c r="D9" s="124" t="s">
        <v>2</v>
      </c>
      <c r="E9" s="128"/>
      <c r="F9" s="129" t="s">
        <v>98</v>
      </c>
      <c r="G9" s="130"/>
      <c r="H9" s="129" t="s">
        <v>100</v>
      </c>
      <c r="I9" s="130"/>
      <c r="J9" s="129" t="s">
        <v>174</v>
      </c>
      <c r="K9" s="130"/>
    </row>
    <row r="10" spans="2:11" x14ac:dyDescent="0.3">
      <c r="B10" s="122"/>
      <c r="C10" s="124"/>
      <c r="D10" s="124" t="s">
        <v>3</v>
      </c>
      <c r="E10" s="128"/>
      <c r="F10" s="131">
        <v>45274</v>
      </c>
      <c r="G10" s="130"/>
      <c r="H10" s="131">
        <v>45274</v>
      </c>
      <c r="I10" s="130"/>
      <c r="J10" s="131">
        <v>45099</v>
      </c>
      <c r="K10" s="130"/>
    </row>
    <row r="11" spans="2:11" x14ac:dyDescent="0.3">
      <c r="B11" s="122"/>
      <c r="C11" s="124"/>
      <c r="D11" s="28" t="s">
        <v>4</v>
      </c>
      <c r="E11" s="29" t="s">
        <v>13</v>
      </c>
      <c r="F11" s="28" t="s">
        <v>19</v>
      </c>
      <c r="G11" s="57" t="s">
        <v>20</v>
      </c>
      <c r="H11" s="28" t="s">
        <v>19</v>
      </c>
      <c r="I11" s="57" t="s">
        <v>20</v>
      </c>
      <c r="J11" s="28" t="s">
        <v>19</v>
      </c>
      <c r="K11" s="57" t="s">
        <v>20</v>
      </c>
    </row>
    <row r="12" spans="2:11" ht="72" x14ac:dyDescent="0.3">
      <c r="B12" s="2">
        <v>1</v>
      </c>
      <c r="C12" s="90" t="s">
        <v>96</v>
      </c>
      <c r="D12" s="7" t="s">
        <v>55</v>
      </c>
      <c r="E12" s="8">
        <v>31</v>
      </c>
      <c r="F12" s="7">
        <v>4100</v>
      </c>
      <c r="G12" s="47">
        <f>E12*F12</f>
        <v>127100</v>
      </c>
      <c r="H12" s="7">
        <v>3839</v>
      </c>
      <c r="I12" s="47">
        <f>H12*E12</f>
        <v>119009</v>
      </c>
      <c r="J12" s="7">
        <v>4175</v>
      </c>
      <c r="K12" s="47">
        <f>J12*E12</f>
        <v>129425</v>
      </c>
    </row>
    <row r="13" spans="2:11" ht="19.95" customHeight="1" x14ac:dyDescent="0.3">
      <c r="B13" s="36"/>
      <c r="C13" s="27" t="s">
        <v>21</v>
      </c>
      <c r="D13" s="30"/>
      <c r="E13" s="31"/>
      <c r="F13" s="45"/>
      <c r="G13" s="46">
        <f>G12*0.18</f>
        <v>22878</v>
      </c>
      <c r="H13" s="45"/>
      <c r="I13" s="51">
        <f t="shared" ref="I13:K13" si="0">I12*0.18</f>
        <v>21421.62</v>
      </c>
      <c r="J13" s="45"/>
      <c r="K13" s="51">
        <f t="shared" si="0"/>
        <v>23296.5</v>
      </c>
    </row>
    <row r="14" spans="2:11" ht="19.95" customHeight="1" x14ac:dyDescent="0.3">
      <c r="B14" s="36"/>
      <c r="C14" s="27" t="s">
        <v>39</v>
      </c>
      <c r="D14" s="30"/>
      <c r="E14" s="31"/>
      <c r="F14" s="132">
        <f>G12+G13</f>
        <v>149978</v>
      </c>
      <c r="G14" s="133"/>
      <c r="H14" s="132">
        <f t="shared" ref="H14" si="1">I12+I13</f>
        <v>140430.62</v>
      </c>
      <c r="I14" s="133"/>
      <c r="J14" s="132">
        <f t="shared" ref="J14" si="2">K12+K13</f>
        <v>152721.5</v>
      </c>
      <c r="K14" s="133"/>
    </row>
    <row r="15" spans="2:11" ht="19.95" customHeight="1" x14ac:dyDescent="0.3">
      <c r="B15" s="36"/>
      <c r="C15" s="124" t="s">
        <v>17</v>
      </c>
      <c r="D15" s="30"/>
      <c r="E15" s="31"/>
      <c r="F15" s="135" t="s">
        <v>126</v>
      </c>
      <c r="G15" s="136"/>
      <c r="H15" s="135" t="s">
        <v>126</v>
      </c>
      <c r="I15" s="136"/>
      <c r="J15" s="135" t="s">
        <v>175</v>
      </c>
      <c r="K15" s="136"/>
    </row>
    <row r="16" spans="2:11" ht="19.95" customHeight="1" x14ac:dyDescent="0.3">
      <c r="B16" s="36"/>
      <c r="C16" s="124"/>
      <c r="D16" s="30"/>
      <c r="E16" s="31"/>
      <c r="F16" s="135" t="s">
        <v>33</v>
      </c>
      <c r="G16" s="136"/>
      <c r="H16" s="135" t="s">
        <v>33</v>
      </c>
      <c r="I16" s="136"/>
      <c r="J16" s="135"/>
      <c r="K16" s="136"/>
    </row>
    <row r="17" spans="2:11" ht="19.95" customHeight="1" thickBot="1" x14ac:dyDescent="0.35">
      <c r="B17" s="37"/>
      <c r="C17" s="134"/>
      <c r="D17" s="32"/>
      <c r="E17" s="33"/>
      <c r="F17" s="137"/>
      <c r="G17" s="138"/>
      <c r="H17" s="137"/>
      <c r="I17" s="138"/>
      <c r="J17" s="137"/>
      <c r="K17" s="138"/>
    </row>
    <row r="18" spans="2:11" ht="19.95" customHeight="1" x14ac:dyDescent="0.3">
      <c r="B18" s="88" t="s">
        <v>101</v>
      </c>
    </row>
    <row r="19" spans="2:11" ht="15" thickBot="1" x14ac:dyDescent="0.35"/>
    <row r="20" spans="2:11" x14ac:dyDescent="0.3">
      <c r="C20" s="204" t="s">
        <v>189</v>
      </c>
      <c r="D20" s="201">
        <f>H12</f>
        <v>3839</v>
      </c>
      <c r="E20" s="201"/>
    </row>
    <row r="21" spans="2:11" x14ac:dyDescent="0.3">
      <c r="C21" s="36" t="s">
        <v>190</v>
      </c>
      <c r="D21" s="202">
        <f>0.2*D20</f>
        <v>767.80000000000007</v>
      </c>
      <c r="E21" s="202"/>
    </row>
    <row r="22" spans="2:11" x14ac:dyDescent="0.3">
      <c r="C22" s="36"/>
      <c r="D22" s="202">
        <f>SUM(D20:D21)</f>
        <v>4606.8</v>
      </c>
      <c r="E22" s="202"/>
    </row>
    <row r="23" spans="2:11" x14ac:dyDescent="0.3">
      <c r="C23" s="36" t="s">
        <v>191</v>
      </c>
      <c r="D23" s="202">
        <f>0.13615*D22</f>
        <v>627.21582000000001</v>
      </c>
      <c r="E23" s="202"/>
    </row>
    <row r="24" spans="2:11" x14ac:dyDescent="0.3">
      <c r="C24" s="36"/>
      <c r="D24" s="202">
        <f>SUM(D22:D23)</f>
        <v>5234.0158200000005</v>
      </c>
      <c r="E24" s="202"/>
    </row>
    <row r="25" spans="2:11" x14ac:dyDescent="0.3">
      <c r="C25" s="36" t="s">
        <v>192</v>
      </c>
      <c r="D25" s="202">
        <f>0.18*D24</f>
        <v>942.12284760000011</v>
      </c>
      <c r="E25" s="202"/>
    </row>
    <row r="26" spans="2:11" ht="15" thickBot="1" x14ac:dyDescent="0.35">
      <c r="C26" s="200" t="s">
        <v>15</v>
      </c>
      <c r="D26" s="203">
        <f>SUM(D24:D25)</f>
        <v>6176.1386676000002</v>
      </c>
      <c r="E26" s="203"/>
    </row>
  </sheetData>
  <mergeCells count="42">
    <mergeCell ref="D25:E25"/>
    <mergeCell ref="D26:E26"/>
    <mergeCell ref="D20:E20"/>
    <mergeCell ref="D21:E21"/>
    <mergeCell ref="D22:E22"/>
    <mergeCell ref="D23:E23"/>
    <mergeCell ref="D24:E24"/>
    <mergeCell ref="B4:C4"/>
    <mergeCell ref="D4:K6"/>
    <mergeCell ref="B5:C5"/>
    <mergeCell ref="B6:C6"/>
    <mergeCell ref="J7:K7"/>
    <mergeCell ref="B7:B11"/>
    <mergeCell ref="C7:C11"/>
    <mergeCell ref="D7:E7"/>
    <mergeCell ref="F7:G7"/>
    <mergeCell ref="H7:I7"/>
    <mergeCell ref="D10:E10"/>
    <mergeCell ref="F10:G10"/>
    <mergeCell ref="H10:I10"/>
    <mergeCell ref="D8:E8"/>
    <mergeCell ref="F9:G9"/>
    <mergeCell ref="H8:I8"/>
    <mergeCell ref="J8:K8"/>
    <mergeCell ref="F8:G8"/>
    <mergeCell ref="D9:E9"/>
    <mergeCell ref="H9:I9"/>
    <mergeCell ref="J9:K9"/>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s>
  <pageMargins left="0.70866141732283472" right="0.70866141732283472" top="1.7322834645669292" bottom="0.74803149606299213" header="0.31496062992125984" footer="0.31496062992125984"/>
  <pageSetup paperSize="9" scale="87"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96154-1E7F-4420-A451-3BCFE53D9550}">
  <dimension ref="B3:M18"/>
  <sheetViews>
    <sheetView topLeftCell="A2" workbookViewId="0">
      <selection activeCell="B18" sqref="B18"/>
    </sheetView>
  </sheetViews>
  <sheetFormatPr defaultRowHeight="14.4" x14ac:dyDescent="0.3"/>
  <cols>
    <col min="1" max="1" width="4.6640625" customWidth="1"/>
    <col min="2" max="2" width="6.21875" customWidth="1"/>
    <col min="3" max="3" width="45.44140625" customWidth="1"/>
    <col min="4" max="5" width="6.33203125" customWidth="1"/>
    <col min="6" max="13" width="14.21875" customWidth="1"/>
  </cols>
  <sheetData>
    <row r="3" spans="2:13" ht="15" thickBot="1" x14ac:dyDescent="0.35"/>
    <row r="4" spans="2:13" x14ac:dyDescent="0.3">
      <c r="B4" s="106" t="s">
        <v>36</v>
      </c>
      <c r="C4" s="107"/>
      <c r="D4" s="108" t="s">
        <v>38</v>
      </c>
      <c r="E4" s="109"/>
      <c r="F4" s="109"/>
      <c r="G4" s="109"/>
      <c r="H4" s="109"/>
      <c r="I4" s="109"/>
      <c r="J4" s="109"/>
      <c r="K4" s="109"/>
      <c r="L4" s="158"/>
      <c r="M4" s="159"/>
    </row>
    <row r="5" spans="2:13" x14ac:dyDescent="0.3">
      <c r="B5" s="117" t="s">
        <v>35</v>
      </c>
      <c r="C5" s="118"/>
      <c r="D5" s="111"/>
      <c r="E5" s="112"/>
      <c r="F5" s="112"/>
      <c r="G5" s="112"/>
      <c r="H5" s="112"/>
      <c r="I5" s="112"/>
      <c r="J5" s="112"/>
      <c r="K5" s="112"/>
      <c r="L5" s="160"/>
      <c r="M5" s="161"/>
    </row>
    <row r="6" spans="2:13" ht="15" thickBot="1" x14ac:dyDescent="0.35">
      <c r="B6" s="119" t="s">
        <v>37</v>
      </c>
      <c r="C6" s="120"/>
      <c r="D6" s="114"/>
      <c r="E6" s="115"/>
      <c r="F6" s="115"/>
      <c r="G6" s="115"/>
      <c r="H6" s="115"/>
      <c r="I6" s="115"/>
      <c r="J6" s="115"/>
      <c r="K6" s="115"/>
      <c r="L6" s="162"/>
      <c r="M6" s="163"/>
    </row>
    <row r="7" spans="2:13" x14ac:dyDescent="0.3">
      <c r="B7" s="121" t="s">
        <v>11</v>
      </c>
      <c r="C7" s="123" t="s">
        <v>14</v>
      </c>
      <c r="D7" s="123" t="s">
        <v>0</v>
      </c>
      <c r="E7" s="125"/>
      <c r="F7" s="126" t="s">
        <v>52</v>
      </c>
      <c r="G7" s="127"/>
      <c r="H7" s="126"/>
      <c r="I7" s="127"/>
      <c r="J7" s="126"/>
      <c r="K7" s="127"/>
      <c r="L7" s="126"/>
      <c r="M7" s="127"/>
    </row>
    <row r="8" spans="2:13" x14ac:dyDescent="0.3">
      <c r="B8" s="122"/>
      <c r="C8" s="124"/>
      <c r="D8" s="124" t="s">
        <v>1</v>
      </c>
      <c r="E8" s="128"/>
      <c r="F8" s="129">
        <v>9963994994</v>
      </c>
      <c r="G8" s="130"/>
      <c r="H8" s="129"/>
      <c r="I8" s="130"/>
      <c r="J8" s="129"/>
      <c r="K8" s="130"/>
      <c r="L8" s="129"/>
      <c r="M8" s="130"/>
    </row>
    <row r="9" spans="2:13" x14ac:dyDescent="0.3">
      <c r="B9" s="122"/>
      <c r="C9" s="124"/>
      <c r="D9" s="124" t="s">
        <v>2</v>
      </c>
      <c r="E9" s="128"/>
      <c r="F9" s="129" t="s">
        <v>88</v>
      </c>
      <c r="G9" s="130"/>
      <c r="H9" s="129"/>
      <c r="I9" s="130"/>
      <c r="J9" s="129"/>
      <c r="K9" s="130"/>
      <c r="L9" s="129"/>
      <c r="M9" s="130"/>
    </row>
    <row r="10" spans="2:13" x14ac:dyDescent="0.3">
      <c r="B10" s="122"/>
      <c r="C10" s="124"/>
      <c r="D10" s="124" t="s">
        <v>3</v>
      </c>
      <c r="E10" s="128"/>
      <c r="F10" s="131">
        <v>45273</v>
      </c>
      <c r="G10" s="130"/>
      <c r="H10" s="131"/>
      <c r="I10" s="130"/>
      <c r="J10" s="131"/>
      <c r="K10" s="130"/>
      <c r="L10" s="131"/>
      <c r="M10" s="130"/>
    </row>
    <row r="11" spans="2:13" x14ac:dyDescent="0.3">
      <c r="B11" s="122"/>
      <c r="C11" s="124"/>
      <c r="D11" s="28" t="s">
        <v>4</v>
      </c>
      <c r="E11" s="29" t="s">
        <v>13</v>
      </c>
      <c r="F11" s="28" t="s">
        <v>19</v>
      </c>
      <c r="G11" s="57" t="s">
        <v>20</v>
      </c>
      <c r="H11" s="28" t="s">
        <v>19</v>
      </c>
      <c r="I11" s="57" t="s">
        <v>20</v>
      </c>
      <c r="J11" s="28" t="s">
        <v>19</v>
      </c>
      <c r="K11" s="57" t="s">
        <v>20</v>
      </c>
      <c r="L11" s="28" t="s">
        <v>19</v>
      </c>
      <c r="M11" s="57" t="s">
        <v>20</v>
      </c>
    </row>
    <row r="12" spans="2:13" ht="62.4" x14ac:dyDescent="0.3">
      <c r="B12" s="2">
        <v>1</v>
      </c>
      <c r="C12" s="87" t="s">
        <v>87</v>
      </c>
      <c r="D12" s="7" t="s">
        <v>12</v>
      </c>
      <c r="E12" s="8">
        <v>1</v>
      </c>
      <c r="F12" s="72">
        <v>10992</v>
      </c>
      <c r="G12" s="47">
        <f>E12*F12</f>
        <v>10992</v>
      </c>
      <c r="H12" s="72"/>
      <c r="I12" s="47">
        <f>H12*E12</f>
        <v>0</v>
      </c>
      <c r="J12" s="72"/>
      <c r="K12" s="47">
        <f>J12*E12</f>
        <v>0</v>
      </c>
      <c r="L12" s="72"/>
      <c r="M12" s="47">
        <f>L12*E12</f>
        <v>0</v>
      </c>
    </row>
    <row r="13" spans="2:13" ht="19.95" customHeight="1" x14ac:dyDescent="0.3">
      <c r="B13" s="36"/>
      <c r="C13" s="27" t="s">
        <v>21</v>
      </c>
      <c r="D13" s="30"/>
      <c r="E13" s="31"/>
      <c r="F13" s="45"/>
      <c r="G13" s="46">
        <f>G12*0.18</f>
        <v>1978.56</v>
      </c>
      <c r="H13" s="45"/>
      <c r="I13" s="51">
        <f t="shared" ref="I13:M13" si="0">I12*0.18</f>
        <v>0</v>
      </c>
      <c r="J13" s="45"/>
      <c r="K13" s="51">
        <f t="shared" si="0"/>
        <v>0</v>
      </c>
      <c r="L13" s="45"/>
      <c r="M13" s="51">
        <f t="shared" si="0"/>
        <v>0</v>
      </c>
    </row>
    <row r="14" spans="2:13" ht="19.95" customHeight="1" x14ac:dyDescent="0.3">
      <c r="B14" s="36"/>
      <c r="C14" s="27" t="s">
        <v>39</v>
      </c>
      <c r="D14" s="30"/>
      <c r="E14" s="31"/>
      <c r="F14" s="132">
        <f>G12+G13</f>
        <v>12970.56</v>
      </c>
      <c r="G14" s="133"/>
      <c r="H14" s="132">
        <f t="shared" ref="H14" si="1">I12+I13</f>
        <v>0</v>
      </c>
      <c r="I14" s="133"/>
      <c r="J14" s="132">
        <f t="shared" ref="J14" si="2">K12+K13</f>
        <v>0</v>
      </c>
      <c r="K14" s="133"/>
      <c r="L14" s="132">
        <f t="shared" ref="L14" si="3">M12+M13</f>
        <v>0</v>
      </c>
      <c r="M14" s="133"/>
    </row>
    <row r="15" spans="2:13" ht="19.95" customHeight="1" x14ac:dyDescent="0.3">
      <c r="B15" s="36"/>
      <c r="C15" s="124" t="s">
        <v>17</v>
      </c>
      <c r="D15" s="30"/>
      <c r="E15" s="31"/>
      <c r="F15" s="154"/>
      <c r="G15" s="155"/>
      <c r="H15" s="154"/>
      <c r="I15" s="155"/>
      <c r="J15" s="154"/>
      <c r="K15" s="155"/>
      <c r="L15" s="154"/>
      <c r="M15" s="155"/>
    </row>
    <row r="16" spans="2:13" ht="19.95" customHeight="1" x14ac:dyDescent="0.3">
      <c r="B16" s="36"/>
      <c r="C16" s="124"/>
      <c r="D16" s="30"/>
      <c r="E16" s="31"/>
      <c r="F16" s="154"/>
      <c r="G16" s="155"/>
      <c r="H16" s="154"/>
      <c r="I16" s="155"/>
      <c r="J16" s="154"/>
      <c r="K16" s="155"/>
      <c r="L16" s="154"/>
      <c r="M16" s="155"/>
    </row>
    <row r="17" spans="2:13" ht="19.95" customHeight="1" thickBot="1" x14ac:dyDescent="0.35">
      <c r="B17" s="37"/>
      <c r="C17" s="134"/>
      <c r="D17" s="32"/>
      <c r="E17" s="33"/>
      <c r="F17" s="156"/>
      <c r="G17" s="157"/>
      <c r="H17" s="156"/>
      <c r="I17" s="157"/>
      <c r="J17" s="156"/>
      <c r="K17" s="157"/>
      <c r="L17" s="156"/>
      <c r="M17" s="157"/>
    </row>
    <row r="18" spans="2:13" ht="25.05" customHeight="1" x14ac:dyDescent="0.3">
      <c r="B18" s="88" t="s">
        <v>89</v>
      </c>
    </row>
  </sheetData>
  <mergeCells count="44">
    <mergeCell ref="F14:G14"/>
    <mergeCell ref="H14:I14"/>
    <mergeCell ref="J14:K14"/>
    <mergeCell ref="L14:M14"/>
    <mergeCell ref="B4:C4"/>
    <mergeCell ref="D4:K6"/>
    <mergeCell ref="L4:M6"/>
    <mergeCell ref="B5:C5"/>
    <mergeCell ref="B6:C6"/>
    <mergeCell ref="B7:B11"/>
    <mergeCell ref="C7:C11"/>
    <mergeCell ref="D7:E7"/>
    <mergeCell ref="F7:G7"/>
    <mergeCell ref="H7:I7"/>
    <mergeCell ref="D10:E10"/>
    <mergeCell ref="F10:G10"/>
    <mergeCell ref="J7:K7"/>
    <mergeCell ref="L7:M7"/>
    <mergeCell ref="J10:K10"/>
    <mergeCell ref="L10:M10"/>
    <mergeCell ref="D9:E9"/>
    <mergeCell ref="F9:G9"/>
    <mergeCell ref="H9:I9"/>
    <mergeCell ref="J9:K9"/>
    <mergeCell ref="L9:M9"/>
    <mergeCell ref="J8:K8"/>
    <mergeCell ref="L8:M8"/>
    <mergeCell ref="H10:I10"/>
    <mergeCell ref="D8:E8"/>
    <mergeCell ref="F8:G8"/>
    <mergeCell ref="H8:I8"/>
    <mergeCell ref="C15:C17"/>
    <mergeCell ref="F15:G15"/>
    <mergeCell ref="H15:I15"/>
    <mergeCell ref="J15:K15"/>
    <mergeCell ref="L15:M15"/>
    <mergeCell ref="F16:G16"/>
    <mergeCell ref="H16:I16"/>
    <mergeCell ref="J16:K16"/>
    <mergeCell ref="L16:M16"/>
    <mergeCell ref="F17:G17"/>
    <mergeCell ref="H17:I17"/>
    <mergeCell ref="J17:K17"/>
    <mergeCell ref="L17:M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D10AF-E201-42EE-AEF0-31A3503DD548}">
  <dimension ref="B3:N36"/>
  <sheetViews>
    <sheetView topLeftCell="A21" zoomScaleNormal="100" workbookViewId="0">
      <selection activeCell="C30" sqref="C30:E3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4" ht="19.95" customHeight="1" thickBot="1" x14ac:dyDescent="0.35">
      <c r="B3" s="169"/>
      <c r="C3" s="169"/>
      <c r="D3" s="169"/>
      <c r="E3" s="169"/>
      <c r="F3" s="169"/>
      <c r="G3" s="169"/>
      <c r="H3" s="169"/>
      <c r="I3" s="169"/>
      <c r="J3" s="169"/>
      <c r="K3" s="169"/>
    </row>
    <row r="4" spans="2:14" x14ac:dyDescent="0.3">
      <c r="B4" s="117" t="s">
        <v>36</v>
      </c>
      <c r="C4" s="118"/>
      <c r="D4" s="148" t="s">
        <v>135</v>
      </c>
      <c r="E4" s="149"/>
      <c r="F4" s="149"/>
      <c r="G4" s="149"/>
      <c r="H4" s="149"/>
      <c r="I4" s="149"/>
      <c r="J4" s="149"/>
      <c r="K4" s="150"/>
    </row>
    <row r="5" spans="2:14" x14ac:dyDescent="0.3">
      <c r="B5" s="117" t="s">
        <v>35</v>
      </c>
      <c r="C5" s="118"/>
      <c r="D5" s="148"/>
      <c r="E5" s="149"/>
      <c r="F5" s="149"/>
      <c r="G5" s="149"/>
      <c r="H5" s="149"/>
      <c r="I5" s="149"/>
      <c r="J5" s="149"/>
      <c r="K5" s="150"/>
    </row>
    <row r="6" spans="2:14" ht="15" thickBot="1" x14ac:dyDescent="0.35">
      <c r="B6" s="119" t="s">
        <v>37</v>
      </c>
      <c r="C6" s="120"/>
      <c r="D6" s="151"/>
      <c r="E6" s="152"/>
      <c r="F6" s="152"/>
      <c r="G6" s="152"/>
      <c r="H6" s="152"/>
      <c r="I6" s="152"/>
      <c r="J6" s="152"/>
      <c r="K6" s="153"/>
    </row>
    <row r="7" spans="2:14" x14ac:dyDescent="0.3">
      <c r="B7" s="121" t="s">
        <v>11</v>
      </c>
      <c r="C7" s="123" t="s">
        <v>14</v>
      </c>
      <c r="D7" s="123" t="s">
        <v>0</v>
      </c>
      <c r="E7" s="125"/>
      <c r="F7" s="164" t="s">
        <v>65</v>
      </c>
      <c r="G7" s="165"/>
      <c r="H7" s="164" t="s">
        <v>94</v>
      </c>
      <c r="I7" s="165"/>
      <c r="J7" s="164" t="s">
        <v>80</v>
      </c>
      <c r="K7" s="165"/>
      <c r="N7" s="89"/>
    </row>
    <row r="8" spans="2:14" x14ac:dyDescent="0.3">
      <c r="B8" s="122"/>
      <c r="C8" s="124"/>
      <c r="D8" s="124" t="s">
        <v>1</v>
      </c>
      <c r="E8" s="128"/>
      <c r="F8" s="168" t="s">
        <v>66</v>
      </c>
      <c r="G8" s="167"/>
      <c r="H8" s="168" t="s">
        <v>95</v>
      </c>
      <c r="I8" s="167"/>
      <c r="J8" s="168" t="s">
        <v>81</v>
      </c>
      <c r="K8" s="167"/>
    </row>
    <row r="9" spans="2:14" x14ac:dyDescent="0.3">
      <c r="B9" s="122"/>
      <c r="C9" s="124"/>
      <c r="D9" s="124" t="s">
        <v>2</v>
      </c>
      <c r="E9" s="128"/>
      <c r="F9" s="168" t="s">
        <v>67</v>
      </c>
      <c r="G9" s="167"/>
      <c r="H9" s="168"/>
      <c r="I9" s="167"/>
      <c r="J9" s="168"/>
      <c r="K9" s="167"/>
    </row>
    <row r="10" spans="2:14" x14ac:dyDescent="0.3">
      <c r="B10" s="122"/>
      <c r="C10" s="124"/>
      <c r="D10" s="124" t="s">
        <v>3</v>
      </c>
      <c r="E10" s="128"/>
      <c r="F10" s="166">
        <v>45272</v>
      </c>
      <c r="G10" s="167"/>
      <c r="H10" s="166">
        <v>45272</v>
      </c>
      <c r="I10" s="167"/>
      <c r="J10" s="166">
        <v>45272</v>
      </c>
      <c r="K10" s="167"/>
    </row>
    <row r="11" spans="2:14" x14ac:dyDescent="0.3">
      <c r="B11" s="122"/>
      <c r="C11" s="124"/>
      <c r="D11" s="28" t="s">
        <v>4</v>
      </c>
      <c r="E11" s="29" t="s">
        <v>13</v>
      </c>
      <c r="F11" s="28" t="s">
        <v>19</v>
      </c>
      <c r="G11" s="57" t="s">
        <v>20</v>
      </c>
      <c r="H11" s="28" t="s">
        <v>19</v>
      </c>
      <c r="I11" s="57" t="s">
        <v>20</v>
      </c>
      <c r="J11" s="28" t="s">
        <v>19</v>
      </c>
      <c r="K11" s="57" t="s">
        <v>20</v>
      </c>
    </row>
    <row r="12" spans="2:14" ht="19.95" customHeight="1" x14ac:dyDescent="0.3">
      <c r="B12" s="75">
        <v>1</v>
      </c>
      <c r="C12" s="86" t="s">
        <v>76</v>
      </c>
      <c r="D12" s="7" t="s">
        <v>55</v>
      </c>
      <c r="E12" s="8">
        <v>2</v>
      </c>
      <c r="F12" s="72">
        <v>8500</v>
      </c>
      <c r="G12" s="71">
        <f t="shared" ref="G12:G20" si="0">E12*F12</f>
        <v>17000</v>
      </c>
      <c r="H12" s="72">
        <v>8800</v>
      </c>
      <c r="I12" s="71">
        <f t="shared" ref="I12:I20" si="1">H12*E12</f>
        <v>17600</v>
      </c>
      <c r="J12" s="72">
        <v>9000</v>
      </c>
      <c r="K12" s="71">
        <f t="shared" ref="K12:K20" si="2">J12*E12</f>
        <v>18000</v>
      </c>
    </row>
    <row r="13" spans="2:14" ht="19.95" customHeight="1" x14ac:dyDescent="0.3">
      <c r="B13" s="76">
        <v>2</v>
      </c>
      <c r="C13" s="86" t="s">
        <v>68</v>
      </c>
      <c r="D13" s="7" t="s">
        <v>55</v>
      </c>
      <c r="E13" s="8">
        <v>2</v>
      </c>
      <c r="F13" s="72">
        <v>280</v>
      </c>
      <c r="G13" s="71">
        <f t="shared" si="0"/>
        <v>560</v>
      </c>
      <c r="H13" s="72"/>
      <c r="I13" s="71">
        <f t="shared" si="1"/>
        <v>0</v>
      </c>
      <c r="J13" s="72">
        <v>300</v>
      </c>
      <c r="K13" s="71">
        <f t="shared" si="2"/>
        <v>600</v>
      </c>
    </row>
    <row r="14" spans="2:14" ht="19.95" customHeight="1" x14ac:dyDescent="0.3">
      <c r="B14" s="76">
        <v>3</v>
      </c>
      <c r="C14" s="86" t="s">
        <v>69</v>
      </c>
      <c r="D14" s="7" t="s">
        <v>55</v>
      </c>
      <c r="E14" s="8">
        <v>1</v>
      </c>
      <c r="F14" s="72">
        <v>18650</v>
      </c>
      <c r="G14" s="71">
        <f>E14*F14</f>
        <v>18650</v>
      </c>
      <c r="H14" s="72">
        <v>22500</v>
      </c>
      <c r="I14" s="71">
        <f t="shared" si="1"/>
        <v>22500</v>
      </c>
      <c r="J14" s="72">
        <v>20000</v>
      </c>
      <c r="K14" s="71">
        <f t="shared" si="2"/>
        <v>20000</v>
      </c>
    </row>
    <row r="15" spans="2:14" ht="19.95" customHeight="1" x14ac:dyDescent="0.3">
      <c r="B15" s="76">
        <v>4</v>
      </c>
      <c r="C15" s="86" t="s">
        <v>77</v>
      </c>
      <c r="D15" s="7" t="s">
        <v>55</v>
      </c>
      <c r="E15" s="8">
        <v>1</v>
      </c>
      <c r="F15" s="72">
        <v>12500</v>
      </c>
      <c r="G15" s="71">
        <f t="shared" si="0"/>
        <v>12500</v>
      </c>
      <c r="H15" s="72">
        <v>14000</v>
      </c>
      <c r="I15" s="71">
        <f t="shared" si="1"/>
        <v>14000</v>
      </c>
      <c r="J15" s="72">
        <v>13850</v>
      </c>
      <c r="K15" s="71">
        <f t="shared" si="2"/>
        <v>13850</v>
      </c>
    </row>
    <row r="16" spans="2:14" ht="19.95" customHeight="1" x14ac:dyDescent="0.3">
      <c r="B16" s="76">
        <v>5</v>
      </c>
      <c r="C16" s="86" t="s">
        <v>70</v>
      </c>
      <c r="D16" s="7" t="s">
        <v>55</v>
      </c>
      <c r="E16" s="8">
        <v>1</v>
      </c>
      <c r="F16" s="72">
        <v>6500</v>
      </c>
      <c r="G16" s="71">
        <f t="shared" si="0"/>
        <v>6500</v>
      </c>
      <c r="H16" s="72">
        <v>8500</v>
      </c>
      <c r="I16" s="71">
        <f t="shared" si="1"/>
        <v>8500</v>
      </c>
      <c r="J16" s="72">
        <v>8000</v>
      </c>
      <c r="K16" s="71">
        <f t="shared" si="2"/>
        <v>8000</v>
      </c>
    </row>
    <row r="17" spans="2:11" ht="19.95" customHeight="1" x14ac:dyDescent="0.3">
      <c r="B17" s="76">
        <v>6</v>
      </c>
      <c r="C17" s="86" t="s">
        <v>71</v>
      </c>
      <c r="D17" s="7" t="s">
        <v>55</v>
      </c>
      <c r="E17" s="8">
        <v>1</v>
      </c>
      <c r="F17" s="72">
        <v>8500</v>
      </c>
      <c r="G17" s="71">
        <f>E17*F17</f>
        <v>8500</v>
      </c>
      <c r="H17" s="72">
        <v>11000</v>
      </c>
      <c r="I17" s="71">
        <f t="shared" si="1"/>
        <v>11000</v>
      </c>
      <c r="J17" s="72">
        <v>10350</v>
      </c>
      <c r="K17" s="71">
        <f t="shared" si="2"/>
        <v>10350</v>
      </c>
    </row>
    <row r="18" spans="2:11" ht="19.95" customHeight="1" x14ac:dyDescent="0.3">
      <c r="B18" s="76">
        <v>7</v>
      </c>
      <c r="C18" s="86" t="s">
        <v>72</v>
      </c>
      <c r="D18" s="7" t="s">
        <v>63</v>
      </c>
      <c r="E18" s="8">
        <v>200</v>
      </c>
      <c r="F18" s="72">
        <v>37</v>
      </c>
      <c r="G18" s="71">
        <f t="shared" si="0"/>
        <v>7400</v>
      </c>
      <c r="H18" s="72">
        <v>42</v>
      </c>
      <c r="I18" s="71">
        <f t="shared" si="1"/>
        <v>8400</v>
      </c>
      <c r="J18" s="72">
        <v>40</v>
      </c>
      <c r="K18" s="71">
        <f t="shared" si="2"/>
        <v>8000</v>
      </c>
    </row>
    <row r="19" spans="2:11" ht="19.95" customHeight="1" x14ac:dyDescent="0.3">
      <c r="B19" s="76">
        <v>8</v>
      </c>
      <c r="C19" s="86" t="s">
        <v>73</v>
      </c>
      <c r="D19" s="7" t="s">
        <v>63</v>
      </c>
      <c r="E19" s="8">
        <v>100</v>
      </c>
      <c r="F19" s="72">
        <v>75</v>
      </c>
      <c r="G19" s="71">
        <f t="shared" si="0"/>
        <v>7500</v>
      </c>
      <c r="H19" s="72">
        <v>82</v>
      </c>
      <c r="I19" s="71">
        <f t="shared" si="1"/>
        <v>8200</v>
      </c>
      <c r="J19" s="72">
        <v>80</v>
      </c>
      <c r="K19" s="71">
        <f t="shared" si="2"/>
        <v>8000</v>
      </c>
    </row>
    <row r="20" spans="2:11" ht="19.95" customHeight="1" x14ac:dyDescent="0.3">
      <c r="B20" s="76">
        <v>9</v>
      </c>
      <c r="C20" s="86" t="s">
        <v>74</v>
      </c>
      <c r="D20" s="7" t="s">
        <v>55</v>
      </c>
      <c r="E20" s="8">
        <v>1</v>
      </c>
      <c r="F20" s="72">
        <v>5000</v>
      </c>
      <c r="G20" s="71">
        <f t="shared" si="0"/>
        <v>5000</v>
      </c>
      <c r="H20" s="72">
        <v>6500</v>
      </c>
      <c r="I20" s="71">
        <f t="shared" si="1"/>
        <v>6500</v>
      </c>
      <c r="J20" s="72">
        <v>6350</v>
      </c>
      <c r="K20" s="71">
        <f t="shared" si="2"/>
        <v>6350</v>
      </c>
    </row>
    <row r="21" spans="2:11" ht="19.95" customHeight="1" x14ac:dyDescent="0.3">
      <c r="B21" s="76">
        <v>10</v>
      </c>
      <c r="C21" s="86" t="s">
        <v>75</v>
      </c>
      <c r="D21" s="7" t="s">
        <v>64</v>
      </c>
      <c r="E21" s="8">
        <v>1</v>
      </c>
      <c r="F21" s="72">
        <v>12970</v>
      </c>
      <c r="G21" s="71">
        <f>E21*F21</f>
        <v>12970</v>
      </c>
      <c r="H21" s="72">
        <v>23598</v>
      </c>
      <c r="I21" s="71">
        <f>H21*E21</f>
        <v>23598</v>
      </c>
      <c r="J21" s="72">
        <v>18540</v>
      </c>
      <c r="K21" s="71">
        <f>J21*E21</f>
        <v>18540</v>
      </c>
    </row>
    <row r="22" spans="2:11" ht="19.95" customHeight="1" x14ac:dyDescent="0.3">
      <c r="B22" s="63"/>
      <c r="C22" s="56" t="s">
        <v>15</v>
      </c>
      <c r="D22" s="7"/>
      <c r="E22" s="8"/>
      <c r="F22" s="53"/>
      <c r="G22" s="69">
        <f>SUM(G12:G21)</f>
        <v>96580</v>
      </c>
      <c r="H22" s="70"/>
      <c r="I22" s="69">
        <f>SUM(I12:I21)</f>
        <v>120298</v>
      </c>
      <c r="J22" s="70"/>
      <c r="K22" s="69">
        <f>SUM(K12:K21)</f>
        <v>111690</v>
      </c>
    </row>
    <row r="23" spans="2:11" ht="19.95" customHeight="1" x14ac:dyDescent="0.3">
      <c r="B23" s="38"/>
      <c r="C23" s="27" t="s">
        <v>21</v>
      </c>
      <c r="D23" s="30"/>
      <c r="E23" s="31"/>
      <c r="F23" s="45"/>
      <c r="G23" s="46">
        <f>G22*0.18</f>
        <v>17384.399999999998</v>
      </c>
      <c r="H23" s="45"/>
      <c r="I23" s="46">
        <f>I22*0.18</f>
        <v>21653.64</v>
      </c>
      <c r="J23" s="45"/>
      <c r="K23" s="51">
        <f>K22*0.18</f>
        <v>20104.2</v>
      </c>
    </row>
    <row r="24" spans="2:11" ht="19.95" customHeight="1" x14ac:dyDescent="0.3">
      <c r="B24" s="38"/>
      <c r="C24" s="27" t="s">
        <v>39</v>
      </c>
      <c r="D24" s="30"/>
      <c r="E24" s="31"/>
      <c r="F24" s="132">
        <f>G23+G22</f>
        <v>113964.4</v>
      </c>
      <c r="G24" s="133"/>
      <c r="H24" s="132">
        <f t="shared" ref="H24" si="3">I23+I22</f>
        <v>141951.64000000001</v>
      </c>
      <c r="I24" s="133"/>
      <c r="J24" s="132">
        <f t="shared" ref="J24" si="4">K23+K22</f>
        <v>131794.20000000001</v>
      </c>
      <c r="K24" s="133"/>
    </row>
    <row r="25" spans="2:11" ht="19.95" customHeight="1" x14ac:dyDescent="0.3">
      <c r="B25" s="38"/>
      <c r="C25" s="124" t="s">
        <v>17</v>
      </c>
      <c r="D25" s="30"/>
      <c r="E25" s="31"/>
      <c r="F25" s="135" t="s">
        <v>124</v>
      </c>
      <c r="G25" s="136"/>
      <c r="H25" s="135" t="s">
        <v>128</v>
      </c>
      <c r="I25" s="136"/>
      <c r="J25" s="135" t="s">
        <v>126</v>
      </c>
      <c r="K25" s="136"/>
    </row>
    <row r="26" spans="2:11" ht="19.95" customHeight="1" x14ac:dyDescent="0.3">
      <c r="B26" s="36"/>
      <c r="C26" s="124"/>
      <c r="D26" s="30"/>
      <c r="E26" s="31"/>
      <c r="F26" s="135" t="s">
        <v>130</v>
      </c>
      <c r="G26" s="136"/>
      <c r="H26" s="135" t="s">
        <v>33</v>
      </c>
      <c r="I26" s="136"/>
      <c r="J26" s="135" t="s">
        <v>127</v>
      </c>
      <c r="K26" s="136"/>
    </row>
    <row r="27" spans="2:11" ht="19.95" customHeight="1" thickBot="1" x14ac:dyDescent="0.35">
      <c r="B27" s="37"/>
      <c r="C27" s="134"/>
      <c r="D27" s="32"/>
      <c r="E27" s="33"/>
      <c r="F27" s="137"/>
      <c r="G27" s="138"/>
      <c r="H27" s="137" t="s">
        <v>129</v>
      </c>
      <c r="I27" s="138"/>
      <c r="J27" s="137"/>
      <c r="K27" s="138"/>
    </row>
    <row r="28" spans="2:11" s="89" customFormat="1" ht="25.05" customHeight="1" x14ac:dyDescent="0.3">
      <c r="B28" s="88" t="s">
        <v>90</v>
      </c>
    </row>
    <row r="29" spans="2:11" ht="15" thickBot="1" x14ac:dyDescent="0.35"/>
    <row r="30" spans="2:11" x14ac:dyDescent="0.3">
      <c r="C30" s="204" t="s">
        <v>189</v>
      </c>
      <c r="D30" s="201">
        <f>G22</f>
        <v>96580</v>
      </c>
      <c r="E30" s="201"/>
    </row>
    <row r="31" spans="2:11" x14ac:dyDescent="0.3">
      <c r="C31" s="36" t="s">
        <v>190</v>
      </c>
      <c r="D31" s="202">
        <f>0.2*D30</f>
        <v>19316</v>
      </c>
      <c r="E31" s="202"/>
    </row>
    <row r="32" spans="2:11" x14ac:dyDescent="0.3">
      <c r="C32" s="36"/>
      <c r="D32" s="202">
        <f>SUM(D30:D31)</f>
        <v>115896</v>
      </c>
      <c r="E32" s="202"/>
    </row>
    <row r="33" spans="3:5" x14ac:dyDescent="0.3">
      <c r="C33" s="36" t="s">
        <v>191</v>
      </c>
      <c r="D33" s="202">
        <f>0.13615*D32</f>
        <v>15779.240399999999</v>
      </c>
      <c r="E33" s="202"/>
    </row>
    <row r="34" spans="3:5" x14ac:dyDescent="0.3">
      <c r="C34" s="36"/>
      <c r="D34" s="202">
        <f>SUM(D32:D33)</f>
        <v>131675.24040000001</v>
      </c>
      <c r="E34" s="202"/>
    </row>
    <row r="35" spans="3:5" x14ac:dyDescent="0.3">
      <c r="C35" s="36" t="s">
        <v>192</v>
      </c>
      <c r="D35" s="202">
        <f>0.18*D34</f>
        <v>23701.543272000003</v>
      </c>
      <c r="E35" s="202"/>
    </row>
    <row r="36" spans="3:5" ht="15" thickBot="1" x14ac:dyDescent="0.35">
      <c r="C36" s="200" t="s">
        <v>15</v>
      </c>
      <c r="D36" s="203">
        <f>SUM(D34:D35)</f>
        <v>155376.78367200002</v>
      </c>
      <c r="E36" s="203"/>
    </row>
  </sheetData>
  <mergeCells count="43">
    <mergeCell ref="D35:E35"/>
    <mergeCell ref="D36:E36"/>
    <mergeCell ref="D30:E30"/>
    <mergeCell ref="D31:E31"/>
    <mergeCell ref="D32:E32"/>
    <mergeCell ref="D33:E33"/>
    <mergeCell ref="D34:E34"/>
    <mergeCell ref="F24:G24"/>
    <mergeCell ref="H24:I24"/>
    <mergeCell ref="J24:K24"/>
    <mergeCell ref="C25:C27"/>
    <mergeCell ref="F25:G25"/>
    <mergeCell ref="H25:I25"/>
    <mergeCell ref="J25:K25"/>
    <mergeCell ref="F26:G26"/>
    <mergeCell ref="H26:I26"/>
    <mergeCell ref="J26:K26"/>
    <mergeCell ref="F27:G27"/>
    <mergeCell ref="H27:I27"/>
    <mergeCell ref="J27:K27"/>
    <mergeCell ref="B3:K3"/>
    <mergeCell ref="J8:K8"/>
    <mergeCell ref="J10:K10"/>
    <mergeCell ref="D9:E9"/>
    <mergeCell ref="F9:G9"/>
    <mergeCell ref="H9:I9"/>
    <mergeCell ref="J9:K9"/>
    <mergeCell ref="B4:C4"/>
    <mergeCell ref="D4:K6"/>
    <mergeCell ref="B5:C5"/>
    <mergeCell ref="B6:C6"/>
    <mergeCell ref="J7:K7"/>
    <mergeCell ref="B7:B11"/>
    <mergeCell ref="C7:C11"/>
    <mergeCell ref="D7:E7"/>
    <mergeCell ref="F7:G7"/>
    <mergeCell ref="H7:I7"/>
    <mergeCell ref="D10:E10"/>
    <mergeCell ref="F10:G10"/>
    <mergeCell ref="H10:I10"/>
    <mergeCell ref="D8:E8"/>
    <mergeCell ref="F8:G8"/>
    <mergeCell ref="H8:I8"/>
  </mergeCells>
  <pageMargins left="0.70866141732283472" right="0.70866141732283472" top="0.74803149606299213" bottom="0.74803149606299213" header="0.31496062992125984" footer="0.31496062992125984"/>
  <pageSetup paperSize="9" scale="8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2FFC-BE23-4361-BA1B-78E858E87613}">
  <dimension ref="B3:M28"/>
  <sheetViews>
    <sheetView topLeftCell="A10" zoomScaleNormal="100" workbookViewId="0">
      <selection activeCell="C22" sqref="C22:E28"/>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3" ht="15" thickBot="1" x14ac:dyDescent="0.35"/>
    <row r="4" spans="2:13" x14ac:dyDescent="0.3">
      <c r="B4" s="106" t="s">
        <v>36</v>
      </c>
      <c r="C4" s="107"/>
      <c r="D4" s="108" t="s">
        <v>136</v>
      </c>
      <c r="E4" s="109"/>
      <c r="F4" s="109"/>
      <c r="G4" s="109"/>
      <c r="H4" s="109"/>
      <c r="I4" s="109"/>
      <c r="J4" s="109"/>
      <c r="K4" s="110"/>
    </row>
    <row r="5" spans="2:13" x14ac:dyDescent="0.3">
      <c r="B5" s="117" t="s">
        <v>35</v>
      </c>
      <c r="C5" s="118"/>
      <c r="D5" s="111"/>
      <c r="E5" s="112"/>
      <c r="F5" s="112"/>
      <c r="G5" s="112"/>
      <c r="H5" s="112"/>
      <c r="I5" s="112"/>
      <c r="J5" s="112"/>
      <c r="K5" s="113"/>
    </row>
    <row r="6" spans="2:13" ht="15" thickBot="1" x14ac:dyDescent="0.35">
      <c r="B6" s="119" t="s">
        <v>37</v>
      </c>
      <c r="C6" s="120"/>
      <c r="D6" s="114"/>
      <c r="E6" s="115"/>
      <c r="F6" s="115"/>
      <c r="G6" s="115"/>
      <c r="H6" s="115"/>
      <c r="I6" s="115"/>
      <c r="J6" s="115"/>
      <c r="K6" s="116"/>
    </row>
    <row r="7" spans="2:13" x14ac:dyDescent="0.3">
      <c r="B7" s="121" t="s">
        <v>11</v>
      </c>
      <c r="C7" s="123" t="s">
        <v>14</v>
      </c>
      <c r="D7" s="123" t="s">
        <v>0</v>
      </c>
      <c r="E7" s="125"/>
      <c r="F7" s="164" t="s">
        <v>84</v>
      </c>
      <c r="G7" s="165"/>
      <c r="H7" s="164" t="s">
        <v>102</v>
      </c>
      <c r="I7" s="165"/>
      <c r="J7" s="164" t="s">
        <v>104</v>
      </c>
      <c r="K7" s="165"/>
    </row>
    <row r="8" spans="2:13" x14ac:dyDescent="0.3">
      <c r="B8" s="122"/>
      <c r="C8" s="124"/>
      <c r="D8" s="124" t="s">
        <v>1</v>
      </c>
      <c r="E8" s="128"/>
      <c r="F8" s="168" t="s">
        <v>85</v>
      </c>
      <c r="G8" s="167"/>
      <c r="H8" s="168">
        <v>9849750976</v>
      </c>
      <c r="I8" s="167"/>
      <c r="J8" s="168">
        <v>7794940870</v>
      </c>
      <c r="K8" s="167"/>
    </row>
    <row r="9" spans="2:13" x14ac:dyDescent="0.3">
      <c r="B9" s="122"/>
      <c r="C9" s="124"/>
      <c r="D9" s="124" t="s">
        <v>2</v>
      </c>
      <c r="E9" s="128"/>
      <c r="F9" s="168" t="s">
        <v>86</v>
      </c>
      <c r="G9" s="167"/>
      <c r="H9" s="168" t="s">
        <v>103</v>
      </c>
      <c r="I9" s="167"/>
      <c r="J9" s="168" t="s">
        <v>105</v>
      </c>
      <c r="K9" s="167"/>
    </row>
    <row r="10" spans="2:13" x14ac:dyDescent="0.3">
      <c r="B10" s="122"/>
      <c r="C10" s="124"/>
      <c r="D10" s="124" t="s">
        <v>3</v>
      </c>
      <c r="E10" s="128"/>
      <c r="F10" s="166">
        <v>45265</v>
      </c>
      <c r="G10" s="167"/>
      <c r="H10" s="166">
        <v>45267</v>
      </c>
      <c r="I10" s="167"/>
      <c r="J10" s="166">
        <v>45272</v>
      </c>
      <c r="K10" s="167"/>
    </row>
    <row r="11" spans="2:13" x14ac:dyDescent="0.3">
      <c r="B11" s="122"/>
      <c r="C11" s="124"/>
      <c r="D11" s="28" t="s">
        <v>4</v>
      </c>
      <c r="E11" s="29" t="s">
        <v>13</v>
      </c>
      <c r="F11" s="28" t="s">
        <v>19</v>
      </c>
      <c r="G11" s="57" t="s">
        <v>20</v>
      </c>
      <c r="H11" s="28" t="s">
        <v>19</v>
      </c>
      <c r="I11" s="57" t="s">
        <v>20</v>
      </c>
      <c r="J11" s="28" t="s">
        <v>19</v>
      </c>
      <c r="K11" s="57" t="s">
        <v>20</v>
      </c>
    </row>
    <row r="12" spans="2:13" ht="54.6" customHeight="1" x14ac:dyDescent="0.3">
      <c r="B12" s="80">
        <v>1</v>
      </c>
      <c r="C12" s="82" t="s">
        <v>83</v>
      </c>
      <c r="D12" s="84" t="s">
        <v>55</v>
      </c>
      <c r="E12" s="85">
        <v>2</v>
      </c>
      <c r="F12" s="72">
        <v>374400</v>
      </c>
      <c r="G12" s="71">
        <f t="shared" ref="G12:G13" si="0">E12*F12</f>
        <v>748800</v>
      </c>
      <c r="H12" s="72">
        <v>392910</v>
      </c>
      <c r="I12" s="71">
        <f t="shared" ref="I12:I13" si="1">H12*E12</f>
        <v>785820</v>
      </c>
      <c r="J12" s="72">
        <v>374200</v>
      </c>
      <c r="K12" s="71">
        <f t="shared" ref="K12:K13" si="2">J12*E12</f>
        <v>748400</v>
      </c>
    </row>
    <row r="13" spans="2:13" ht="42" customHeight="1" x14ac:dyDescent="0.3">
      <c r="B13" s="81">
        <v>2</v>
      </c>
      <c r="C13" s="83" t="s">
        <v>82</v>
      </c>
      <c r="D13" s="84" t="s">
        <v>55</v>
      </c>
      <c r="E13" s="85">
        <v>2</v>
      </c>
      <c r="F13" s="72">
        <v>16800</v>
      </c>
      <c r="G13" s="71">
        <f t="shared" si="0"/>
        <v>33600</v>
      </c>
      <c r="H13" s="72">
        <v>28000</v>
      </c>
      <c r="I13" s="71">
        <f t="shared" si="1"/>
        <v>56000</v>
      </c>
      <c r="J13" s="72">
        <v>21000</v>
      </c>
      <c r="K13" s="71">
        <f t="shared" si="2"/>
        <v>42000</v>
      </c>
    </row>
    <row r="14" spans="2:13" ht="19.95" customHeight="1" x14ac:dyDescent="0.3">
      <c r="B14" s="77"/>
      <c r="C14" s="79" t="s">
        <v>15</v>
      </c>
      <c r="D14" s="7"/>
      <c r="E14" s="8"/>
      <c r="F14" s="53"/>
      <c r="G14" s="69">
        <f>SUM(G12:G13)</f>
        <v>782400</v>
      </c>
      <c r="H14" s="70"/>
      <c r="I14" s="69">
        <f>SUM(I12:I13)</f>
        <v>841820</v>
      </c>
      <c r="J14" s="70"/>
      <c r="K14" s="69">
        <f>SUM(K12:K13)</f>
        <v>790400</v>
      </c>
      <c r="M14">
        <f>210720/32</f>
        <v>6585</v>
      </c>
    </row>
    <row r="15" spans="2:13" ht="19.95" customHeight="1" x14ac:dyDescent="0.3">
      <c r="B15" s="38"/>
      <c r="C15" s="27" t="s">
        <v>21</v>
      </c>
      <c r="D15" s="30"/>
      <c r="E15" s="31"/>
      <c r="F15" s="45"/>
      <c r="G15" s="46">
        <f>G14*0.18</f>
        <v>140832</v>
      </c>
      <c r="H15" s="45"/>
      <c r="I15" s="46">
        <f>I14*0.18</f>
        <v>151527.6</v>
      </c>
      <c r="J15" s="45"/>
      <c r="K15" s="51">
        <f>K14*0.18</f>
        <v>142272</v>
      </c>
    </row>
    <row r="16" spans="2:13" ht="19.95" customHeight="1" x14ac:dyDescent="0.3">
      <c r="B16" s="38"/>
      <c r="C16" s="27" t="s">
        <v>39</v>
      </c>
      <c r="D16" s="30"/>
      <c r="E16" s="31"/>
      <c r="F16" s="132">
        <f>G15+G14</f>
        <v>923232</v>
      </c>
      <c r="G16" s="133"/>
      <c r="H16" s="132">
        <f t="shared" ref="H16" si="3">I15+I14</f>
        <v>993347.6</v>
      </c>
      <c r="I16" s="133"/>
      <c r="J16" s="132">
        <f t="shared" ref="J16" si="4">K15+K14</f>
        <v>932672</v>
      </c>
      <c r="K16" s="133"/>
    </row>
    <row r="17" spans="2:11" ht="19.95" customHeight="1" x14ac:dyDescent="0.3">
      <c r="B17" s="38"/>
      <c r="C17" s="124" t="s">
        <v>17</v>
      </c>
      <c r="D17" s="30"/>
      <c r="E17" s="31"/>
      <c r="F17" s="135" t="s">
        <v>131</v>
      </c>
      <c r="G17" s="136"/>
      <c r="H17" s="135" t="s">
        <v>131</v>
      </c>
      <c r="I17" s="136"/>
      <c r="J17" s="135" t="s">
        <v>131</v>
      </c>
      <c r="K17" s="136"/>
    </row>
    <row r="18" spans="2:11" ht="19.95" customHeight="1" x14ac:dyDescent="0.3">
      <c r="B18" s="36"/>
      <c r="C18" s="124"/>
      <c r="D18" s="30"/>
      <c r="E18" s="31"/>
      <c r="F18" s="154"/>
      <c r="G18" s="155"/>
      <c r="H18" s="154"/>
      <c r="I18" s="155"/>
      <c r="J18" s="154"/>
      <c r="K18" s="155"/>
    </row>
    <row r="19" spans="2:11" ht="19.95" customHeight="1" thickBot="1" x14ac:dyDescent="0.35">
      <c r="B19" s="37"/>
      <c r="C19" s="134"/>
      <c r="D19" s="32"/>
      <c r="E19" s="33"/>
      <c r="F19" s="156"/>
      <c r="G19" s="157"/>
      <c r="H19" s="156"/>
      <c r="I19" s="157"/>
      <c r="J19" s="156"/>
      <c r="K19" s="157"/>
    </row>
    <row r="20" spans="2:11" ht="25.05" customHeight="1" x14ac:dyDescent="0.3">
      <c r="B20" s="88" t="s">
        <v>91</v>
      </c>
    </row>
    <row r="21" spans="2:11" ht="15" thickBot="1" x14ac:dyDescent="0.35"/>
    <row r="22" spans="2:11" x14ac:dyDescent="0.3">
      <c r="C22" s="204" t="s">
        <v>189</v>
      </c>
      <c r="D22" s="201">
        <f>F13+F12</f>
        <v>391200</v>
      </c>
      <c r="E22" s="201"/>
    </row>
    <row r="23" spans="2:11" x14ac:dyDescent="0.3">
      <c r="C23" s="36" t="s">
        <v>190</v>
      </c>
      <c r="D23" s="202">
        <f>0.2*D22</f>
        <v>78240</v>
      </c>
      <c r="E23" s="202"/>
    </row>
    <row r="24" spans="2:11" x14ac:dyDescent="0.3">
      <c r="C24" s="36"/>
      <c r="D24" s="202">
        <f>SUM(D22:D23)</f>
        <v>469440</v>
      </c>
      <c r="E24" s="202"/>
    </row>
    <row r="25" spans="2:11" x14ac:dyDescent="0.3">
      <c r="C25" s="36" t="s">
        <v>191</v>
      </c>
      <c r="D25" s="202">
        <f>0.13615*D24</f>
        <v>63914.255999999994</v>
      </c>
      <c r="E25" s="202"/>
    </row>
    <row r="26" spans="2:11" x14ac:dyDescent="0.3">
      <c r="C26" s="36"/>
      <c r="D26" s="202">
        <f>SUM(D24:D25)</f>
        <v>533354.25600000005</v>
      </c>
      <c r="E26" s="202"/>
    </row>
    <row r="27" spans="2:11" x14ac:dyDescent="0.3">
      <c r="C27" s="36" t="s">
        <v>192</v>
      </c>
      <c r="D27" s="202">
        <f>0.18*D26</f>
        <v>96003.766080000001</v>
      </c>
      <c r="E27" s="202"/>
    </row>
    <row r="28" spans="2:11" ht="15" thickBot="1" x14ac:dyDescent="0.35">
      <c r="C28" s="200" t="s">
        <v>15</v>
      </c>
      <c r="D28" s="203">
        <f>SUM(D26:D27)</f>
        <v>629358.02208000002</v>
      </c>
      <c r="E28" s="203"/>
    </row>
  </sheetData>
  <mergeCells count="42">
    <mergeCell ref="D27:E27"/>
    <mergeCell ref="D28:E28"/>
    <mergeCell ref="D22:E22"/>
    <mergeCell ref="D23:E23"/>
    <mergeCell ref="D24:E24"/>
    <mergeCell ref="D25:E25"/>
    <mergeCell ref="D26:E26"/>
    <mergeCell ref="F16:G16"/>
    <mergeCell ref="H16:I16"/>
    <mergeCell ref="J16:K16"/>
    <mergeCell ref="C17:C19"/>
    <mergeCell ref="F17:G17"/>
    <mergeCell ref="H17:I17"/>
    <mergeCell ref="J17:K17"/>
    <mergeCell ref="F18:G18"/>
    <mergeCell ref="H18:I18"/>
    <mergeCell ref="J18:K18"/>
    <mergeCell ref="F19:G19"/>
    <mergeCell ref="H19:I19"/>
    <mergeCell ref="J19:K19"/>
    <mergeCell ref="J8:K8"/>
    <mergeCell ref="J10:K10"/>
    <mergeCell ref="D9:E9"/>
    <mergeCell ref="F9:G9"/>
    <mergeCell ref="H9:I9"/>
    <mergeCell ref="J9:K9"/>
    <mergeCell ref="B4:C4"/>
    <mergeCell ref="D4:K6"/>
    <mergeCell ref="B5:C5"/>
    <mergeCell ref="B6:C6"/>
    <mergeCell ref="B7:B11"/>
    <mergeCell ref="C7:C11"/>
    <mergeCell ref="D7:E7"/>
    <mergeCell ref="F7:G7"/>
    <mergeCell ref="H7:I7"/>
    <mergeCell ref="D10:E10"/>
    <mergeCell ref="F10:G10"/>
    <mergeCell ref="H10:I10"/>
    <mergeCell ref="J7:K7"/>
    <mergeCell ref="D8:E8"/>
    <mergeCell ref="F8:G8"/>
    <mergeCell ref="H8:I8"/>
  </mergeCells>
  <pageMargins left="0.70866141732283472" right="0.70866141732283472" top="0.74803149606299213" bottom="0.74803149606299213" header="0.31496062992125984" footer="0.31496062992125984"/>
  <pageSetup paperSize="9" scale="8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5885-5A54-49B6-AA2B-9A735A7A852A}">
  <dimension ref="B3:K35"/>
  <sheetViews>
    <sheetView topLeftCell="A16" zoomScaleNormal="100" workbookViewId="0">
      <selection activeCell="C29" sqref="C29:E35"/>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137</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64" t="s">
        <v>65</v>
      </c>
      <c r="G7" s="165"/>
      <c r="H7" s="164" t="s">
        <v>80</v>
      </c>
      <c r="I7" s="165"/>
      <c r="J7" s="164" t="s">
        <v>94</v>
      </c>
      <c r="K7" s="165"/>
    </row>
    <row r="8" spans="2:11" x14ac:dyDescent="0.3">
      <c r="B8" s="122"/>
      <c r="C8" s="124"/>
      <c r="D8" s="124" t="s">
        <v>1</v>
      </c>
      <c r="E8" s="128"/>
      <c r="F8" s="168" t="s">
        <v>66</v>
      </c>
      <c r="G8" s="167"/>
      <c r="H8" s="168" t="s">
        <v>81</v>
      </c>
      <c r="I8" s="167"/>
      <c r="J8" s="168" t="s">
        <v>95</v>
      </c>
      <c r="K8" s="167"/>
    </row>
    <row r="9" spans="2:11" x14ac:dyDescent="0.3">
      <c r="B9" s="122"/>
      <c r="C9" s="124"/>
      <c r="D9" s="124" t="s">
        <v>2</v>
      </c>
      <c r="E9" s="128"/>
      <c r="F9" s="168" t="s">
        <v>67</v>
      </c>
      <c r="G9" s="167"/>
      <c r="H9" s="168"/>
      <c r="I9" s="167"/>
      <c r="J9" s="166"/>
      <c r="K9" s="167"/>
    </row>
    <row r="10" spans="2:11" x14ac:dyDescent="0.3">
      <c r="B10" s="122"/>
      <c r="C10" s="124"/>
      <c r="D10" s="124" t="s">
        <v>3</v>
      </c>
      <c r="E10" s="128"/>
      <c r="F10" s="166">
        <v>45272</v>
      </c>
      <c r="G10" s="167"/>
      <c r="H10" s="166">
        <v>45271</v>
      </c>
      <c r="I10" s="167"/>
      <c r="J10" s="166">
        <v>45272</v>
      </c>
      <c r="K10" s="167"/>
    </row>
    <row r="11" spans="2:11" x14ac:dyDescent="0.3">
      <c r="B11" s="122"/>
      <c r="C11" s="124"/>
      <c r="D11" s="28" t="s">
        <v>4</v>
      </c>
      <c r="E11" s="29" t="s">
        <v>13</v>
      </c>
      <c r="F11" s="28" t="s">
        <v>19</v>
      </c>
      <c r="G11" s="57" t="s">
        <v>20</v>
      </c>
      <c r="H11" s="28" t="s">
        <v>19</v>
      </c>
      <c r="I11" s="57" t="s">
        <v>20</v>
      </c>
      <c r="J11" s="28" t="s">
        <v>19</v>
      </c>
      <c r="K11" s="57" t="s">
        <v>20</v>
      </c>
    </row>
    <row r="12" spans="2:11" ht="28.8" x14ac:dyDescent="0.3">
      <c r="B12" s="73">
        <v>1</v>
      </c>
      <c r="C12" s="78" t="s">
        <v>79</v>
      </c>
      <c r="D12" s="7" t="s">
        <v>55</v>
      </c>
      <c r="E12" s="8">
        <v>32</v>
      </c>
      <c r="F12" s="72">
        <v>350</v>
      </c>
      <c r="G12" s="71">
        <f t="shared" ref="G12:G19" si="0">E12*F12</f>
        <v>11200</v>
      </c>
      <c r="H12" s="72">
        <v>415</v>
      </c>
      <c r="I12" s="71">
        <f t="shared" ref="I12:I19" si="1">H12*E12</f>
        <v>13280</v>
      </c>
      <c r="J12" s="72">
        <v>485</v>
      </c>
      <c r="K12" s="71">
        <f t="shared" ref="K12:K19" si="2">J12*E12</f>
        <v>15520</v>
      </c>
    </row>
    <row r="13" spans="2:11" ht="19.95" customHeight="1" x14ac:dyDescent="0.3">
      <c r="B13" s="74">
        <v>2</v>
      </c>
      <c r="C13" s="78" t="s">
        <v>57</v>
      </c>
      <c r="D13" s="7" t="s">
        <v>63</v>
      </c>
      <c r="E13" s="8">
        <v>3000</v>
      </c>
      <c r="F13" s="72">
        <v>37</v>
      </c>
      <c r="G13" s="71">
        <f t="shared" si="0"/>
        <v>111000</v>
      </c>
      <c r="H13" s="72">
        <v>40</v>
      </c>
      <c r="I13" s="71">
        <f t="shared" si="1"/>
        <v>120000</v>
      </c>
      <c r="J13" s="72">
        <v>42</v>
      </c>
      <c r="K13" s="71">
        <f t="shared" si="2"/>
        <v>126000</v>
      </c>
    </row>
    <row r="14" spans="2:11" ht="19.95" customHeight="1" x14ac:dyDescent="0.3">
      <c r="B14" s="73">
        <v>3</v>
      </c>
      <c r="C14" s="78" t="s">
        <v>78</v>
      </c>
      <c r="D14" s="7" t="s">
        <v>55</v>
      </c>
      <c r="E14" s="8">
        <v>32</v>
      </c>
      <c r="F14" s="72">
        <v>350</v>
      </c>
      <c r="G14" s="71">
        <f>E14*F14</f>
        <v>11200</v>
      </c>
      <c r="H14" s="72">
        <v>500</v>
      </c>
      <c r="I14" s="71">
        <f t="shared" si="1"/>
        <v>16000</v>
      </c>
      <c r="J14" s="72">
        <v>575</v>
      </c>
      <c r="K14" s="71">
        <f t="shared" si="2"/>
        <v>18400</v>
      </c>
    </row>
    <row r="15" spans="2:11" ht="19.95" customHeight="1" x14ac:dyDescent="0.3">
      <c r="B15" s="74">
        <v>4</v>
      </c>
      <c r="C15" s="78" t="s">
        <v>58</v>
      </c>
      <c r="D15" s="7" t="s">
        <v>55</v>
      </c>
      <c r="E15" s="8">
        <v>1</v>
      </c>
      <c r="F15" s="72">
        <v>28200</v>
      </c>
      <c r="G15" s="71">
        <f t="shared" si="0"/>
        <v>28200</v>
      </c>
      <c r="H15" s="72">
        <v>31850</v>
      </c>
      <c r="I15" s="71">
        <f t="shared" si="1"/>
        <v>31850</v>
      </c>
      <c r="J15" s="72">
        <v>30750</v>
      </c>
      <c r="K15" s="71">
        <f t="shared" si="2"/>
        <v>30750</v>
      </c>
    </row>
    <row r="16" spans="2:11" ht="19.95" customHeight="1" x14ac:dyDescent="0.3">
      <c r="B16" s="74">
        <v>5</v>
      </c>
      <c r="C16" s="78" t="s">
        <v>59</v>
      </c>
      <c r="D16" s="7" t="s">
        <v>55</v>
      </c>
      <c r="E16" s="8">
        <v>1</v>
      </c>
      <c r="F16" s="72">
        <v>28500</v>
      </c>
      <c r="G16" s="71">
        <f t="shared" si="0"/>
        <v>28500</v>
      </c>
      <c r="H16" s="72">
        <v>30000</v>
      </c>
      <c r="I16" s="71">
        <f t="shared" si="1"/>
        <v>30000</v>
      </c>
      <c r="J16" s="72">
        <v>32750</v>
      </c>
      <c r="K16" s="71">
        <f t="shared" si="2"/>
        <v>32750</v>
      </c>
    </row>
    <row r="17" spans="2:11" ht="19.95" customHeight="1" x14ac:dyDescent="0.3">
      <c r="B17" s="74">
        <v>6</v>
      </c>
      <c r="C17" s="78" t="s">
        <v>60</v>
      </c>
      <c r="D17" s="7" t="s">
        <v>55</v>
      </c>
      <c r="E17" s="8">
        <v>1</v>
      </c>
      <c r="F17" s="72">
        <v>7500</v>
      </c>
      <c r="G17" s="71">
        <f>E17*F17</f>
        <v>7500</v>
      </c>
      <c r="H17" s="72">
        <v>11350</v>
      </c>
      <c r="I17" s="71">
        <f t="shared" si="1"/>
        <v>11350</v>
      </c>
      <c r="J17" s="72">
        <v>13380</v>
      </c>
      <c r="K17" s="71">
        <f t="shared" si="2"/>
        <v>13380</v>
      </c>
    </row>
    <row r="18" spans="2:11" ht="19.95" customHeight="1" x14ac:dyDescent="0.3">
      <c r="B18" s="74">
        <v>7</v>
      </c>
      <c r="C18" s="78" t="s">
        <v>61</v>
      </c>
      <c r="D18" s="7" t="s">
        <v>55</v>
      </c>
      <c r="E18" s="8">
        <v>32</v>
      </c>
      <c r="F18" s="72">
        <v>175</v>
      </c>
      <c r="G18" s="71">
        <f t="shared" si="0"/>
        <v>5600</v>
      </c>
      <c r="H18" s="72">
        <v>180</v>
      </c>
      <c r="I18" s="71">
        <f t="shared" si="1"/>
        <v>5760</v>
      </c>
      <c r="J18" s="72">
        <v>200</v>
      </c>
      <c r="K18" s="71">
        <f t="shared" si="2"/>
        <v>6400</v>
      </c>
    </row>
    <row r="19" spans="2:11" ht="19.95" customHeight="1" x14ac:dyDescent="0.3">
      <c r="B19" s="74">
        <v>8</v>
      </c>
      <c r="C19" s="78" t="s">
        <v>62</v>
      </c>
      <c r="D19" s="7" t="s">
        <v>63</v>
      </c>
      <c r="E19" s="8">
        <v>250</v>
      </c>
      <c r="F19" s="72">
        <v>75</v>
      </c>
      <c r="G19" s="71">
        <f t="shared" si="0"/>
        <v>18750</v>
      </c>
      <c r="H19" s="72">
        <v>80</v>
      </c>
      <c r="I19" s="71">
        <f t="shared" si="1"/>
        <v>20000</v>
      </c>
      <c r="J19" s="72">
        <v>82</v>
      </c>
      <c r="K19" s="71">
        <f t="shared" si="2"/>
        <v>20500</v>
      </c>
    </row>
    <row r="20" spans="2:11" ht="19.95" customHeight="1" x14ac:dyDescent="0.3">
      <c r="B20" s="74">
        <v>9</v>
      </c>
      <c r="C20" s="78" t="s">
        <v>56</v>
      </c>
      <c r="D20" s="7" t="s">
        <v>64</v>
      </c>
      <c r="E20" s="8">
        <v>1</v>
      </c>
      <c r="F20" s="72">
        <v>64130</v>
      </c>
      <c r="G20" s="71">
        <f>E20*F20</f>
        <v>64130</v>
      </c>
      <c r="H20" s="72">
        <v>78740</v>
      </c>
      <c r="I20" s="71">
        <f>H20*E20</f>
        <v>78740</v>
      </c>
      <c r="J20" s="72">
        <v>85280</v>
      </c>
      <c r="K20" s="71">
        <f>J20*E20</f>
        <v>85280</v>
      </c>
    </row>
    <row r="21" spans="2:11" ht="19.95" customHeight="1" x14ac:dyDescent="0.3">
      <c r="B21" s="63"/>
      <c r="C21" s="56" t="s">
        <v>15</v>
      </c>
      <c r="D21" s="7"/>
      <c r="E21" s="8"/>
      <c r="F21" s="53"/>
      <c r="G21" s="69">
        <f>SUM(G12:G20)</f>
        <v>286080</v>
      </c>
      <c r="H21" s="70"/>
      <c r="I21" s="69">
        <f>SUM(I12:I20)</f>
        <v>326980</v>
      </c>
      <c r="J21" s="70"/>
      <c r="K21" s="69">
        <f>SUM(K12:K20)</f>
        <v>348980</v>
      </c>
    </row>
    <row r="22" spans="2:11" ht="19.95" customHeight="1" x14ac:dyDescent="0.3">
      <c r="B22" s="38"/>
      <c r="C22" s="27" t="s">
        <v>21</v>
      </c>
      <c r="D22" s="30"/>
      <c r="E22" s="31"/>
      <c r="F22" s="45"/>
      <c r="G22" s="46">
        <f>G21*0.18</f>
        <v>51494.400000000001</v>
      </c>
      <c r="H22" s="45"/>
      <c r="I22" s="46">
        <f>I21*0.18</f>
        <v>58856.4</v>
      </c>
      <c r="J22" s="45"/>
      <c r="K22" s="51">
        <f>K21*0.18</f>
        <v>62816.399999999994</v>
      </c>
    </row>
    <row r="23" spans="2:11" ht="19.95" customHeight="1" x14ac:dyDescent="0.3">
      <c r="B23" s="38"/>
      <c r="C23" s="27" t="s">
        <v>39</v>
      </c>
      <c r="D23" s="30"/>
      <c r="E23" s="31"/>
      <c r="F23" s="132">
        <f>G22+G21</f>
        <v>337574.40000000002</v>
      </c>
      <c r="G23" s="133"/>
      <c r="H23" s="132">
        <f t="shared" ref="H23" si="3">I22+I21</f>
        <v>385836.4</v>
      </c>
      <c r="I23" s="133"/>
      <c r="J23" s="132">
        <f t="shared" ref="J23" si="4">K22+K21</f>
        <v>411796.4</v>
      </c>
      <c r="K23" s="133"/>
    </row>
    <row r="24" spans="2:11" ht="19.95" customHeight="1" x14ac:dyDescent="0.3">
      <c r="B24" s="38"/>
      <c r="C24" s="124" t="s">
        <v>17</v>
      </c>
      <c r="D24" s="30"/>
      <c r="E24" s="31"/>
      <c r="F24" s="135" t="s">
        <v>124</v>
      </c>
      <c r="G24" s="136"/>
      <c r="H24" s="135" t="s">
        <v>126</v>
      </c>
      <c r="I24" s="136"/>
      <c r="J24" s="135" t="s">
        <v>128</v>
      </c>
      <c r="K24" s="136"/>
    </row>
    <row r="25" spans="2:11" ht="19.95" customHeight="1" x14ac:dyDescent="0.3">
      <c r="B25" s="36"/>
      <c r="C25" s="124"/>
      <c r="D25" s="30"/>
      <c r="E25" s="31"/>
      <c r="F25" s="135" t="s">
        <v>125</v>
      </c>
      <c r="G25" s="136"/>
      <c r="H25" s="135" t="s">
        <v>127</v>
      </c>
      <c r="I25" s="136"/>
      <c r="J25" s="135" t="s">
        <v>33</v>
      </c>
      <c r="K25" s="136"/>
    </row>
    <row r="26" spans="2:11" ht="19.95" customHeight="1" thickBot="1" x14ac:dyDescent="0.35">
      <c r="B26" s="37"/>
      <c r="C26" s="134"/>
      <c r="D26" s="32"/>
      <c r="E26" s="33"/>
      <c r="F26" s="137"/>
      <c r="G26" s="138"/>
      <c r="H26" s="137"/>
      <c r="I26" s="138"/>
      <c r="J26" s="137" t="s">
        <v>129</v>
      </c>
      <c r="K26" s="138"/>
    </row>
    <row r="27" spans="2:11" ht="25.05" customHeight="1" x14ac:dyDescent="0.3">
      <c r="B27" s="88" t="s">
        <v>90</v>
      </c>
    </row>
    <row r="28" spans="2:11" ht="15" thickBot="1" x14ac:dyDescent="0.35"/>
    <row r="29" spans="2:11" x14ac:dyDescent="0.3">
      <c r="C29" s="204" t="s">
        <v>189</v>
      </c>
      <c r="D29" s="201">
        <f>G21</f>
        <v>286080</v>
      </c>
      <c r="E29" s="201"/>
    </row>
    <row r="30" spans="2:11" x14ac:dyDescent="0.3">
      <c r="C30" s="36" t="s">
        <v>190</v>
      </c>
      <c r="D30" s="202">
        <f>0.2*D29</f>
        <v>57216</v>
      </c>
      <c r="E30" s="202"/>
    </row>
    <row r="31" spans="2:11" x14ac:dyDescent="0.3">
      <c r="C31" s="36"/>
      <c r="D31" s="202">
        <f>SUM(D29:D30)</f>
        <v>343296</v>
      </c>
      <c r="E31" s="202"/>
    </row>
    <row r="32" spans="2:11" x14ac:dyDescent="0.3">
      <c r="C32" s="36" t="s">
        <v>191</v>
      </c>
      <c r="D32" s="202">
        <f>0.13615*D31</f>
        <v>46739.750399999997</v>
      </c>
      <c r="E32" s="202"/>
    </row>
    <row r="33" spans="3:5" x14ac:dyDescent="0.3">
      <c r="C33" s="36"/>
      <c r="D33" s="202">
        <f>SUM(D31:D32)</f>
        <v>390035.75040000002</v>
      </c>
      <c r="E33" s="202"/>
    </row>
    <row r="34" spans="3:5" x14ac:dyDescent="0.3">
      <c r="C34" s="36" t="s">
        <v>192</v>
      </c>
      <c r="D34" s="202">
        <f>0.18*D33</f>
        <v>70206.435072000007</v>
      </c>
      <c r="E34" s="202"/>
    </row>
    <row r="35" spans="3:5" ht="15" thickBot="1" x14ac:dyDescent="0.35">
      <c r="C35" s="200" t="s">
        <v>15</v>
      </c>
      <c r="D35" s="203">
        <f>SUM(D33:D34)</f>
        <v>460242.18547200004</v>
      </c>
      <c r="E35" s="203"/>
    </row>
  </sheetData>
  <mergeCells count="42">
    <mergeCell ref="D34:E34"/>
    <mergeCell ref="D35:E35"/>
    <mergeCell ref="D29:E29"/>
    <mergeCell ref="D30:E30"/>
    <mergeCell ref="D31:E31"/>
    <mergeCell ref="D32:E32"/>
    <mergeCell ref="D33:E33"/>
    <mergeCell ref="F23:G23"/>
    <mergeCell ref="H23:I23"/>
    <mergeCell ref="J23:K23"/>
    <mergeCell ref="C24:C26"/>
    <mergeCell ref="F24:G24"/>
    <mergeCell ref="H24:I24"/>
    <mergeCell ref="J24:K24"/>
    <mergeCell ref="F25:G25"/>
    <mergeCell ref="H25:I25"/>
    <mergeCell ref="J25:K25"/>
    <mergeCell ref="F26:G26"/>
    <mergeCell ref="H26:I26"/>
    <mergeCell ref="J26:K26"/>
    <mergeCell ref="J8:K8"/>
    <mergeCell ref="J10:K10"/>
    <mergeCell ref="D9:E9"/>
    <mergeCell ref="F9:G9"/>
    <mergeCell ref="H9:I9"/>
    <mergeCell ref="J9:K9"/>
    <mergeCell ref="B4:C4"/>
    <mergeCell ref="D4:K6"/>
    <mergeCell ref="B5:C5"/>
    <mergeCell ref="B6:C6"/>
    <mergeCell ref="J7:K7"/>
    <mergeCell ref="B7:B11"/>
    <mergeCell ref="C7:C11"/>
    <mergeCell ref="D7:E7"/>
    <mergeCell ref="F7:G7"/>
    <mergeCell ref="H7:I7"/>
    <mergeCell ref="D10:E10"/>
    <mergeCell ref="F10:G10"/>
    <mergeCell ref="H10:I10"/>
    <mergeCell ref="D8:E8"/>
    <mergeCell ref="F8:G8"/>
    <mergeCell ref="H8:I8"/>
  </mergeCells>
  <pageMargins left="0.70866141732283472" right="0.70866141732283472" top="0.74803149606299213" bottom="0.74803149606299213" header="0.31496062992125984" footer="0.31496062992125984"/>
  <pageSetup paperSize="9" scale="8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B886-AA80-4912-9E58-0EF68451FB91}">
  <dimension ref="B3:N39"/>
  <sheetViews>
    <sheetView topLeftCell="A21" zoomScaleNormal="100" workbookViewId="0">
      <selection activeCell="H42" sqref="H42"/>
    </sheetView>
  </sheetViews>
  <sheetFormatPr defaultRowHeight="14.4" x14ac:dyDescent="0.3"/>
  <cols>
    <col min="1" max="1" width="4.6640625" customWidth="1"/>
    <col min="2" max="2" width="6.21875" customWidth="1"/>
    <col min="3" max="3" width="45.44140625" customWidth="1"/>
    <col min="4" max="5" width="6.33203125" customWidth="1"/>
    <col min="6" max="11" width="14" customWidth="1"/>
    <col min="14" max="14" width="11.33203125" bestFit="1" customWidth="1"/>
  </cols>
  <sheetData>
    <row r="3" spans="2:11" ht="15" thickBot="1" x14ac:dyDescent="0.35"/>
    <row r="4" spans="2:11" x14ac:dyDescent="0.3">
      <c r="B4" s="106" t="s">
        <v>36</v>
      </c>
      <c r="C4" s="107"/>
      <c r="D4" s="108" t="s">
        <v>138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64" t="s">
        <v>52</v>
      </c>
      <c r="G7" s="165"/>
      <c r="H7" s="164" t="s">
        <v>120</v>
      </c>
      <c r="I7" s="165"/>
      <c r="J7" s="164" t="s">
        <v>132</v>
      </c>
      <c r="K7" s="165"/>
    </row>
    <row r="8" spans="2:11" x14ac:dyDescent="0.3">
      <c r="B8" s="122"/>
      <c r="C8" s="124"/>
      <c r="D8" s="124" t="s">
        <v>1</v>
      </c>
      <c r="E8" s="128"/>
      <c r="F8" s="168">
        <v>9963994994</v>
      </c>
      <c r="G8" s="167"/>
      <c r="H8" s="168">
        <v>9490751098</v>
      </c>
      <c r="I8" s="167"/>
      <c r="J8" s="168">
        <v>8074796394</v>
      </c>
      <c r="K8" s="167"/>
    </row>
    <row r="9" spans="2:11" ht="29.4" customHeight="1" x14ac:dyDescent="0.3">
      <c r="B9" s="122"/>
      <c r="C9" s="124"/>
      <c r="D9" s="124" t="s">
        <v>2</v>
      </c>
      <c r="E9" s="128"/>
      <c r="F9" s="168" t="s">
        <v>53</v>
      </c>
      <c r="G9" s="167"/>
      <c r="H9" s="170" t="s">
        <v>121</v>
      </c>
      <c r="I9" s="171"/>
      <c r="J9" s="168" t="s">
        <v>133</v>
      </c>
      <c r="K9" s="167"/>
    </row>
    <row r="10" spans="2:11" x14ac:dyDescent="0.3">
      <c r="B10" s="122"/>
      <c r="C10" s="124"/>
      <c r="D10" s="124" t="s">
        <v>3</v>
      </c>
      <c r="E10" s="128"/>
      <c r="F10" s="166">
        <v>45191</v>
      </c>
      <c r="G10" s="167"/>
      <c r="H10" s="166">
        <v>45275</v>
      </c>
      <c r="I10" s="167"/>
      <c r="J10" s="166">
        <v>45278</v>
      </c>
      <c r="K10" s="167"/>
    </row>
    <row r="11" spans="2:11" x14ac:dyDescent="0.3">
      <c r="B11" s="122"/>
      <c r="C11" s="124"/>
      <c r="D11" s="28" t="s">
        <v>4</v>
      </c>
      <c r="E11" s="29" t="s">
        <v>13</v>
      </c>
      <c r="F11" s="28" t="s">
        <v>19</v>
      </c>
      <c r="G11" s="57" t="s">
        <v>20</v>
      </c>
      <c r="H11" s="28" t="s">
        <v>19</v>
      </c>
      <c r="I11" s="57" t="s">
        <v>20</v>
      </c>
      <c r="J11" s="28" t="s">
        <v>19</v>
      </c>
      <c r="K11" s="57" t="s">
        <v>20</v>
      </c>
    </row>
    <row r="12" spans="2:11" ht="19.95" customHeight="1" x14ac:dyDescent="0.3">
      <c r="B12" s="64">
        <v>1</v>
      </c>
      <c r="C12" s="58" t="s">
        <v>41</v>
      </c>
      <c r="D12" s="53"/>
      <c r="E12" s="67"/>
      <c r="F12" s="53"/>
      <c r="G12" s="66">
        <f t="shared" ref="G12:G19" si="0">E12*F12</f>
        <v>0</v>
      </c>
      <c r="H12" s="53"/>
      <c r="I12" s="66">
        <f t="shared" ref="I12:I19" si="1">H12*E12</f>
        <v>0</v>
      </c>
      <c r="J12" s="53"/>
      <c r="K12" s="66">
        <f t="shared" ref="K12:K19" si="2">J12*E12</f>
        <v>0</v>
      </c>
    </row>
    <row r="13" spans="2:11" ht="72" x14ac:dyDescent="0.3">
      <c r="B13" s="65">
        <f>B12+0.1</f>
        <v>1.1000000000000001</v>
      </c>
      <c r="C13" s="59" t="s">
        <v>42</v>
      </c>
      <c r="D13" s="7" t="s">
        <v>12</v>
      </c>
      <c r="E13" s="8">
        <v>373</v>
      </c>
      <c r="F13" s="7">
        <v>3846</v>
      </c>
      <c r="G13" s="66">
        <f t="shared" si="0"/>
        <v>1434558</v>
      </c>
      <c r="H13" s="7">
        <v>4230</v>
      </c>
      <c r="I13" s="66">
        <f t="shared" si="1"/>
        <v>1577790</v>
      </c>
      <c r="J13" s="7">
        <v>4250</v>
      </c>
      <c r="K13" s="66">
        <f t="shared" si="2"/>
        <v>1585250</v>
      </c>
    </row>
    <row r="14" spans="2:11" ht="19.95" customHeight="1" x14ac:dyDescent="0.3">
      <c r="B14" s="64">
        <v>2</v>
      </c>
      <c r="C14" s="60" t="s">
        <v>43</v>
      </c>
      <c r="D14" s="7"/>
      <c r="E14" s="8"/>
      <c r="F14" s="7"/>
      <c r="G14" s="66">
        <f>E14*F14</f>
        <v>0</v>
      </c>
      <c r="H14" s="7"/>
      <c r="I14" s="66">
        <f t="shared" si="1"/>
        <v>0</v>
      </c>
      <c r="J14" s="7"/>
      <c r="K14" s="66">
        <f t="shared" si="2"/>
        <v>0</v>
      </c>
    </row>
    <row r="15" spans="2:11" ht="86.4" x14ac:dyDescent="0.3">
      <c r="B15" s="65">
        <f>B14+0.1</f>
        <v>2.1</v>
      </c>
      <c r="C15" s="59" t="s">
        <v>44</v>
      </c>
      <c r="D15" s="7" t="s">
        <v>12</v>
      </c>
      <c r="E15" s="8">
        <v>183</v>
      </c>
      <c r="F15" s="7">
        <v>3947</v>
      </c>
      <c r="G15" s="66">
        <f t="shared" si="0"/>
        <v>722301</v>
      </c>
      <c r="H15" s="7">
        <v>4342</v>
      </c>
      <c r="I15" s="66">
        <f t="shared" si="1"/>
        <v>794586</v>
      </c>
      <c r="J15" s="7">
        <v>4300</v>
      </c>
      <c r="K15" s="66">
        <f t="shared" si="2"/>
        <v>786900</v>
      </c>
    </row>
    <row r="16" spans="2:11" ht="19.95" customHeight="1" x14ac:dyDescent="0.3">
      <c r="B16" s="64">
        <v>3</v>
      </c>
      <c r="C16" s="61" t="s">
        <v>45</v>
      </c>
      <c r="D16" s="7"/>
      <c r="E16" s="8"/>
      <c r="F16" s="7"/>
      <c r="G16" s="66">
        <f t="shared" si="0"/>
        <v>0</v>
      </c>
      <c r="H16" s="7"/>
      <c r="I16" s="66">
        <f t="shared" si="1"/>
        <v>0</v>
      </c>
      <c r="J16" s="7"/>
      <c r="K16" s="66">
        <f t="shared" si="2"/>
        <v>0</v>
      </c>
    </row>
    <row r="17" spans="2:14" ht="28.8" x14ac:dyDescent="0.3">
      <c r="B17" s="65">
        <f t="shared" ref="B17:B20" si="3">B16+0.1</f>
        <v>3.1</v>
      </c>
      <c r="C17" s="59" t="s">
        <v>46</v>
      </c>
      <c r="D17" s="7" t="s">
        <v>54</v>
      </c>
      <c r="E17" s="8">
        <v>194</v>
      </c>
      <c r="F17" s="7">
        <v>485</v>
      </c>
      <c r="G17" s="66">
        <f>E17*F17</f>
        <v>94090</v>
      </c>
      <c r="H17" s="7">
        <v>534</v>
      </c>
      <c r="I17" s="66">
        <f t="shared" si="1"/>
        <v>103596</v>
      </c>
      <c r="J17" s="7">
        <v>585</v>
      </c>
      <c r="K17" s="66">
        <f t="shared" si="2"/>
        <v>113490</v>
      </c>
    </row>
    <row r="18" spans="2:14" ht="19.95" customHeight="1" x14ac:dyDescent="0.3">
      <c r="B18" s="65">
        <f t="shared" si="3"/>
        <v>3.2</v>
      </c>
      <c r="C18" s="59" t="s">
        <v>47</v>
      </c>
      <c r="D18" s="7" t="s">
        <v>55</v>
      </c>
      <c r="E18" s="8">
        <v>16</v>
      </c>
      <c r="F18" s="7">
        <v>304</v>
      </c>
      <c r="G18" s="66">
        <f t="shared" si="0"/>
        <v>4864</v>
      </c>
      <c r="H18" s="7">
        <v>335</v>
      </c>
      <c r="I18" s="66">
        <f t="shared" si="1"/>
        <v>5360</v>
      </c>
      <c r="J18" s="7">
        <v>425</v>
      </c>
      <c r="K18" s="66">
        <f t="shared" si="2"/>
        <v>6800</v>
      </c>
    </row>
    <row r="19" spans="2:14" ht="19.95" customHeight="1" x14ac:dyDescent="0.3">
      <c r="B19" s="64">
        <v>4</v>
      </c>
      <c r="C19" s="61" t="s">
        <v>48</v>
      </c>
      <c r="D19" s="7"/>
      <c r="E19" s="67"/>
      <c r="F19" s="7"/>
      <c r="G19" s="66">
        <f t="shared" si="0"/>
        <v>0</v>
      </c>
      <c r="H19" s="53"/>
      <c r="I19" s="66">
        <f t="shared" si="1"/>
        <v>0</v>
      </c>
      <c r="J19" s="53"/>
      <c r="K19" s="66">
        <f t="shared" si="2"/>
        <v>0</v>
      </c>
    </row>
    <row r="20" spans="2:14" ht="19.95" customHeight="1" x14ac:dyDescent="0.3">
      <c r="B20" s="65">
        <f t="shared" si="3"/>
        <v>4.0999999999999996</v>
      </c>
      <c r="C20" s="62" t="s">
        <v>49</v>
      </c>
      <c r="D20" s="7" t="s">
        <v>12</v>
      </c>
      <c r="E20" s="8">
        <v>50</v>
      </c>
      <c r="F20" s="7">
        <v>455</v>
      </c>
      <c r="G20" s="66">
        <f>E20*F20</f>
        <v>22750</v>
      </c>
      <c r="H20" s="7">
        <v>500</v>
      </c>
      <c r="I20" s="66">
        <f>H20*E20</f>
        <v>25000</v>
      </c>
      <c r="J20" s="7">
        <v>530</v>
      </c>
      <c r="K20" s="66">
        <f>J20*E20</f>
        <v>26500</v>
      </c>
    </row>
    <row r="21" spans="2:14" ht="19.95" customHeight="1" x14ac:dyDescent="0.3">
      <c r="B21" s="68"/>
      <c r="C21" s="62" t="s">
        <v>56</v>
      </c>
      <c r="D21" s="7"/>
      <c r="E21" s="8"/>
      <c r="F21" s="7"/>
      <c r="G21" s="66">
        <v>296213.19</v>
      </c>
      <c r="H21" s="54"/>
      <c r="I21" s="66">
        <v>501266.4</v>
      </c>
      <c r="J21" s="54"/>
      <c r="K21" s="66">
        <v>503788</v>
      </c>
      <c r="N21" s="99"/>
    </row>
    <row r="22" spans="2:14" x14ac:dyDescent="0.3">
      <c r="B22" s="63"/>
      <c r="C22" s="56" t="s">
        <v>15</v>
      </c>
      <c r="D22" s="7"/>
      <c r="E22" s="8"/>
      <c r="F22" s="7"/>
      <c r="G22" s="69">
        <f>SUM(G12:G21)</f>
        <v>2574776.19</v>
      </c>
      <c r="H22" s="70"/>
      <c r="I22" s="69">
        <f>SUM(I12:I21)</f>
        <v>3007598.4</v>
      </c>
      <c r="J22" s="70"/>
      <c r="K22" s="69">
        <f>SUM(K12:K21)</f>
        <v>3022728</v>
      </c>
    </row>
    <row r="23" spans="2:14" ht="19.95" customHeight="1" x14ac:dyDescent="0.3">
      <c r="B23" s="36"/>
      <c r="C23" s="27" t="s">
        <v>21</v>
      </c>
      <c r="D23" s="30"/>
      <c r="E23" s="31"/>
      <c r="F23" s="45"/>
      <c r="G23" s="46">
        <f>G22*0.18</f>
        <v>463459.71419999999</v>
      </c>
      <c r="H23" s="45"/>
      <c r="I23" s="46">
        <f>I22*0.18</f>
        <v>541367.71199999994</v>
      </c>
      <c r="J23" s="45"/>
      <c r="K23" s="51">
        <f>K22*0.18</f>
        <v>544091.04</v>
      </c>
    </row>
    <row r="24" spans="2:14" ht="19.95" customHeight="1" x14ac:dyDescent="0.3">
      <c r="B24" s="36"/>
      <c r="C24" s="27" t="s">
        <v>39</v>
      </c>
      <c r="D24" s="30"/>
      <c r="E24" s="31"/>
      <c r="F24" s="132">
        <f>G23+G22</f>
        <v>3038235.9041999998</v>
      </c>
      <c r="G24" s="133"/>
      <c r="H24" s="132">
        <f t="shared" ref="H24" si="4">I23+I22</f>
        <v>3548966.1119999997</v>
      </c>
      <c r="I24" s="133"/>
      <c r="J24" s="132">
        <f t="shared" ref="J24" si="5">K23+K22</f>
        <v>3566819.04</v>
      </c>
      <c r="K24" s="133"/>
    </row>
    <row r="25" spans="2:14" ht="19.95" customHeight="1" x14ac:dyDescent="0.3">
      <c r="B25" s="36"/>
      <c r="C25" s="124" t="s">
        <v>17</v>
      </c>
      <c r="D25" s="30"/>
      <c r="E25" s="31"/>
      <c r="F25" s="135" t="s">
        <v>27</v>
      </c>
      <c r="G25" s="136"/>
      <c r="H25" s="135" t="s">
        <v>29</v>
      </c>
      <c r="I25" s="136"/>
      <c r="J25" s="135" t="s">
        <v>126</v>
      </c>
      <c r="K25" s="136"/>
    </row>
    <row r="26" spans="2:14" ht="19.95" customHeight="1" x14ac:dyDescent="0.3">
      <c r="B26" s="36"/>
      <c r="C26" s="124"/>
      <c r="D26" s="30"/>
      <c r="E26" s="31"/>
      <c r="F26" s="135" t="s">
        <v>122</v>
      </c>
      <c r="G26" s="136"/>
      <c r="H26" s="135" t="s">
        <v>123</v>
      </c>
      <c r="I26" s="136"/>
      <c r="J26" s="135" t="s">
        <v>134</v>
      </c>
      <c r="K26" s="136"/>
    </row>
    <row r="27" spans="2:14" ht="19.95" customHeight="1" thickBot="1" x14ac:dyDescent="0.35">
      <c r="B27" s="37"/>
      <c r="C27" s="134"/>
      <c r="D27" s="32"/>
      <c r="E27" s="33"/>
      <c r="F27" s="137" t="s">
        <v>31</v>
      </c>
      <c r="G27" s="138"/>
      <c r="H27" s="137"/>
      <c r="I27" s="138"/>
      <c r="J27" s="137" t="s">
        <v>31</v>
      </c>
      <c r="K27" s="138"/>
    </row>
    <row r="28" spans="2:14" ht="25.05" customHeight="1" x14ac:dyDescent="0.3">
      <c r="B28" s="88" t="s">
        <v>89</v>
      </c>
    </row>
    <row r="29" spans="2:14" ht="15" thickBot="1" x14ac:dyDescent="0.35"/>
    <row r="30" spans="2:14" x14ac:dyDescent="0.3">
      <c r="C30" s="204" t="s">
        <v>195</v>
      </c>
      <c r="D30" s="205">
        <f>E15+E13</f>
        <v>556</v>
      </c>
      <c r="E30" s="205"/>
    </row>
    <row r="31" spans="2:14" x14ac:dyDescent="0.3">
      <c r="C31" s="36" t="s">
        <v>193</v>
      </c>
      <c r="D31" s="206">
        <f>G22</f>
        <v>2574776.19</v>
      </c>
      <c r="E31" s="207"/>
    </row>
    <row r="32" spans="2:14" ht="15" thickBot="1" x14ac:dyDescent="0.35">
      <c r="C32" s="37" t="s">
        <v>194</v>
      </c>
      <c r="D32" s="208">
        <f>D31/D30</f>
        <v>4630.8924280575538</v>
      </c>
      <c r="E32" s="209"/>
    </row>
    <row r="33" spans="3:10" x14ac:dyDescent="0.3">
      <c r="C33" s="204" t="s">
        <v>189</v>
      </c>
      <c r="D33" s="201">
        <f>D32</f>
        <v>4630.8924280575538</v>
      </c>
      <c r="E33" s="201"/>
    </row>
    <row r="34" spans="3:10" x14ac:dyDescent="0.3">
      <c r="C34" s="36" t="s">
        <v>190</v>
      </c>
      <c r="D34" s="202">
        <f>0.2*D33</f>
        <v>926.17848561151084</v>
      </c>
      <c r="E34" s="202"/>
    </row>
    <row r="35" spans="3:10" x14ac:dyDescent="0.3">
      <c r="C35" s="36"/>
      <c r="D35" s="202">
        <f>SUM(D33:D34)</f>
        <v>5557.0709136690648</v>
      </c>
      <c r="E35" s="202"/>
      <c r="I35" s="99"/>
    </row>
    <row r="36" spans="3:10" x14ac:dyDescent="0.3">
      <c r="C36" s="36" t="s">
        <v>191</v>
      </c>
      <c r="D36" s="202">
        <f>0.13615*D35</f>
        <v>756.59520489604313</v>
      </c>
      <c r="E36" s="202"/>
      <c r="I36" s="99"/>
      <c r="J36" s="100"/>
    </row>
    <row r="37" spans="3:10" x14ac:dyDescent="0.3">
      <c r="C37" s="36"/>
      <c r="D37" s="202">
        <f>SUM(D35:D36)</f>
        <v>6313.6661185651083</v>
      </c>
      <c r="E37" s="202"/>
    </row>
    <row r="38" spans="3:10" x14ac:dyDescent="0.3">
      <c r="C38" s="36" t="s">
        <v>192</v>
      </c>
      <c r="D38" s="202">
        <f>0.18*D37</f>
        <v>1136.4599013417194</v>
      </c>
      <c r="E38" s="202"/>
    </row>
    <row r="39" spans="3:10" ht="15" thickBot="1" x14ac:dyDescent="0.35">
      <c r="C39" s="200" t="s">
        <v>15</v>
      </c>
      <c r="D39" s="203">
        <f>SUM(D37:D38)</f>
        <v>7450.1260199068274</v>
      </c>
      <c r="E39" s="203"/>
    </row>
  </sheetData>
  <mergeCells count="45">
    <mergeCell ref="D38:E38"/>
    <mergeCell ref="D39:E39"/>
    <mergeCell ref="D30:E30"/>
    <mergeCell ref="D31:E31"/>
    <mergeCell ref="D32:E32"/>
    <mergeCell ref="D33:E33"/>
    <mergeCell ref="D34:E34"/>
    <mergeCell ref="D35:E35"/>
    <mergeCell ref="D36:E36"/>
    <mergeCell ref="D37:E37"/>
    <mergeCell ref="F24:G24"/>
    <mergeCell ref="H24:I24"/>
    <mergeCell ref="J24:K24"/>
    <mergeCell ref="C25:C27"/>
    <mergeCell ref="F25:G25"/>
    <mergeCell ref="H25:I25"/>
    <mergeCell ref="J25:K25"/>
    <mergeCell ref="F26:G26"/>
    <mergeCell ref="H26:I26"/>
    <mergeCell ref="J26:K26"/>
    <mergeCell ref="F27:G27"/>
    <mergeCell ref="H27:I27"/>
    <mergeCell ref="J27:K27"/>
    <mergeCell ref="J8:K8"/>
    <mergeCell ref="J10:K10"/>
    <mergeCell ref="D9:E9"/>
    <mergeCell ref="F9:G9"/>
    <mergeCell ref="H9:I9"/>
    <mergeCell ref="J9:K9"/>
    <mergeCell ref="B4:C4"/>
    <mergeCell ref="D4:K6"/>
    <mergeCell ref="B5:C5"/>
    <mergeCell ref="B6:C6"/>
    <mergeCell ref="B7:B11"/>
    <mergeCell ref="C7:C11"/>
    <mergeCell ref="D7:E7"/>
    <mergeCell ref="F7:G7"/>
    <mergeCell ref="H7:I7"/>
    <mergeCell ref="D10:E10"/>
    <mergeCell ref="F10:G10"/>
    <mergeCell ref="H10:I10"/>
    <mergeCell ref="J7:K7"/>
    <mergeCell ref="D8:E8"/>
    <mergeCell ref="F8:G8"/>
    <mergeCell ref="H8:I8"/>
  </mergeCells>
  <pageMargins left="0.70866141732283472" right="0.70866141732283472" top="0.35433070866141736" bottom="0.35433070866141736" header="0.31496062992125984" footer="0.31496062992125984"/>
  <pageSetup paperSize="9" scale="8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9C70-2209-4395-B65F-0D7A14DD760E}">
  <dimension ref="B3:K23"/>
  <sheetViews>
    <sheetView topLeftCell="A12" zoomScaleNormal="100" workbookViewId="0">
      <selection activeCell="E31" sqref="E31"/>
    </sheetView>
  </sheetViews>
  <sheetFormatPr defaultRowHeight="14.4" x14ac:dyDescent="0.3"/>
  <cols>
    <col min="1" max="1" width="4.6640625" customWidth="1"/>
    <col min="2" max="2" width="6.21875" customWidth="1"/>
    <col min="3" max="3" width="45.44140625" customWidth="1"/>
    <col min="4" max="5" width="6.33203125" customWidth="1"/>
    <col min="6" max="6" width="13.5546875" customWidth="1"/>
    <col min="7" max="7" width="16.33203125" customWidth="1"/>
    <col min="8" max="8" width="13.5546875" customWidth="1"/>
    <col min="9" max="9" width="16.33203125" customWidth="1"/>
    <col min="10" max="10" width="13.5546875" customWidth="1"/>
    <col min="11" max="11" width="16.33203125" customWidth="1"/>
  </cols>
  <sheetData>
    <row r="3" spans="2:11" ht="15" thickBot="1" x14ac:dyDescent="0.35"/>
    <row r="4" spans="2:11" x14ac:dyDescent="0.3">
      <c r="B4" s="106" t="s">
        <v>36</v>
      </c>
      <c r="C4" s="107"/>
      <c r="D4" s="145" t="s">
        <v>139</v>
      </c>
      <c r="E4" s="146"/>
      <c r="F4" s="146"/>
      <c r="G4" s="146"/>
      <c r="H4" s="146"/>
      <c r="I4" s="146"/>
      <c r="J4" s="146"/>
      <c r="K4" s="147"/>
    </row>
    <row r="5" spans="2:11" x14ac:dyDescent="0.3">
      <c r="B5" s="117" t="s">
        <v>35</v>
      </c>
      <c r="C5" s="118"/>
      <c r="D5" s="148"/>
      <c r="E5" s="149"/>
      <c r="F5" s="149"/>
      <c r="G5" s="149"/>
      <c r="H5" s="149"/>
      <c r="I5" s="149"/>
      <c r="J5" s="149"/>
      <c r="K5" s="150"/>
    </row>
    <row r="6" spans="2:11" ht="15" thickBot="1" x14ac:dyDescent="0.35">
      <c r="B6" s="119" t="s">
        <v>37</v>
      </c>
      <c r="C6" s="120"/>
      <c r="D6" s="151"/>
      <c r="E6" s="152"/>
      <c r="F6" s="152"/>
      <c r="G6" s="152"/>
      <c r="H6" s="152"/>
      <c r="I6" s="152"/>
      <c r="J6" s="152"/>
      <c r="K6" s="153"/>
    </row>
    <row r="7" spans="2:11" x14ac:dyDescent="0.3">
      <c r="B7" s="121" t="s">
        <v>11</v>
      </c>
      <c r="C7" s="123" t="s">
        <v>14</v>
      </c>
      <c r="D7" s="123" t="s">
        <v>0</v>
      </c>
      <c r="E7" s="125"/>
      <c r="F7" s="164" t="s">
        <v>50</v>
      </c>
      <c r="G7" s="165"/>
      <c r="H7" s="164" t="s">
        <v>106</v>
      </c>
      <c r="I7" s="165"/>
      <c r="J7" s="164" t="s">
        <v>113</v>
      </c>
      <c r="K7" s="165"/>
    </row>
    <row r="8" spans="2:11" x14ac:dyDescent="0.3">
      <c r="B8" s="122"/>
      <c r="C8" s="124"/>
      <c r="D8" s="124" t="s">
        <v>1</v>
      </c>
      <c r="E8" s="128"/>
      <c r="F8" s="168">
        <v>8978171717</v>
      </c>
      <c r="G8" s="167"/>
      <c r="H8" s="168">
        <v>9246338738</v>
      </c>
      <c r="I8" s="167"/>
      <c r="J8" s="168">
        <v>9550365656</v>
      </c>
      <c r="K8" s="167"/>
    </row>
    <row r="9" spans="2:11" x14ac:dyDescent="0.3">
      <c r="B9" s="122"/>
      <c r="C9" s="124"/>
      <c r="D9" s="124" t="s">
        <v>2</v>
      </c>
      <c r="E9" s="128"/>
      <c r="F9" s="168" t="s">
        <v>51</v>
      </c>
      <c r="G9" s="167"/>
      <c r="H9" s="168"/>
      <c r="I9" s="167"/>
      <c r="J9" s="168"/>
      <c r="K9" s="167"/>
    </row>
    <row r="10" spans="2:11" x14ac:dyDescent="0.3">
      <c r="B10" s="122"/>
      <c r="C10" s="124"/>
      <c r="D10" s="124" t="s">
        <v>3</v>
      </c>
      <c r="E10" s="128"/>
      <c r="F10" s="166">
        <v>45272</v>
      </c>
      <c r="G10" s="167"/>
      <c r="H10" s="166">
        <v>45274</v>
      </c>
      <c r="I10" s="167"/>
      <c r="J10" s="166">
        <v>45276</v>
      </c>
      <c r="K10" s="167"/>
    </row>
    <row r="11" spans="2:11" x14ac:dyDescent="0.3">
      <c r="B11" s="122"/>
      <c r="C11" s="124"/>
      <c r="D11" s="28" t="s">
        <v>4</v>
      </c>
      <c r="E11" s="29" t="s">
        <v>13</v>
      </c>
      <c r="F11" s="28" t="s">
        <v>19</v>
      </c>
      <c r="G11" s="57" t="s">
        <v>20</v>
      </c>
      <c r="H11" s="28" t="s">
        <v>19</v>
      </c>
      <c r="I11" s="57" t="s">
        <v>20</v>
      </c>
      <c r="J11" s="28" t="s">
        <v>19</v>
      </c>
      <c r="K11" s="57" t="s">
        <v>20</v>
      </c>
    </row>
    <row r="12" spans="2:11" ht="158.4" x14ac:dyDescent="0.3">
      <c r="B12" s="2">
        <v>1</v>
      </c>
      <c r="C12" s="55" t="s">
        <v>40</v>
      </c>
      <c r="D12" s="7" t="s">
        <v>55</v>
      </c>
      <c r="E12" s="8">
        <v>1</v>
      </c>
      <c r="F12" s="7">
        <v>1975000</v>
      </c>
      <c r="G12" s="47">
        <f>E12*F12</f>
        <v>1975000</v>
      </c>
      <c r="H12" s="93">
        <v>2135000</v>
      </c>
      <c r="I12" s="47">
        <f>H12*E12</f>
        <v>2135000</v>
      </c>
      <c r="J12" s="7">
        <v>2175000</v>
      </c>
      <c r="K12" s="47">
        <f>J12*E12</f>
        <v>2175000</v>
      </c>
    </row>
    <row r="13" spans="2:11" x14ac:dyDescent="0.3">
      <c r="B13" s="2">
        <v>2</v>
      </c>
      <c r="C13" s="91" t="s">
        <v>107</v>
      </c>
      <c r="D13" s="7" t="s">
        <v>111</v>
      </c>
      <c r="E13" s="8">
        <v>1</v>
      </c>
      <c r="F13" s="7">
        <v>652800</v>
      </c>
      <c r="G13" s="47">
        <f t="shared" ref="G13:G16" si="0">E13*F13</f>
        <v>652800</v>
      </c>
      <c r="H13" s="7">
        <v>700000</v>
      </c>
      <c r="I13" s="47">
        <f t="shared" ref="I13:I16" si="1">H13*E13</f>
        <v>700000</v>
      </c>
      <c r="J13" s="7">
        <v>730000</v>
      </c>
      <c r="K13" s="47">
        <f t="shared" ref="K13:K16" si="2">J13*E13</f>
        <v>730000</v>
      </c>
    </row>
    <row r="14" spans="2:11" x14ac:dyDescent="0.3">
      <c r="B14" s="2">
        <v>3</v>
      </c>
      <c r="C14" s="91" t="s">
        <v>108</v>
      </c>
      <c r="D14" s="7" t="s">
        <v>111</v>
      </c>
      <c r="E14" s="8">
        <v>1</v>
      </c>
      <c r="F14" s="7">
        <v>197500</v>
      </c>
      <c r="G14" s="47">
        <f t="shared" si="0"/>
        <v>197500</v>
      </c>
      <c r="H14" s="7">
        <v>220000</v>
      </c>
      <c r="I14" s="47">
        <f t="shared" si="1"/>
        <v>220000</v>
      </c>
      <c r="J14" s="7">
        <v>185000</v>
      </c>
      <c r="K14" s="47">
        <f t="shared" si="2"/>
        <v>185000</v>
      </c>
    </row>
    <row r="15" spans="2:11" x14ac:dyDescent="0.3">
      <c r="B15" s="2">
        <v>4</v>
      </c>
      <c r="C15" s="91" t="s">
        <v>109</v>
      </c>
      <c r="D15" s="7" t="s">
        <v>111</v>
      </c>
      <c r="E15" s="8">
        <v>1</v>
      </c>
      <c r="F15" s="7">
        <v>266381</v>
      </c>
      <c r="G15" s="47">
        <f t="shared" si="0"/>
        <v>266381</v>
      </c>
      <c r="H15" s="7">
        <v>285000</v>
      </c>
      <c r="I15" s="47">
        <f t="shared" si="1"/>
        <v>285000</v>
      </c>
      <c r="J15" s="7">
        <v>300000</v>
      </c>
      <c r="K15" s="47">
        <f t="shared" si="2"/>
        <v>300000</v>
      </c>
    </row>
    <row r="16" spans="2:11" x14ac:dyDescent="0.3">
      <c r="B16" s="2">
        <v>5</v>
      </c>
      <c r="C16" s="91" t="s">
        <v>110</v>
      </c>
      <c r="D16" s="7" t="s">
        <v>112</v>
      </c>
      <c r="E16" s="8">
        <v>1</v>
      </c>
      <c r="F16" s="7">
        <v>52556</v>
      </c>
      <c r="G16" s="47">
        <f t="shared" si="0"/>
        <v>52556</v>
      </c>
      <c r="H16" s="7">
        <v>85000</v>
      </c>
      <c r="I16" s="47">
        <f t="shared" si="1"/>
        <v>85000</v>
      </c>
      <c r="J16" s="7">
        <v>100000</v>
      </c>
      <c r="K16" s="47">
        <f t="shared" si="2"/>
        <v>100000</v>
      </c>
    </row>
    <row r="17" spans="2:11" x14ac:dyDescent="0.3">
      <c r="B17" s="2"/>
      <c r="C17" s="91"/>
      <c r="D17" s="7"/>
      <c r="E17" s="8"/>
      <c r="F17" s="7"/>
      <c r="G17" s="47">
        <f>SUM(G12:G16)</f>
        <v>3144237</v>
      </c>
      <c r="H17" s="7"/>
      <c r="I17" s="92">
        <f>SUM(I12:I16)</f>
        <v>3425000</v>
      </c>
      <c r="J17" s="7"/>
      <c r="K17" s="92">
        <f>SUM(K12:K16)</f>
        <v>3490000</v>
      </c>
    </row>
    <row r="18" spans="2:11" ht="19.95" customHeight="1" x14ac:dyDescent="0.3">
      <c r="B18" s="36"/>
      <c r="C18" s="27" t="s">
        <v>21</v>
      </c>
      <c r="D18" s="30"/>
      <c r="E18" s="31"/>
      <c r="F18" s="45"/>
      <c r="G18" s="46">
        <f>G17*0.18</f>
        <v>565962.66</v>
      </c>
      <c r="H18" s="45"/>
      <c r="I18" s="51">
        <f>I17*0.18</f>
        <v>616500</v>
      </c>
      <c r="J18" s="45"/>
      <c r="K18" s="51">
        <f>K17*0.18</f>
        <v>628200</v>
      </c>
    </row>
    <row r="19" spans="2:11" ht="19.95" customHeight="1" thickBot="1" x14ac:dyDescent="0.35">
      <c r="B19" s="36"/>
      <c r="C19" s="94" t="s">
        <v>39</v>
      </c>
      <c r="D19" s="95"/>
      <c r="E19" s="96"/>
      <c r="F19" s="172">
        <f>G17+G18</f>
        <v>3710199.66</v>
      </c>
      <c r="G19" s="173"/>
      <c r="H19" s="172">
        <f t="shared" ref="H19" si="3">I17+I18</f>
        <v>4041500</v>
      </c>
      <c r="I19" s="173"/>
      <c r="J19" s="172">
        <f t="shared" ref="J19" si="4">K17+K18</f>
        <v>4118200</v>
      </c>
      <c r="K19" s="173"/>
    </row>
    <row r="20" spans="2:11" ht="19.95" customHeight="1" x14ac:dyDescent="0.3">
      <c r="B20" s="36"/>
      <c r="C20" s="123" t="s">
        <v>17</v>
      </c>
      <c r="D20" s="97"/>
      <c r="E20" s="98"/>
      <c r="F20" s="174" t="s">
        <v>114</v>
      </c>
      <c r="G20" s="175"/>
      <c r="H20" s="174" t="s">
        <v>116</v>
      </c>
      <c r="I20" s="175"/>
      <c r="J20" s="174" t="s">
        <v>117</v>
      </c>
      <c r="K20" s="175"/>
    </row>
    <row r="21" spans="2:11" ht="19.95" customHeight="1" x14ac:dyDescent="0.3">
      <c r="B21" s="36"/>
      <c r="C21" s="124"/>
      <c r="D21" s="30"/>
      <c r="E21" s="31"/>
      <c r="F21" s="135" t="s">
        <v>115</v>
      </c>
      <c r="G21" s="136"/>
      <c r="H21" s="135"/>
      <c r="I21" s="136"/>
      <c r="J21" s="135" t="s">
        <v>118</v>
      </c>
      <c r="K21" s="136"/>
    </row>
    <row r="22" spans="2:11" ht="19.95" customHeight="1" thickBot="1" x14ac:dyDescent="0.35">
      <c r="B22" s="37"/>
      <c r="C22" s="134"/>
      <c r="D22" s="32"/>
      <c r="E22" s="33"/>
      <c r="F22" s="137"/>
      <c r="G22" s="138"/>
      <c r="H22" s="137"/>
      <c r="I22" s="138"/>
      <c r="J22" s="137" t="s">
        <v>119</v>
      </c>
      <c r="K22" s="138"/>
    </row>
    <row r="23" spans="2:11" ht="25.05" customHeight="1" x14ac:dyDescent="0.3">
      <c r="B23" s="88" t="s">
        <v>92</v>
      </c>
    </row>
  </sheetData>
  <mergeCells count="35">
    <mergeCell ref="C20:C22"/>
    <mergeCell ref="F20:G20"/>
    <mergeCell ref="H20:I20"/>
    <mergeCell ref="J20:K20"/>
    <mergeCell ref="F21:G21"/>
    <mergeCell ref="H21:I21"/>
    <mergeCell ref="J21:K21"/>
    <mergeCell ref="F22:G22"/>
    <mergeCell ref="H22:I22"/>
    <mergeCell ref="J22:K22"/>
    <mergeCell ref="F19:G19"/>
    <mergeCell ref="H19:I19"/>
    <mergeCell ref="J19:K19"/>
    <mergeCell ref="J7:K7"/>
    <mergeCell ref="D8:E8"/>
    <mergeCell ref="F8:G8"/>
    <mergeCell ref="H8:I8"/>
    <mergeCell ref="J8:K8"/>
    <mergeCell ref="J10:K10"/>
    <mergeCell ref="D9:E9"/>
    <mergeCell ref="F9:G9"/>
    <mergeCell ref="H9:I9"/>
    <mergeCell ref="J9:K9"/>
    <mergeCell ref="B4:C4"/>
    <mergeCell ref="D4:K6"/>
    <mergeCell ref="B5:C5"/>
    <mergeCell ref="B6:C6"/>
    <mergeCell ref="B7:B11"/>
    <mergeCell ref="C7:C11"/>
    <mergeCell ref="D7:E7"/>
    <mergeCell ref="F7:G7"/>
    <mergeCell ref="H7:I7"/>
    <mergeCell ref="D10:E10"/>
    <mergeCell ref="F10:G10"/>
    <mergeCell ref="H10:I10"/>
  </mergeCells>
  <pageMargins left="0.70866141732283472" right="0.70866141732283472" top="1.5354330708661419" bottom="0.74803149606299213" header="0.31496062992125984" footer="0.31496062992125984"/>
  <pageSetup paperSize="9" scale="8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35B8-04D8-4676-864F-77F9E6060B60}">
  <dimension ref="B3:K26"/>
  <sheetViews>
    <sheetView zoomScaleNormal="100" workbookViewId="0">
      <selection activeCell="D21" sqref="D21:E21"/>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186</v>
      </c>
      <c r="G9" s="130"/>
      <c r="H9" s="129" t="s">
        <v>166</v>
      </c>
      <c r="I9" s="130"/>
      <c r="J9" s="129" t="s">
        <v>187</v>
      </c>
      <c r="K9" s="130"/>
    </row>
    <row r="10" spans="2:11" x14ac:dyDescent="0.3">
      <c r="B10" s="122"/>
      <c r="C10" s="124"/>
      <c r="D10" s="124" t="s">
        <v>3</v>
      </c>
      <c r="E10" s="128"/>
      <c r="F10" s="131">
        <v>45288</v>
      </c>
      <c r="G10" s="130"/>
      <c r="H10" s="131">
        <v>45288</v>
      </c>
      <c r="I10" s="130"/>
      <c r="J10" s="131">
        <v>45288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185</v>
      </c>
      <c r="D12" s="7" t="s">
        <v>55</v>
      </c>
      <c r="E12" s="8">
        <v>1</v>
      </c>
      <c r="F12" s="7">
        <v>185000</v>
      </c>
      <c r="G12" s="47">
        <f>E12*F12</f>
        <v>185000</v>
      </c>
      <c r="H12" s="7">
        <v>195000</v>
      </c>
      <c r="I12" s="47">
        <f>H12*E12</f>
        <v>195000</v>
      </c>
      <c r="J12" s="7">
        <v>205000</v>
      </c>
      <c r="K12" s="47">
        <f>J12*E12</f>
        <v>205000</v>
      </c>
    </row>
    <row r="13" spans="2:11" ht="19.95" customHeight="1" x14ac:dyDescent="0.3">
      <c r="B13" s="36"/>
      <c r="C13" s="27" t="s">
        <v>21</v>
      </c>
      <c r="D13" s="30"/>
      <c r="E13" s="31"/>
      <c r="F13" s="45"/>
      <c r="G13" s="46">
        <f>G12*0.18</f>
        <v>33300</v>
      </c>
      <c r="H13" s="45"/>
      <c r="I13" s="51">
        <f t="shared" ref="I13:K13" si="0">I12*0.18</f>
        <v>35100</v>
      </c>
      <c r="J13" s="45"/>
      <c r="K13" s="51">
        <f t="shared" si="0"/>
        <v>36900</v>
      </c>
    </row>
    <row r="14" spans="2:11" ht="19.95" customHeight="1" x14ac:dyDescent="0.3">
      <c r="B14" s="36"/>
      <c r="C14" s="27" t="s">
        <v>39</v>
      </c>
      <c r="D14" s="30"/>
      <c r="E14" s="31"/>
      <c r="F14" s="132">
        <f>G12+G13</f>
        <v>218300</v>
      </c>
      <c r="G14" s="133"/>
      <c r="H14" s="132">
        <f t="shared" ref="H14" si="1">I12+I13</f>
        <v>230100</v>
      </c>
      <c r="I14" s="133"/>
      <c r="J14" s="132">
        <f t="shared" ref="J14" si="2">K12+K13</f>
        <v>241900</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185000</v>
      </c>
      <c r="E20" s="201"/>
    </row>
    <row r="21" spans="2:11" x14ac:dyDescent="0.3">
      <c r="C21" s="36" t="s">
        <v>190</v>
      </c>
      <c r="D21" s="202">
        <f>0.2*D20</f>
        <v>37000</v>
      </c>
      <c r="E21" s="202"/>
    </row>
    <row r="22" spans="2:11" x14ac:dyDescent="0.3">
      <c r="C22" s="36"/>
      <c r="D22" s="202">
        <f>SUM(D20:D21)</f>
        <v>222000</v>
      </c>
      <c r="E22" s="202"/>
    </row>
    <row r="23" spans="2:11" x14ac:dyDescent="0.3">
      <c r="C23" s="36" t="s">
        <v>191</v>
      </c>
      <c r="D23" s="202">
        <f>0.13615*D22</f>
        <v>30225.3</v>
      </c>
      <c r="E23" s="202"/>
    </row>
    <row r="24" spans="2:11" x14ac:dyDescent="0.3">
      <c r="C24" s="36"/>
      <c r="D24" s="202">
        <f>SUM(D22:D23)</f>
        <v>252225.3</v>
      </c>
      <c r="E24" s="202"/>
    </row>
    <row r="25" spans="2:11" x14ac:dyDescent="0.3">
      <c r="C25" s="36" t="s">
        <v>192</v>
      </c>
      <c r="D25" s="202">
        <f>0.18*D24</f>
        <v>45400.553999999996</v>
      </c>
      <c r="E25" s="202"/>
    </row>
    <row r="26" spans="2:11" ht="15" thickBot="1" x14ac:dyDescent="0.35">
      <c r="C26" s="200" t="s">
        <v>15</v>
      </c>
      <c r="D26" s="203">
        <f>SUM(D24:D25)</f>
        <v>297625.85399999999</v>
      </c>
      <c r="E26" s="203"/>
    </row>
  </sheetData>
  <mergeCells count="42">
    <mergeCell ref="D25:E25"/>
    <mergeCell ref="D26:E26"/>
    <mergeCell ref="D20:E20"/>
    <mergeCell ref="D21:E21"/>
    <mergeCell ref="D22:E22"/>
    <mergeCell ref="D23:E23"/>
    <mergeCell ref="D24:E24"/>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s>
  <pageMargins left="0.9055118110236221" right="0.70866141732283472" top="1.9291338582677167" bottom="0.74803149606299213" header="0.31496062992125984" footer="0.31496062992125984"/>
  <pageSetup paperSize="9" scale="8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0F5A-5853-454A-837D-0C036D4C0854}">
  <dimension ref="B3:M25"/>
  <sheetViews>
    <sheetView topLeftCell="A12" workbookViewId="0">
      <selection activeCell="C19" sqref="C19:E25"/>
    </sheetView>
  </sheetViews>
  <sheetFormatPr defaultRowHeight="14.4" x14ac:dyDescent="0.3"/>
  <cols>
    <col min="1" max="1" width="4.6640625" customWidth="1"/>
    <col min="2" max="2" width="6.21875" customWidth="1"/>
    <col min="3" max="3" width="45.44140625" customWidth="1"/>
    <col min="4" max="5" width="6.33203125" customWidth="1"/>
    <col min="6" max="13" width="13.5546875" customWidth="1"/>
  </cols>
  <sheetData>
    <row r="3" spans="2:13" ht="15" thickBot="1" x14ac:dyDescent="0.35"/>
    <row r="4" spans="2:13" x14ac:dyDescent="0.3">
      <c r="B4" s="106" t="s">
        <v>36</v>
      </c>
      <c r="C4" s="107"/>
      <c r="D4" s="108" t="s">
        <v>38</v>
      </c>
      <c r="E4" s="109"/>
      <c r="F4" s="109"/>
      <c r="G4" s="109"/>
      <c r="H4" s="109"/>
      <c r="I4" s="109"/>
      <c r="J4" s="109"/>
      <c r="K4" s="109"/>
      <c r="L4" s="158"/>
      <c r="M4" s="159"/>
    </row>
    <row r="5" spans="2:13" x14ac:dyDescent="0.3">
      <c r="B5" s="117" t="s">
        <v>35</v>
      </c>
      <c r="C5" s="118"/>
      <c r="D5" s="111"/>
      <c r="E5" s="112"/>
      <c r="F5" s="112"/>
      <c r="G5" s="112"/>
      <c r="H5" s="112"/>
      <c r="I5" s="112"/>
      <c r="J5" s="112"/>
      <c r="K5" s="112"/>
      <c r="L5" s="160"/>
      <c r="M5" s="161"/>
    </row>
    <row r="6" spans="2:13" ht="15" thickBot="1" x14ac:dyDescent="0.35">
      <c r="B6" s="119" t="s">
        <v>37</v>
      </c>
      <c r="C6" s="120"/>
      <c r="D6" s="114"/>
      <c r="E6" s="115"/>
      <c r="F6" s="115"/>
      <c r="G6" s="115"/>
      <c r="H6" s="115"/>
      <c r="I6" s="115"/>
      <c r="J6" s="115"/>
      <c r="K6" s="115"/>
      <c r="L6" s="162"/>
      <c r="M6" s="163"/>
    </row>
    <row r="7" spans="2:13" x14ac:dyDescent="0.3">
      <c r="B7" s="121" t="s">
        <v>11</v>
      </c>
      <c r="C7" s="123" t="s">
        <v>14</v>
      </c>
      <c r="D7" s="123" t="s">
        <v>0</v>
      </c>
      <c r="E7" s="125"/>
      <c r="F7" s="126" t="s">
        <v>18</v>
      </c>
      <c r="G7" s="127"/>
      <c r="H7" s="126" t="s">
        <v>23</v>
      </c>
      <c r="I7" s="127"/>
      <c r="J7" s="126" t="s">
        <v>24</v>
      </c>
      <c r="K7" s="127"/>
      <c r="L7" s="126" t="s">
        <v>25</v>
      </c>
      <c r="M7" s="127"/>
    </row>
    <row r="8" spans="2:13" x14ac:dyDescent="0.3">
      <c r="B8" s="122"/>
      <c r="C8" s="124"/>
      <c r="D8" s="124" t="s">
        <v>1</v>
      </c>
      <c r="E8" s="128"/>
      <c r="F8" s="129">
        <v>9247155945</v>
      </c>
      <c r="G8" s="130"/>
      <c r="H8" s="129">
        <v>8886393456</v>
      </c>
      <c r="I8" s="130"/>
      <c r="J8" s="129"/>
      <c r="K8" s="130"/>
      <c r="L8" s="129">
        <v>9030543307</v>
      </c>
      <c r="M8" s="130"/>
    </row>
    <row r="9" spans="2:13" x14ac:dyDescent="0.3">
      <c r="B9" s="122"/>
      <c r="C9" s="124"/>
      <c r="D9" s="124" t="s">
        <v>2</v>
      </c>
      <c r="E9" s="128"/>
      <c r="F9" s="129"/>
      <c r="G9" s="130"/>
      <c r="H9" s="129"/>
      <c r="I9" s="130"/>
      <c r="J9" s="129"/>
      <c r="K9" s="130"/>
      <c r="L9" s="129"/>
      <c r="M9" s="130"/>
    </row>
    <row r="10" spans="2:13" x14ac:dyDescent="0.3">
      <c r="B10" s="122"/>
      <c r="C10" s="124"/>
      <c r="D10" s="124" t="s">
        <v>3</v>
      </c>
      <c r="E10" s="128"/>
      <c r="F10" s="131">
        <v>45271</v>
      </c>
      <c r="G10" s="130"/>
      <c r="H10" s="131">
        <v>45267</v>
      </c>
      <c r="I10" s="130"/>
      <c r="J10" s="131">
        <v>45234</v>
      </c>
      <c r="K10" s="130"/>
      <c r="L10" s="131">
        <v>45250</v>
      </c>
      <c r="M10" s="130"/>
    </row>
    <row r="11" spans="2:13" x14ac:dyDescent="0.3">
      <c r="B11" s="122"/>
      <c r="C11" s="124"/>
      <c r="D11" s="28" t="s">
        <v>4</v>
      </c>
      <c r="E11" s="29" t="s">
        <v>13</v>
      </c>
      <c r="F11" s="28" t="s">
        <v>19</v>
      </c>
      <c r="G11" s="57" t="s">
        <v>20</v>
      </c>
      <c r="H11" s="28" t="s">
        <v>19</v>
      </c>
      <c r="I11" s="57" t="s">
        <v>20</v>
      </c>
      <c r="J11" s="28" t="s">
        <v>19</v>
      </c>
      <c r="K11" s="57" t="s">
        <v>20</v>
      </c>
      <c r="L11" s="28" t="s">
        <v>19</v>
      </c>
      <c r="M11" s="57" t="s">
        <v>20</v>
      </c>
    </row>
    <row r="12" spans="2:13" ht="102.6" x14ac:dyDescent="0.3">
      <c r="B12" s="2">
        <v>1</v>
      </c>
      <c r="C12" s="25" t="s">
        <v>9</v>
      </c>
      <c r="D12" s="7" t="s">
        <v>12</v>
      </c>
      <c r="E12" s="8"/>
      <c r="F12" s="7"/>
      <c r="G12" s="47">
        <f>E12*F12</f>
        <v>0</v>
      </c>
      <c r="H12" s="7"/>
      <c r="I12" s="47">
        <f>H12*E12</f>
        <v>0</v>
      </c>
      <c r="J12" s="7"/>
      <c r="K12" s="47">
        <f>J12*E12</f>
        <v>0</v>
      </c>
      <c r="L12" s="7"/>
      <c r="M12" s="47">
        <f>L12*E12</f>
        <v>0</v>
      </c>
    </row>
    <row r="13" spans="2:13" ht="19.95" customHeight="1" x14ac:dyDescent="0.3">
      <c r="B13" s="36"/>
      <c r="C13" s="27" t="s">
        <v>21</v>
      </c>
      <c r="D13" s="30"/>
      <c r="E13" s="31"/>
      <c r="F13" s="45"/>
      <c r="G13" s="46">
        <f>G12*0.18</f>
        <v>0</v>
      </c>
      <c r="H13" s="45"/>
      <c r="I13" s="51">
        <f t="shared" ref="I13:M13" si="0">I12*0.18</f>
        <v>0</v>
      </c>
      <c r="J13" s="45"/>
      <c r="K13" s="51">
        <f t="shared" si="0"/>
        <v>0</v>
      </c>
      <c r="L13" s="45"/>
      <c r="M13" s="51">
        <f t="shared" si="0"/>
        <v>0</v>
      </c>
    </row>
    <row r="14" spans="2:13" ht="19.95" customHeight="1" x14ac:dyDescent="0.3">
      <c r="B14" s="36"/>
      <c r="C14" s="27" t="s">
        <v>39</v>
      </c>
      <c r="D14" s="30"/>
      <c r="E14" s="31"/>
      <c r="F14" s="132">
        <f>G12+G13</f>
        <v>0</v>
      </c>
      <c r="G14" s="133"/>
      <c r="H14" s="132">
        <f t="shared" ref="H14" si="1">I12+I13</f>
        <v>0</v>
      </c>
      <c r="I14" s="133"/>
      <c r="J14" s="132">
        <f t="shared" ref="J14" si="2">K12+K13</f>
        <v>0</v>
      </c>
      <c r="K14" s="133"/>
      <c r="L14" s="132">
        <f t="shared" ref="L14" si="3">M12+M13</f>
        <v>0</v>
      </c>
      <c r="M14" s="133"/>
    </row>
    <row r="15" spans="2:13" ht="19.95" customHeight="1" x14ac:dyDescent="0.3">
      <c r="B15" s="36"/>
      <c r="C15" s="124" t="s">
        <v>17</v>
      </c>
      <c r="D15" s="30"/>
      <c r="E15" s="31"/>
      <c r="F15" s="154"/>
      <c r="G15" s="155"/>
      <c r="H15" s="154"/>
      <c r="I15" s="155"/>
      <c r="J15" s="154"/>
      <c r="K15" s="155"/>
      <c r="L15" s="154"/>
      <c r="M15" s="155"/>
    </row>
    <row r="16" spans="2:13" ht="19.95" customHeight="1" x14ac:dyDescent="0.3">
      <c r="B16" s="36"/>
      <c r="C16" s="124"/>
      <c r="D16" s="30"/>
      <c r="E16" s="31"/>
      <c r="F16" s="154"/>
      <c r="G16" s="155"/>
      <c r="H16" s="154"/>
      <c r="I16" s="155"/>
      <c r="J16" s="154"/>
      <c r="K16" s="155"/>
      <c r="L16" s="154"/>
      <c r="M16" s="155"/>
    </row>
    <row r="17" spans="2:13" ht="19.95" customHeight="1" thickBot="1" x14ac:dyDescent="0.35">
      <c r="B17" s="37"/>
      <c r="C17" s="134"/>
      <c r="D17" s="32"/>
      <c r="E17" s="33"/>
      <c r="F17" s="156"/>
      <c r="G17" s="157"/>
      <c r="H17" s="156"/>
      <c r="I17" s="157"/>
      <c r="J17" s="156"/>
      <c r="K17" s="157"/>
      <c r="L17" s="156"/>
      <c r="M17" s="157"/>
    </row>
    <row r="18" spans="2:13" ht="15" thickBot="1" x14ac:dyDescent="0.35"/>
    <row r="19" spans="2:13" x14ac:dyDescent="0.3">
      <c r="C19" s="204" t="s">
        <v>189</v>
      </c>
      <c r="D19" s="201">
        <v>2900</v>
      </c>
      <c r="E19" s="201"/>
    </row>
    <row r="20" spans="2:13" x14ac:dyDescent="0.3">
      <c r="C20" s="36" t="s">
        <v>190</v>
      </c>
      <c r="D20" s="202">
        <f>0.2*D19</f>
        <v>580</v>
      </c>
      <c r="E20" s="202"/>
    </row>
    <row r="21" spans="2:13" x14ac:dyDescent="0.3">
      <c r="C21" s="36"/>
      <c r="D21" s="202">
        <f>SUM(D19:D20)</f>
        <v>3480</v>
      </c>
      <c r="E21" s="202"/>
    </row>
    <row r="22" spans="2:13" x14ac:dyDescent="0.3">
      <c r="C22" s="36" t="s">
        <v>191</v>
      </c>
      <c r="D22" s="202">
        <f>0.13615*D21</f>
        <v>473.80199999999996</v>
      </c>
      <c r="E22" s="202"/>
    </row>
    <row r="23" spans="2:13" x14ac:dyDescent="0.3">
      <c r="C23" s="36"/>
      <c r="D23" s="202">
        <f>SUM(D21:D22)</f>
        <v>3953.8020000000001</v>
      </c>
      <c r="E23" s="202"/>
    </row>
    <row r="24" spans="2:13" x14ac:dyDescent="0.3">
      <c r="C24" s="36" t="s">
        <v>192</v>
      </c>
      <c r="D24" s="202">
        <f>0.18*D23</f>
        <v>711.68435999999997</v>
      </c>
      <c r="E24" s="202"/>
    </row>
    <row r="25" spans="2:13" ht="15" thickBot="1" x14ac:dyDescent="0.35">
      <c r="C25" s="200" t="s">
        <v>15</v>
      </c>
      <c r="D25" s="203">
        <f>SUM(D23:D24)</f>
        <v>4665.4863599999999</v>
      </c>
      <c r="E25" s="203"/>
    </row>
  </sheetData>
  <mergeCells count="51">
    <mergeCell ref="D24:E24"/>
    <mergeCell ref="D25:E25"/>
    <mergeCell ref="D19:E19"/>
    <mergeCell ref="D20:E20"/>
    <mergeCell ref="D21:E21"/>
    <mergeCell ref="D22:E22"/>
    <mergeCell ref="D23:E23"/>
    <mergeCell ref="D4:K6"/>
    <mergeCell ref="B4:C4"/>
    <mergeCell ref="B5:C5"/>
    <mergeCell ref="B6:C6"/>
    <mergeCell ref="C15:C17"/>
    <mergeCell ref="F15:G15"/>
    <mergeCell ref="H15:I15"/>
    <mergeCell ref="J15:K15"/>
    <mergeCell ref="F16:G16"/>
    <mergeCell ref="H16:I16"/>
    <mergeCell ref="J16:K16"/>
    <mergeCell ref="J9:K9"/>
    <mergeCell ref="F17:G17"/>
    <mergeCell ref="D10:E10"/>
    <mergeCell ref="H17:I17"/>
    <mergeCell ref="J17:K17"/>
    <mergeCell ref="L4:M6"/>
    <mergeCell ref="B7:B11"/>
    <mergeCell ref="C7:C11"/>
    <mergeCell ref="D7:E7"/>
    <mergeCell ref="F7:G7"/>
    <mergeCell ref="H7:I7"/>
    <mergeCell ref="J7:K7"/>
    <mergeCell ref="L7:M7"/>
    <mergeCell ref="D8:E8"/>
    <mergeCell ref="F8:G8"/>
    <mergeCell ref="H8:I8"/>
    <mergeCell ref="J8:K8"/>
    <mergeCell ref="L8:M8"/>
    <mergeCell ref="L9:M9"/>
    <mergeCell ref="L10:M10"/>
    <mergeCell ref="F10:G10"/>
    <mergeCell ref="D9:E9"/>
    <mergeCell ref="F9:G9"/>
    <mergeCell ref="H9:I9"/>
    <mergeCell ref="L17:M17"/>
    <mergeCell ref="L15:M15"/>
    <mergeCell ref="L16:M16"/>
    <mergeCell ref="F14:G14"/>
    <mergeCell ref="H14:I14"/>
    <mergeCell ref="J14:K14"/>
    <mergeCell ref="L14:M14"/>
    <mergeCell ref="H10:I10"/>
    <mergeCell ref="J10:K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EC07-904D-4815-8FEC-9E472A6C66EA}">
  <dimension ref="B3:M26"/>
  <sheetViews>
    <sheetView topLeftCell="A16" zoomScaleNormal="100" workbookViewId="0">
      <selection activeCell="D21" sqref="D21:E21"/>
    </sheetView>
  </sheetViews>
  <sheetFormatPr defaultRowHeight="14.4" x14ac:dyDescent="0.3"/>
  <cols>
    <col min="1" max="1" width="4.6640625" customWidth="1"/>
    <col min="2" max="2" width="6.21875" customWidth="1"/>
    <col min="3" max="3" width="45.44140625" customWidth="1"/>
    <col min="4" max="5" width="6.33203125" customWidth="1"/>
    <col min="6" max="13" width="13.5546875" customWidth="1"/>
  </cols>
  <sheetData>
    <row r="3" spans="2:13" ht="15" thickBot="1" x14ac:dyDescent="0.35"/>
    <row r="4" spans="2:13" ht="14.4" customHeight="1" x14ac:dyDescent="0.3">
      <c r="B4" s="106" t="s">
        <v>36</v>
      </c>
      <c r="C4" s="107"/>
      <c r="D4" s="108" t="s">
        <v>140</v>
      </c>
      <c r="E4" s="109"/>
      <c r="F4" s="109"/>
      <c r="G4" s="109"/>
      <c r="H4" s="109"/>
      <c r="I4" s="109"/>
      <c r="J4" s="109"/>
      <c r="K4" s="109"/>
      <c r="L4" s="109"/>
      <c r="M4" s="110"/>
    </row>
    <row r="5" spans="2:13" ht="14.4" customHeight="1" x14ac:dyDescent="0.3">
      <c r="B5" s="117" t="s">
        <v>35</v>
      </c>
      <c r="C5" s="118"/>
      <c r="D5" s="111"/>
      <c r="E5" s="112"/>
      <c r="F5" s="112"/>
      <c r="G5" s="112"/>
      <c r="H5" s="112"/>
      <c r="I5" s="112"/>
      <c r="J5" s="112"/>
      <c r="K5" s="112"/>
      <c r="L5" s="112"/>
      <c r="M5" s="113"/>
    </row>
    <row r="6" spans="2:13" ht="15" customHeight="1" thickBot="1" x14ac:dyDescent="0.35">
      <c r="B6" s="119" t="s">
        <v>37</v>
      </c>
      <c r="C6" s="120"/>
      <c r="D6" s="114"/>
      <c r="E6" s="115"/>
      <c r="F6" s="115"/>
      <c r="G6" s="115"/>
      <c r="H6" s="115"/>
      <c r="I6" s="115"/>
      <c r="J6" s="115"/>
      <c r="K6" s="115"/>
      <c r="L6" s="115"/>
      <c r="M6" s="116"/>
    </row>
    <row r="7" spans="2:13" x14ac:dyDescent="0.3">
      <c r="B7" s="121" t="s">
        <v>11</v>
      </c>
      <c r="C7" s="123" t="s">
        <v>14</v>
      </c>
      <c r="D7" s="123" t="s">
        <v>0</v>
      </c>
      <c r="E7" s="125"/>
      <c r="F7" s="126" t="s">
        <v>18</v>
      </c>
      <c r="G7" s="127"/>
      <c r="H7" s="126" t="s">
        <v>23</v>
      </c>
      <c r="I7" s="127"/>
      <c r="J7" s="126" t="s">
        <v>24</v>
      </c>
      <c r="K7" s="127"/>
      <c r="L7" s="126" t="s">
        <v>25</v>
      </c>
      <c r="M7" s="127"/>
    </row>
    <row r="8" spans="2:13" x14ac:dyDescent="0.3">
      <c r="B8" s="122"/>
      <c r="C8" s="124"/>
      <c r="D8" s="124" t="s">
        <v>1</v>
      </c>
      <c r="E8" s="128"/>
      <c r="F8" s="129">
        <v>9247155945</v>
      </c>
      <c r="G8" s="130"/>
      <c r="H8" s="129">
        <v>8886393456</v>
      </c>
      <c r="I8" s="130"/>
      <c r="J8" s="129"/>
      <c r="K8" s="130"/>
      <c r="L8" s="129">
        <v>9030543307</v>
      </c>
      <c r="M8" s="130"/>
    </row>
    <row r="9" spans="2:13" x14ac:dyDescent="0.3">
      <c r="B9" s="122"/>
      <c r="C9" s="124"/>
      <c r="D9" s="124" t="s">
        <v>2</v>
      </c>
      <c r="E9" s="128"/>
      <c r="F9" s="129"/>
      <c r="G9" s="130"/>
      <c r="H9" s="129"/>
      <c r="I9" s="130"/>
      <c r="J9" s="129"/>
      <c r="K9" s="130"/>
      <c r="L9" s="129"/>
      <c r="M9" s="130"/>
    </row>
    <row r="10" spans="2:13" x14ac:dyDescent="0.3">
      <c r="B10" s="122"/>
      <c r="C10" s="124"/>
      <c r="D10" s="124" t="s">
        <v>3</v>
      </c>
      <c r="E10" s="128"/>
      <c r="F10" s="131">
        <v>45271</v>
      </c>
      <c r="G10" s="130"/>
      <c r="H10" s="131">
        <v>45267</v>
      </c>
      <c r="I10" s="130"/>
      <c r="J10" s="131">
        <v>45234</v>
      </c>
      <c r="K10" s="130"/>
      <c r="L10" s="131">
        <v>45250</v>
      </c>
      <c r="M10" s="130"/>
    </row>
    <row r="11" spans="2:13" ht="15" thickBot="1" x14ac:dyDescent="0.35">
      <c r="B11" s="122"/>
      <c r="C11" s="124"/>
      <c r="D11" s="28" t="s">
        <v>4</v>
      </c>
      <c r="E11" s="29" t="s">
        <v>13</v>
      </c>
      <c r="F11" s="28" t="s">
        <v>19</v>
      </c>
      <c r="G11" s="57" t="s">
        <v>20</v>
      </c>
      <c r="H11" s="28" t="s">
        <v>19</v>
      </c>
      <c r="I11" s="57" t="s">
        <v>20</v>
      </c>
      <c r="J11" s="28" t="s">
        <v>19</v>
      </c>
      <c r="K11" s="57" t="s">
        <v>20</v>
      </c>
      <c r="L11" s="28" t="s">
        <v>19</v>
      </c>
      <c r="M11" s="57" t="s">
        <v>20</v>
      </c>
    </row>
    <row r="12" spans="2:13" ht="216" x14ac:dyDescent="0.3">
      <c r="B12" s="21">
        <v>1</v>
      </c>
      <c r="C12" s="26" t="s">
        <v>10</v>
      </c>
      <c r="D12" s="14" t="s">
        <v>12</v>
      </c>
      <c r="E12" s="15">
        <v>120</v>
      </c>
      <c r="F12" s="14">
        <v>3067</v>
      </c>
      <c r="G12" s="50">
        <f>F12*E12</f>
        <v>368040</v>
      </c>
      <c r="H12" s="14">
        <v>3020</v>
      </c>
      <c r="I12" s="50">
        <f>H12*E12</f>
        <v>362400</v>
      </c>
      <c r="J12" s="14">
        <v>3000</v>
      </c>
      <c r="K12" s="50">
        <f>J12*E12</f>
        <v>360000</v>
      </c>
      <c r="L12" s="14">
        <v>2900</v>
      </c>
      <c r="M12" s="50">
        <f>L12*E12</f>
        <v>348000</v>
      </c>
    </row>
    <row r="13" spans="2:13" ht="19.95" customHeight="1" x14ac:dyDescent="0.3">
      <c r="B13" s="36"/>
      <c r="C13" s="27" t="s">
        <v>21</v>
      </c>
      <c r="D13" s="43"/>
      <c r="E13" s="44"/>
      <c r="F13" s="45"/>
      <c r="G13" s="46">
        <f>G12*0.18</f>
        <v>66247.199999999997</v>
      </c>
      <c r="H13" s="45"/>
      <c r="I13" s="51">
        <f t="shared" ref="I13:M13" si="0">I12*0.18</f>
        <v>65232</v>
      </c>
      <c r="J13" s="52"/>
      <c r="K13" s="46">
        <f t="shared" si="0"/>
        <v>64800</v>
      </c>
      <c r="L13" s="52"/>
      <c r="M13" s="46">
        <f t="shared" si="0"/>
        <v>62640</v>
      </c>
    </row>
    <row r="14" spans="2:13" ht="19.95" customHeight="1" x14ac:dyDescent="0.3">
      <c r="B14" s="36"/>
      <c r="C14" s="27" t="s">
        <v>15</v>
      </c>
      <c r="D14" s="43"/>
      <c r="E14" s="44"/>
      <c r="F14" s="178">
        <f>G13+G12</f>
        <v>434287.2</v>
      </c>
      <c r="G14" s="179"/>
      <c r="H14" s="178">
        <f t="shared" ref="H14" si="1">I13+I12</f>
        <v>427632</v>
      </c>
      <c r="I14" s="179"/>
      <c r="J14" s="178">
        <f t="shared" ref="J14" si="2">K13+K12</f>
        <v>424800</v>
      </c>
      <c r="K14" s="179"/>
      <c r="L14" s="178">
        <f t="shared" ref="L14" si="3">M13+M12</f>
        <v>410640</v>
      </c>
      <c r="M14" s="179"/>
    </row>
    <row r="15" spans="2:13" ht="19.95" customHeight="1" x14ac:dyDescent="0.3">
      <c r="B15" s="36"/>
      <c r="C15" s="124" t="s">
        <v>17</v>
      </c>
      <c r="D15" s="43"/>
      <c r="E15" s="44"/>
      <c r="F15" s="135" t="s">
        <v>32</v>
      </c>
      <c r="G15" s="136"/>
      <c r="H15" s="135" t="s">
        <v>29</v>
      </c>
      <c r="I15" s="136"/>
      <c r="J15" s="135" t="s">
        <v>27</v>
      </c>
      <c r="K15" s="136"/>
      <c r="L15" s="124"/>
      <c r="M15" s="177"/>
    </row>
    <row r="16" spans="2:13" ht="19.95" customHeight="1" x14ac:dyDescent="0.3">
      <c r="B16" s="36"/>
      <c r="C16" s="124"/>
      <c r="D16" s="43"/>
      <c r="E16" s="44"/>
      <c r="F16" s="135" t="s">
        <v>33</v>
      </c>
      <c r="G16" s="136"/>
      <c r="H16" s="135" t="s">
        <v>30</v>
      </c>
      <c r="I16" s="136"/>
      <c r="J16" s="135" t="s">
        <v>26</v>
      </c>
      <c r="K16" s="136"/>
      <c r="L16" s="124"/>
      <c r="M16" s="177"/>
    </row>
    <row r="17" spans="2:13" ht="19.95" customHeight="1" thickBot="1" x14ac:dyDescent="0.35">
      <c r="B17" s="37"/>
      <c r="C17" s="134"/>
      <c r="D17" s="48"/>
      <c r="E17" s="49"/>
      <c r="F17" s="137" t="s">
        <v>34</v>
      </c>
      <c r="G17" s="138"/>
      <c r="H17" s="137" t="s">
        <v>31</v>
      </c>
      <c r="I17" s="138"/>
      <c r="J17" s="180" t="s">
        <v>28</v>
      </c>
      <c r="K17" s="138"/>
      <c r="L17" s="134"/>
      <c r="M17" s="176"/>
    </row>
    <row r="18" spans="2:13" ht="25.05" customHeight="1" x14ac:dyDescent="0.3">
      <c r="B18" s="88" t="s">
        <v>93</v>
      </c>
    </row>
    <row r="19" spans="2:13" ht="15" thickBot="1" x14ac:dyDescent="0.35"/>
    <row r="20" spans="2:13" x14ac:dyDescent="0.3">
      <c r="C20" s="204" t="s">
        <v>189</v>
      </c>
      <c r="D20" s="201">
        <f>L12</f>
        <v>2900</v>
      </c>
      <c r="E20" s="201"/>
    </row>
    <row r="21" spans="2:13" x14ac:dyDescent="0.3">
      <c r="C21" s="36" t="s">
        <v>190</v>
      </c>
      <c r="D21" s="202">
        <f>0.2*D20</f>
        <v>580</v>
      </c>
      <c r="E21" s="202"/>
    </row>
    <row r="22" spans="2:13" x14ac:dyDescent="0.3">
      <c r="C22" s="36"/>
      <c r="D22" s="202">
        <f>SUM(D20:D21)</f>
        <v>3480</v>
      </c>
      <c r="E22" s="202"/>
    </row>
    <row r="23" spans="2:13" x14ac:dyDescent="0.3">
      <c r="C23" s="36" t="s">
        <v>191</v>
      </c>
      <c r="D23" s="202">
        <f>0.13615*D22</f>
        <v>473.80199999999996</v>
      </c>
      <c r="E23" s="202"/>
    </row>
    <row r="24" spans="2:13" x14ac:dyDescent="0.3">
      <c r="C24" s="36"/>
      <c r="D24" s="202">
        <f>SUM(D22:D23)</f>
        <v>3953.8020000000001</v>
      </c>
      <c r="E24" s="202"/>
    </row>
    <row r="25" spans="2:13" x14ac:dyDescent="0.3">
      <c r="C25" s="36" t="s">
        <v>192</v>
      </c>
      <c r="D25" s="202">
        <f>0.18*D24</f>
        <v>711.68435999999997</v>
      </c>
      <c r="E25" s="202"/>
    </row>
    <row r="26" spans="2:13" ht="15" thickBot="1" x14ac:dyDescent="0.35">
      <c r="C26" s="200" t="s">
        <v>15</v>
      </c>
      <c r="D26" s="203">
        <f>SUM(D24:D25)</f>
        <v>4665.4863599999999</v>
      </c>
      <c r="E26" s="203"/>
    </row>
  </sheetData>
  <mergeCells count="50">
    <mergeCell ref="D25:E25"/>
    <mergeCell ref="D26:E26"/>
    <mergeCell ref="D20:E20"/>
    <mergeCell ref="D21:E21"/>
    <mergeCell ref="D22:E22"/>
    <mergeCell ref="D23:E23"/>
    <mergeCell ref="D24:E24"/>
    <mergeCell ref="D4:M6"/>
    <mergeCell ref="B4:C4"/>
    <mergeCell ref="B5:C5"/>
    <mergeCell ref="B6:C6"/>
    <mergeCell ref="C15:C17"/>
    <mergeCell ref="F15:G15"/>
    <mergeCell ref="H15:I15"/>
    <mergeCell ref="J15:K15"/>
    <mergeCell ref="F16:G16"/>
    <mergeCell ref="H16:I16"/>
    <mergeCell ref="J16:K16"/>
    <mergeCell ref="J9:K9"/>
    <mergeCell ref="F17:G17"/>
    <mergeCell ref="H17:I17"/>
    <mergeCell ref="J17:K17"/>
    <mergeCell ref="L9:M9"/>
    <mergeCell ref="F8:G8"/>
    <mergeCell ref="L10:M10"/>
    <mergeCell ref="J8:K8"/>
    <mergeCell ref="L8:M8"/>
    <mergeCell ref="F14:G14"/>
    <mergeCell ref="H14:I14"/>
    <mergeCell ref="J14:K14"/>
    <mergeCell ref="L14:M14"/>
    <mergeCell ref="F10:G10"/>
    <mergeCell ref="H10:I10"/>
    <mergeCell ref="J10:K10"/>
    <mergeCell ref="L17:M17"/>
    <mergeCell ref="L15:M15"/>
    <mergeCell ref="L16:M16"/>
    <mergeCell ref="B7:B11"/>
    <mergeCell ref="C7:C11"/>
    <mergeCell ref="D7:E7"/>
    <mergeCell ref="F7:G7"/>
    <mergeCell ref="H7:I7"/>
    <mergeCell ref="D9:E9"/>
    <mergeCell ref="F9:G9"/>
    <mergeCell ref="H9:I9"/>
    <mergeCell ref="D10:E10"/>
    <mergeCell ref="H8:I8"/>
    <mergeCell ref="J7:K7"/>
    <mergeCell ref="L7:M7"/>
    <mergeCell ref="D8:E8"/>
  </mergeCells>
  <pageMargins left="0.70866141732283472" right="0.70866141732283472" top="0.74803149606299213" bottom="0.74803149606299213" header="0.31496062992125984" footer="0.31496062992125984"/>
  <pageSetup paperSize="9" scale="7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1C1A-96EF-454B-A9C8-64CC44ECB61C}">
  <dimension ref="B3:K26"/>
  <sheetViews>
    <sheetView topLeftCell="A12" zoomScaleNormal="100" workbookViewId="0">
      <selection activeCell="D21" sqref="D21:E21"/>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ht="14.4" customHeight="1" x14ac:dyDescent="0.3">
      <c r="B4" s="106" t="s">
        <v>36</v>
      </c>
      <c r="C4" s="107"/>
      <c r="D4" s="185" t="s">
        <v>141</v>
      </c>
      <c r="E4" s="146"/>
      <c r="F4" s="146"/>
      <c r="G4" s="146"/>
      <c r="H4" s="146"/>
      <c r="I4" s="146"/>
      <c r="J4" s="146"/>
      <c r="K4" s="147"/>
    </row>
    <row r="5" spans="2:11" ht="14.4" customHeight="1" x14ac:dyDescent="0.3">
      <c r="B5" s="117" t="s">
        <v>35</v>
      </c>
      <c r="C5" s="118"/>
      <c r="D5" s="186"/>
      <c r="E5" s="149"/>
      <c r="F5" s="149"/>
      <c r="G5" s="149"/>
      <c r="H5" s="149"/>
      <c r="I5" s="149"/>
      <c r="J5" s="149"/>
      <c r="K5" s="150"/>
    </row>
    <row r="6" spans="2:11" ht="15" customHeight="1" thickBot="1" x14ac:dyDescent="0.35">
      <c r="B6" s="119" t="s">
        <v>37</v>
      </c>
      <c r="C6" s="120"/>
      <c r="D6" s="187"/>
      <c r="E6" s="152"/>
      <c r="F6" s="152"/>
      <c r="G6" s="152"/>
      <c r="H6" s="152"/>
      <c r="I6" s="152"/>
      <c r="J6" s="152"/>
      <c r="K6" s="153"/>
    </row>
    <row r="7" spans="2:11" x14ac:dyDescent="0.3">
      <c r="B7" s="121" t="s">
        <v>11</v>
      </c>
      <c r="C7" s="123" t="s">
        <v>14</v>
      </c>
      <c r="D7" s="123" t="s">
        <v>0</v>
      </c>
      <c r="E7" s="125"/>
      <c r="F7" s="126" t="s">
        <v>18</v>
      </c>
      <c r="G7" s="127"/>
      <c r="H7" s="126" t="s">
        <v>23</v>
      </c>
      <c r="I7" s="127"/>
      <c r="J7" s="126" t="s">
        <v>25</v>
      </c>
      <c r="K7" s="127"/>
    </row>
    <row r="8" spans="2:11" x14ac:dyDescent="0.3">
      <c r="B8" s="122"/>
      <c r="C8" s="124"/>
      <c r="D8" s="124" t="s">
        <v>1</v>
      </c>
      <c r="E8" s="128"/>
      <c r="F8" s="129">
        <v>9247155945</v>
      </c>
      <c r="G8" s="130"/>
      <c r="H8" s="129">
        <v>8886393456</v>
      </c>
      <c r="I8" s="130"/>
      <c r="J8" s="129">
        <v>9030543307</v>
      </c>
      <c r="K8" s="130"/>
    </row>
    <row r="9" spans="2:11" x14ac:dyDescent="0.3">
      <c r="B9" s="122"/>
      <c r="C9" s="124"/>
      <c r="D9" s="124" t="s">
        <v>2</v>
      </c>
      <c r="E9" s="128"/>
      <c r="F9" s="129"/>
      <c r="G9" s="130"/>
      <c r="H9" s="129"/>
      <c r="I9" s="130"/>
      <c r="J9" s="129"/>
      <c r="K9" s="130"/>
    </row>
    <row r="10" spans="2:11" x14ac:dyDescent="0.3">
      <c r="B10" s="122"/>
      <c r="C10" s="124"/>
      <c r="D10" s="124" t="s">
        <v>3</v>
      </c>
      <c r="E10" s="128"/>
      <c r="F10" s="131">
        <v>45271</v>
      </c>
      <c r="G10" s="130"/>
      <c r="H10" s="131">
        <v>45267</v>
      </c>
      <c r="I10" s="130"/>
      <c r="J10" s="131">
        <v>45250</v>
      </c>
      <c r="K10" s="130"/>
    </row>
    <row r="11" spans="2:11" x14ac:dyDescent="0.3">
      <c r="B11" s="122"/>
      <c r="C11" s="124"/>
      <c r="D11" s="28" t="s">
        <v>4</v>
      </c>
      <c r="E11" s="29" t="s">
        <v>13</v>
      </c>
      <c r="F11" s="28" t="s">
        <v>19</v>
      </c>
      <c r="G11" s="57" t="s">
        <v>20</v>
      </c>
      <c r="H11" s="28" t="s">
        <v>19</v>
      </c>
      <c r="I11" s="57" t="s">
        <v>20</v>
      </c>
      <c r="J11" s="28" t="s">
        <v>19</v>
      </c>
      <c r="K11" s="57" t="s">
        <v>20</v>
      </c>
    </row>
    <row r="12" spans="2:11" ht="102.6" x14ac:dyDescent="0.3">
      <c r="B12" s="2">
        <v>1</v>
      </c>
      <c r="C12" s="25" t="s">
        <v>9</v>
      </c>
      <c r="D12" s="7" t="s">
        <v>12</v>
      </c>
      <c r="E12" s="8">
        <v>726</v>
      </c>
      <c r="F12" s="7">
        <v>1033</v>
      </c>
      <c r="G12" s="47">
        <f>E12*F12</f>
        <v>749958</v>
      </c>
      <c r="H12" s="7">
        <v>930</v>
      </c>
      <c r="I12" s="47">
        <f>H12*E12</f>
        <v>675180</v>
      </c>
      <c r="J12" s="7">
        <v>907</v>
      </c>
      <c r="K12" s="47">
        <f>J12*E12</f>
        <v>658482</v>
      </c>
    </row>
    <row r="13" spans="2:11" ht="19.95" customHeight="1" x14ac:dyDescent="0.3">
      <c r="B13" s="36"/>
      <c r="C13" s="27" t="s">
        <v>21</v>
      </c>
      <c r="D13" s="30"/>
      <c r="E13" s="31"/>
      <c r="F13" s="45"/>
      <c r="G13" s="46">
        <f>G12*0.18</f>
        <v>134992.44</v>
      </c>
      <c r="H13" s="46"/>
      <c r="I13" s="46">
        <f t="shared" ref="I13:K13" si="0">I12*0.18</f>
        <v>121532.4</v>
      </c>
      <c r="J13" s="46"/>
      <c r="K13" s="46">
        <f t="shared" si="0"/>
        <v>118526.76</v>
      </c>
    </row>
    <row r="14" spans="2:11" ht="19.95" customHeight="1" x14ac:dyDescent="0.3">
      <c r="B14" s="36"/>
      <c r="C14" s="27" t="s">
        <v>39</v>
      </c>
      <c r="D14" s="30"/>
      <c r="E14" s="31"/>
      <c r="F14" s="178">
        <f>G12+G13</f>
        <v>884950.44</v>
      </c>
      <c r="G14" s="179"/>
      <c r="H14" s="178">
        <f t="shared" ref="H14" si="1">I12+I13</f>
        <v>796712.4</v>
      </c>
      <c r="I14" s="179"/>
      <c r="J14" s="178">
        <f t="shared" ref="J14" si="2">K12+K13</f>
        <v>777008.76</v>
      </c>
      <c r="K14" s="179"/>
    </row>
    <row r="15" spans="2:11" ht="19.95" customHeight="1" x14ac:dyDescent="0.3">
      <c r="B15" s="36"/>
      <c r="C15" s="124" t="s">
        <v>17</v>
      </c>
      <c r="D15" s="30"/>
      <c r="E15" s="31"/>
      <c r="F15" s="135" t="s">
        <v>32</v>
      </c>
      <c r="G15" s="136"/>
      <c r="H15" s="181" t="s">
        <v>29</v>
      </c>
      <c r="I15" s="182"/>
      <c r="J15" s="124"/>
      <c r="K15" s="177"/>
    </row>
    <row r="16" spans="2:11" ht="19.95" customHeight="1" x14ac:dyDescent="0.3">
      <c r="B16" s="36"/>
      <c r="C16" s="124"/>
      <c r="D16" s="30"/>
      <c r="E16" s="31"/>
      <c r="F16" s="135" t="s">
        <v>33</v>
      </c>
      <c r="G16" s="136"/>
      <c r="H16" s="181" t="s">
        <v>30</v>
      </c>
      <c r="I16" s="182"/>
      <c r="J16" s="124"/>
      <c r="K16" s="177"/>
    </row>
    <row r="17" spans="2:11" ht="19.95" customHeight="1" thickBot="1" x14ac:dyDescent="0.35">
      <c r="B17" s="37"/>
      <c r="C17" s="134"/>
      <c r="D17" s="32"/>
      <c r="E17" s="33"/>
      <c r="F17" s="137" t="s">
        <v>34</v>
      </c>
      <c r="G17" s="138"/>
      <c r="H17" s="183" t="s">
        <v>31</v>
      </c>
      <c r="I17" s="184"/>
      <c r="J17" s="134"/>
      <c r="K17" s="176"/>
    </row>
    <row r="18" spans="2:11" ht="25.05" customHeight="1" x14ac:dyDescent="0.3">
      <c r="B18" s="88" t="s">
        <v>93</v>
      </c>
    </row>
    <row r="19" spans="2:11" ht="15" thickBot="1" x14ac:dyDescent="0.35"/>
    <row r="20" spans="2:11" x14ac:dyDescent="0.3">
      <c r="C20" s="204" t="s">
        <v>189</v>
      </c>
      <c r="D20" s="201">
        <f>J12</f>
        <v>907</v>
      </c>
      <c r="E20" s="201"/>
    </row>
    <row r="21" spans="2:11" x14ac:dyDescent="0.3">
      <c r="C21" s="36" t="s">
        <v>190</v>
      </c>
      <c r="D21" s="202">
        <f>0.2*D20</f>
        <v>181.4</v>
      </c>
      <c r="E21" s="202"/>
    </row>
    <row r="22" spans="2:11" x14ac:dyDescent="0.3">
      <c r="C22" s="36"/>
      <c r="D22" s="202">
        <f>SUM(D20:D21)</f>
        <v>1088.4000000000001</v>
      </c>
      <c r="E22" s="202"/>
    </row>
    <row r="23" spans="2:11" x14ac:dyDescent="0.3">
      <c r="C23" s="36" t="s">
        <v>191</v>
      </c>
      <c r="D23" s="202">
        <f>0.13615*D22</f>
        <v>148.18566000000001</v>
      </c>
      <c r="E23" s="202"/>
    </row>
    <row r="24" spans="2:11" x14ac:dyDescent="0.3">
      <c r="C24" s="36"/>
      <c r="D24" s="202">
        <f>SUM(D22:D23)</f>
        <v>1236.5856600000002</v>
      </c>
      <c r="E24" s="202"/>
    </row>
    <row r="25" spans="2:11" x14ac:dyDescent="0.3">
      <c r="C25" s="36" t="s">
        <v>192</v>
      </c>
      <c r="D25" s="202">
        <f>0.18*D24</f>
        <v>222.58541880000001</v>
      </c>
      <c r="E25" s="202"/>
    </row>
    <row r="26" spans="2:11" ht="15" thickBot="1" x14ac:dyDescent="0.35">
      <c r="C26" s="200" t="s">
        <v>15</v>
      </c>
      <c r="D26" s="203">
        <f>SUM(D24:D25)</f>
        <v>1459.1710788000003</v>
      </c>
      <c r="E26" s="203"/>
    </row>
  </sheetData>
  <mergeCells count="42">
    <mergeCell ref="D24:E24"/>
    <mergeCell ref="D25:E25"/>
    <mergeCell ref="D26:E26"/>
    <mergeCell ref="D20:E20"/>
    <mergeCell ref="D21:E21"/>
    <mergeCell ref="D22:E22"/>
    <mergeCell ref="D23:E23"/>
    <mergeCell ref="B4:C4"/>
    <mergeCell ref="B5:C5"/>
    <mergeCell ref="B6:C6"/>
    <mergeCell ref="C15:C17"/>
    <mergeCell ref="F15:G15"/>
    <mergeCell ref="D4:K6"/>
    <mergeCell ref="J10:K10"/>
    <mergeCell ref="J14:K14"/>
    <mergeCell ref="J17:K17"/>
    <mergeCell ref="J15:K15"/>
    <mergeCell ref="J16:K16"/>
    <mergeCell ref="B7:B11"/>
    <mergeCell ref="C7:C11"/>
    <mergeCell ref="D7:E7"/>
    <mergeCell ref="F7:G7"/>
    <mergeCell ref="H7:I7"/>
    <mergeCell ref="H15:I15"/>
    <mergeCell ref="F16:G16"/>
    <mergeCell ref="H16:I16"/>
    <mergeCell ref="F17:G17"/>
    <mergeCell ref="D10:E10"/>
    <mergeCell ref="F10:G10"/>
    <mergeCell ref="F14:G14"/>
    <mergeCell ref="H14:I14"/>
    <mergeCell ref="H17:I17"/>
    <mergeCell ref="J7:K7"/>
    <mergeCell ref="D8:E8"/>
    <mergeCell ref="F8:G8"/>
    <mergeCell ref="H8:I8"/>
    <mergeCell ref="J8:K8"/>
    <mergeCell ref="D9:E9"/>
    <mergeCell ref="F9:G9"/>
    <mergeCell ref="H9:I9"/>
    <mergeCell ref="J9:K9"/>
    <mergeCell ref="H10:I10"/>
  </mergeCells>
  <pageMargins left="0.70866141732283472" right="0.70866141732283472" top="0.74803149606299213" bottom="0.74803149606299213" header="0.31496062992125984" footer="0.31496062992125984"/>
  <pageSetup paperSize="9" scale="8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7F24-264F-4896-A1B2-FD38F0CF4F1F}">
  <dimension ref="B3:K29"/>
  <sheetViews>
    <sheetView topLeftCell="A12" zoomScaleNormal="100" workbookViewId="0">
      <selection activeCell="D24" sqref="D24:E24"/>
    </sheetView>
  </sheetViews>
  <sheetFormatPr defaultRowHeight="14.4" x14ac:dyDescent="0.3"/>
  <cols>
    <col min="1" max="1" width="4.6640625" customWidth="1"/>
    <col min="2" max="2" width="6.21875" customWidth="1"/>
    <col min="3" max="3" width="45.44140625" customWidth="1"/>
    <col min="4" max="5" width="6.33203125" customWidth="1"/>
    <col min="6" max="11" width="14.109375" customWidth="1"/>
  </cols>
  <sheetData>
    <row r="3" spans="2:11" ht="15" thickBot="1" x14ac:dyDescent="0.35"/>
    <row r="4" spans="2:11" ht="19.95" customHeight="1" x14ac:dyDescent="0.3">
      <c r="B4" s="16"/>
      <c r="C4" s="22" t="s">
        <v>36</v>
      </c>
      <c r="D4" s="145" t="s">
        <v>142</v>
      </c>
      <c r="E4" s="146"/>
      <c r="F4" s="146"/>
      <c r="G4" s="146"/>
      <c r="H4" s="146"/>
      <c r="I4" s="146"/>
      <c r="J4" s="146"/>
      <c r="K4" s="147"/>
    </row>
    <row r="5" spans="2:11" ht="19.95" customHeight="1" x14ac:dyDescent="0.3">
      <c r="B5" s="18"/>
      <c r="C5" s="23" t="s">
        <v>35</v>
      </c>
      <c r="D5" s="148"/>
      <c r="E5" s="149"/>
      <c r="F5" s="149"/>
      <c r="G5" s="149"/>
      <c r="H5" s="149"/>
      <c r="I5" s="149"/>
      <c r="J5" s="149"/>
      <c r="K5" s="150"/>
    </row>
    <row r="6" spans="2:11" ht="19.95" customHeight="1" thickBot="1" x14ac:dyDescent="0.35">
      <c r="B6" s="19"/>
      <c r="C6" s="24" t="s">
        <v>37</v>
      </c>
      <c r="D6" s="151"/>
      <c r="E6" s="152"/>
      <c r="F6" s="152"/>
      <c r="G6" s="152"/>
      <c r="H6" s="152"/>
      <c r="I6" s="152"/>
      <c r="J6" s="152"/>
      <c r="K6" s="153"/>
    </row>
    <row r="7" spans="2:11" x14ac:dyDescent="0.3">
      <c r="B7" s="123" t="s">
        <v>11</v>
      </c>
      <c r="C7" s="123" t="s">
        <v>14</v>
      </c>
      <c r="D7" s="123" t="s">
        <v>0</v>
      </c>
      <c r="E7" s="125"/>
      <c r="F7" s="126" t="s">
        <v>18</v>
      </c>
      <c r="G7" s="127"/>
      <c r="H7" s="126" t="s">
        <v>24</v>
      </c>
      <c r="I7" s="127"/>
      <c r="J7" s="126" t="s">
        <v>25</v>
      </c>
      <c r="K7" s="127"/>
    </row>
    <row r="8" spans="2:11" x14ac:dyDescent="0.3">
      <c r="B8" s="124"/>
      <c r="C8" s="124"/>
      <c r="D8" s="124" t="s">
        <v>1</v>
      </c>
      <c r="E8" s="128"/>
      <c r="F8" s="129">
        <v>9247155945</v>
      </c>
      <c r="G8" s="130"/>
      <c r="H8" s="129"/>
      <c r="I8" s="130"/>
      <c r="J8" s="129">
        <v>9030543307</v>
      </c>
      <c r="K8" s="130"/>
    </row>
    <row r="9" spans="2:11" x14ac:dyDescent="0.3">
      <c r="B9" s="124"/>
      <c r="C9" s="124"/>
      <c r="D9" s="124" t="s">
        <v>2</v>
      </c>
      <c r="E9" s="128"/>
      <c r="F9" s="129"/>
      <c r="G9" s="130"/>
      <c r="H9" s="129"/>
      <c r="I9" s="130"/>
      <c r="J9" s="129"/>
      <c r="K9" s="130"/>
    </row>
    <row r="10" spans="2:11" x14ac:dyDescent="0.3">
      <c r="B10" s="124"/>
      <c r="C10" s="124"/>
      <c r="D10" s="124" t="s">
        <v>3</v>
      </c>
      <c r="E10" s="128"/>
      <c r="F10" s="131">
        <v>45271</v>
      </c>
      <c r="G10" s="130"/>
      <c r="H10" s="131">
        <v>45234</v>
      </c>
      <c r="I10" s="130"/>
      <c r="J10" s="131">
        <v>45250</v>
      </c>
      <c r="K10" s="130"/>
    </row>
    <row r="11" spans="2:11" x14ac:dyDescent="0.3">
      <c r="B11" s="124"/>
      <c r="C11" s="124"/>
      <c r="D11" s="28" t="s">
        <v>4</v>
      </c>
      <c r="E11" s="29" t="s">
        <v>13</v>
      </c>
      <c r="F11" s="28" t="s">
        <v>19</v>
      </c>
      <c r="G11" s="57" t="s">
        <v>20</v>
      </c>
      <c r="H11" s="28" t="s">
        <v>19</v>
      </c>
      <c r="I11" s="57" t="s">
        <v>20</v>
      </c>
      <c r="J11" s="28" t="s">
        <v>19</v>
      </c>
      <c r="K11" s="57" t="s">
        <v>20</v>
      </c>
    </row>
    <row r="12" spans="2:11" ht="102.6" x14ac:dyDescent="0.3">
      <c r="B12" s="2">
        <v>1</v>
      </c>
      <c r="C12" s="25" t="s">
        <v>8</v>
      </c>
      <c r="D12" s="3" t="s">
        <v>12</v>
      </c>
      <c r="E12" s="1">
        <v>263</v>
      </c>
      <c r="F12" s="3">
        <v>655</v>
      </c>
      <c r="G12" s="41">
        <f>E12*F12</f>
        <v>172265</v>
      </c>
      <c r="H12" s="3">
        <v>630</v>
      </c>
      <c r="I12" s="41">
        <f>H12*E12</f>
        <v>165690</v>
      </c>
      <c r="J12" s="3">
        <v>630</v>
      </c>
      <c r="K12" s="41">
        <f>J12*E12</f>
        <v>165690</v>
      </c>
    </row>
    <row r="13" spans="2:11" ht="19.95" customHeight="1" x14ac:dyDescent="0.3">
      <c r="B13" s="36"/>
      <c r="C13" s="39" t="s">
        <v>15</v>
      </c>
      <c r="D13" s="34"/>
      <c r="E13" s="31"/>
      <c r="F13" s="30"/>
      <c r="G13" s="42">
        <f>SUM(G12:G12)</f>
        <v>172265</v>
      </c>
      <c r="H13" s="30"/>
      <c r="I13" s="42">
        <f>SUM(I12:I12)</f>
        <v>165690</v>
      </c>
      <c r="J13" s="30"/>
      <c r="K13" s="42">
        <f>SUM(K12:K12)</f>
        <v>165690</v>
      </c>
    </row>
    <row r="14" spans="2:11" ht="19.95" customHeight="1" thickBot="1" x14ac:dyDescent="0.35">
      <c r="B14" s="36"/>
      <c r="C14" s="40" t="s">
        <v>21</v>
      </c>
      <c r="D14" s="34"/>
      <c r="E14" s="31"/>
      <c r="F14" s="190">
        <f>G13*0.18</f>
        <v>31007.699999999997</v>
      </c>
      <c r="G14" s="191"/>
      <c r="H14" s="190">
        <f t="shared" ref="H14" si="0">I13*0.18</f>
        <v>29824.199999999997</v>
      </c>
      <c r="I14" s="191"/>
      <c r="J14" s="190">
        <f t="shared" ref="J14" si="1">K13*0.18</f>
        <v>29824.199999999997</v>
      </c>
      <c r="K14" s="191"/>
    </row>
    <row r="15" spans="2:11" ht="19.95" customHeight="1" x14ac:dyDescent="0.3">
      <c r="B15" s="36"/>
      <c r="C15" s="35" t="s">
        <v>22</v>
      </c>
      <c r="D15" s="30"/>
      <c r="E15" s="31"/>
      <c r="F15" s="190">
        <f>G13+F14</f>
        <v>203272.7</v>
      </c>
      <c r="G15" s="191"/>
      <c r="H15" s="190">
        <f t="shared" ref="H15" si="2">I13+H14</f>
        <v>195514.2</v>
      </c>
      <c r="I15" s="191"/>
      <c r="J15" s="190">
        <f t="shared" ref="J15" si="3">K13+J14</f>
        <v>195514.2</v>
      </c>
      <c r="K15" s="191"/>
    </row>
    <row r="16" spans="2:11" ht="19.95" customHeight="1" x14ac:dyDescent="0.3">
      <c r="B16" s="36"/>
      <c r="C16" s="27" t="s">
        <v>16</v>
      </c>
      <c r="D16" s="30"/>
      <c r="E16" s="31"/>
      <c r="F16" s="188"/>
      <c r="G16" s="189"/>
      <c r="H16" s="188"/>
      <c r="I16" s="189"/>
      <c r="J16" s="188"/>
      <c r="K16" s="189"/>
    </row>
    <row r="17" spans="2:11" ht="19.95" customHeight="1" x14ac:dyDescent="0.3">
      <c r="B17" s="36"/>
      <c r="C17" s="124" t="s">
        <v>17</v>
      </c>
      <c r="D17" s="30"/>
      <c r="E17" s="31"/>
      <c r="F17" s="181" t="s">
        <v>32</v>
      </c>
      <c r="G17" s="182"/>
      <c r="H17" s="181" t="s">
        <v>27</v>
      </c>
      <c r="I17" s="182"/>
      <c r="J17" s="181"/>
      <c r="K17" s="182"/>
    </row>
    <row r="18" spans="2:11" ht="19.95" customHeight="1" x14ac:dyDescent="0.3">
      <c r="B18" s="36"/>
      <c r="C18" s="124"/>
      <c r="D18" s="30"/>
      <c r="E18" s="31"/>
      <c r="F18" s="181" t="s">
        <v>33</v>
      </c>
      <c r="G18" s="182"/>
      <c r="H18" s="181" t="s">
        <v>26</v>
      </c>
      <c r="I18" s="182"/>
      <c r="J18" s="181"/>
      <c r="K18" s="182"/>
    </row>
    <row r="19" spans="2:11" ht="19.95" customHeight="1" thickBot="1" x14ac:dyDescent="0.35">
      <c r="B19" s="37"/>
      <c r="C19" s="134"/>
      <c r="D19" s="32"/>
      <c r="E19" s="33"/>
      <c r="F19" s="183" t="s">
        <v>34</v>
      </c>
      <c r="G19" s="184"/>
      <c r="H19" s="192" t="s">
        <v>28</v>
      </c>
      <c r="I19" s="184"/>
      <c r="J19" s="183"/>
      <c r="K19" s="184"/>
    </row>
    <row r="20" spans="2:11" ht="25.05" customHeight="1" x14ac:dyDescent="0.3">
      <c r="B20" s="88" t="s">
        <v>93</v>
      </c>
    </row>
    <row r="21" spans="2:11" ht="15" thickBot="1" x14ac:dyDescent="0.35"/>
    <row r="22" spans="2:11" ht="15" thickBot="1" x14ac:dyDescent="0.35">
      <c r="C22" s="198" t="s">
        <v>188</v>
      </c>
      <c r="D22" s="198"/>
      <c r="E22" s="198"/>
    </row>
    <row r="23" spans="2:11" x14ac:dyDescent="0.3">
      <c r="C23" s="199" t="s">
        <v>189</v>
      </c>
      <c r="D23" s="201">
        <f>J12</f>
        <v>630</v>
      </c>
      <c r="E23" s="201"/>
    </row>
    <row r="24" spans="2:11" x14ac:dyDescent="0.3">
      <c r="C24" s="36" t="s">
        <v>190</v>
      </c>
      <c r="D24" s="202">
        <f>0.2*D23</f>
        <v>126</v>
      </c>
      <c r="E24" s="202"/>
    </row>
    <row r="25" spans="2:11" x14ac:dyDescent="0.3">
      <c r="C25" s="36"/>
      <c r="D25" s="202">
        <f>SUM(D23:D24)</f>
        <v>756</v>
      </c>
      <c r="E25" s="202"/>
    </row>
    <row r="26" spans="2:11" x14ac:dyDescent="0.3">
      <c r="C26" s="36" t="s">
        <v>191</v>
      </c>
      <c r="D26" s="202">
        <f>0.13615*D25</f>
        <v>102.9294</v>
      </c>
      <c r="E26" s="202"/>
    </row>
    <row r="27" spans="2:11" x14ac:dyDescent="0.3">
      <c r="C27" s="36"/>
      <c r="D27" s="202">
        <f>SUM(D25:D26)</f>
        <v>858.92939999999999</v>
      </c>
      <c r="E27" s="202"/>
    </row>
    <row r="28" spans="2:11" x14ac:dyDescent="0.3">
      <c r="C28" s="36" t="s">
        <v>192</v>
      </c>
      <c r="D28" s="202">
        <f>0.18*D27</f>
        <v>154.607292</v>
      </c>
      <c r="E28" s="202"/>
    </row>
    <row r="29" spans="2:11" ht="15" thickBot="1" x14ac:dyDescent="0.35">
      <c r="C29" s="200" t="s">
        <v>15</v>
      </c>
      <c r="D29" s="203">
        <f>SUM(D27:D28)</f>
        <v>1013.536692</v>
      </c>
      <c r="E29" s="203"/>
    </row>
  </sheetData>
  <mergeCells count="46">
    <mergeCell ref="D26:E26"/>
    <mergeCell ref="D27:E27"/>
    <mergeCell ref="D28:E28"/>
    <mergeCell ref="D29:E29"/>
    <mergeCell ref="D23:E23"/>
    <mergeCell ref="C22:E22"/>
    <mergeCell ref="D24:E24"/>
    <mergeCell ref="D25:E25"/>
    <mergeCell ref="D4:K6"/>
    <mergeCell ref="H19:I19"/>
    <mergeCell ref="J19:K19"/>
    <mergeCell ref="F14:G14"/>
    <mergeCell ref="F15:G15"/>
    <mergeCell ref="H14:I14"/>
    <mergeCell ref="J14:K14"/>
    <mergeCell ref="H15:I15"/>
    <mergeCell ref="D10:E10"/>
    <mergeCell ref="F10:G10"/>
    <mergeCell ref="H10:I10"/>
    <mergeCell ref="J10:K10"/>
    <mergeCell ref="H9:I9"/>
    <mergeCell ref="J9:K9"/>
    <mergeCell ref="F16:G16"/>
    <mergeCell ref="H16:I16"/>
    <mergeCell ref="C17:C19"/>
    <mergeCell ref="F17:G17"/>
    <mergeCell ref="H17:I17"/>
    <mergeCell ref="J17:K17"/>
    <mergeCell ref="F18:G18"/>
    <mergeCell ref="H18:I18"/>
    <mergeCell ref="J18:K18"/>
    <mergeCell ref="F19:G19"/>
    <mergeCell ref="J16:K16"/>
    <mergeCell ref="J15:K15"/>
    <mergeCell ref="B7:B11"/>
    <mergeCell ref="C7:C11"/>
    <mergeCell ref="D7:E7"/>
    <mergeCell ref="F7:G7"/>
    <mergeCell ref="H7:I7"/>
    <mergeCell ref="J7:K7"/>
    <mergeCell ref="D8:E8"/>
    <mergeCell ref="F8:G8"/>
    <mergeCell ref="H8:I8"/>
    <mergeCell ref="J8:K8"/>
    <mergeCell ref="D9:E9"/>
    <mergeCell ref="F9:G9"/>
  </mergeCells>
  <pageMargins left="0.43307086614173229" right="0.23622047244094491" top="1.0236220472440944" bottom="0.15748031496062992" header="0.31496062992125984" footer="0.31496062992125984"/>
  <pageSetup paperSize="9" scale="8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DD4A-7A1C-478C-A8A6-6F3AB84D9981}">
  <dimension ref="B3:M19"/>
  <sheetViews>
    <sheetView topLeftCell="A4" workbookViewId="0">
      <selection activeCell="F10" sqref="F10:G10"/>
    </sheetView>
  </sheetViews>
  <sheetFormatPr defaultRowHeight="14.4" x14ac:dyDescent="0.3"/>
  <cols>
    <col min="1" max="1" width="4.6640625" customWidth="1"/>
    <col min="2" max="2" width="6.21875" customWidth="1"/>
    <col min="3" max="3" width="45.44140625" customWidth="1"/>
    <col min="4" max="5" width="6.33203125" customWidth="1"/>
    <col min="6" max="13" width="13.5546875" customWidth="1"/>
  </cols>
  <sheetData>
    <row r="3" spans="2:13" ht="15" thickBot="1" x14ac:dyDescent="0.35"/>
    <row r="4" spans="2:13" x14ac:dyDescent="0.3">
      <c r="B4" s="16"/>
      <c r="C4" s="22" t="s">
        <v>5</v>
      </c>
      <c r="D4" s="17"/>
      <c r="E4" s="17"/>
      <c r="F4" s="193"/>
      <c r="G4" s="193"/>
      <c r="H4" s="193"/>
      <c r="I4" s="193"/>
      <c r="J4" s="193"/>
      <c r="K4" s="193"/>
      <c r="L4" s="193"/>
      <c r="M4" s="159"/>
    </row>
    <row r="5" spans="2:13" x14ac:dyDescent="0.3">
      <c r="B5" s="18"/>
      <c r="C5" s="23" t="s">
        <v>6</v>
      </c>
      <c r="D5" s="11"/>
      <c r="E5" s="11"/>
      <c r="F5" s="194"/>
      <c r="G5" s="194"/>
      <c r="H5" s="194"/>
      <c r="I5" s="194"/>
      <c r="J5" s="194"/>
      <c r="K5" s="194"/>
      <c r="L5" s="194"/>
      <c r="M5" s="161"/>
    </row>
    <row r="6" spans="2:13" ht="15" thickBot="1" x14ac:dyDescent="0.35">
      <c r="B6" s="19"/>
      <c r="C6" s="24" t="s">
        <v>7</v>
      </c>
      <c r="D6" s="20"/>
      <c r="E6" s="20"/>
      <c r="F6" s="195"/>
      <c r="G6" s="195"/>
      <c r="H6" s="195"/>
      <c r="I6" s="195"/>
      <c r="J6" s="195"/>
      <c r="K6" s="195"/>
      <c r="L6" s="195"/>
      <c r="M6" s="163"/>
    </row>
    <row r="7" spans="2:13" x14ac:dyDescent="0.3">
      <c r="B7" s="121" t="s">
        <v>11</v>
      </c>
      <c r="C7" s="121" t="s">
        <v>14</v>
      </c>
      <c r="D7" s="123" t="s">
        <v>0</v>
      </c>
      <c r="E7" s="125"/>
      <c r="F7" s="126"/>
      <c r="G7" s="127"/>
      <c r="H7" s="126"/>
      <c r="I7" s="127"/>
      <c r="J7" s="126"/>
      <c r="K7" s="127"/>
      <c r="L7" s="126"/>
      <c r="M7" s="127"/>
    </row>
    <row r="8" spans="2:13" x14ac:dyDescent="0.3">
      <c r="B8" s="122"/>
      <c r="C8" s="122"/>
      <c r="D8" s="124" t="s">
        <v>1</v>
      </c>
      <c r="E8" s="128"/>
      <c r="F8" s="129"/>
      <c r="G8" s="130"/>
      <c r="H8" s="129"/>
      <c r="I8" s="130"/>
      <c r="J8" s="129"/>
      <c r="K8" s="130"/>
      <c r="L8" s="129"/>
      <c r="M8" s="130"/>
    </row>
    <row r="9" spans="2:13" x14ac:dyDescent="0.3">
      <c r="B9" s="122"/>
      <c r="C9" s="122"/>
      <c r="D9" s="124" t="s">
        <v>2</v>
      </c>
      <c r="E9" s="128"/>
      <c r="F9" s="129"/>
      <c r="G9" s="130"/>
      <c r="H9" s="129"/>
      <c r="I9" s="130"/>
      <c r="J9" s="129"/>
      <c r="K9" s="130"/>
      <c r="L9" s="129"/>
      <c r="M9" s="130"/>
    </row>
    <row r="10" spans="2:13" x14ac:dyDescent="0.3">
      <c r="B10" s="122"/>
      <c r="C10" s="122"/>
      <c r="D10" s="124" t="s">
        <v>3</v>
      </c>
      <c r="E10" s="128"/>
      <c r="F10" s="131"/>
      <c r="G10" s="130"/>
      <c r="H10" s="129"/>
      <c r="I10" s="130"/>
      <c r="J10" s="129"/>
      <c r="K10" s="130"/>
      <c r="L10" s="129"/>
      <c r="M10" s="130"/>
    </row>
    <row r="11" spans="2:13" x14ac:dyDescent="0.3">
      <c r="B11" s="122"/>
      <c r="C11" s="122"/>
      <c r="D11" s="28" t="s">
        <v>4</v>
      </c>
      <c r="E11" s="29" t="s">
        <v>13</v>
      </c>
      <c r="F11" s="30" t="s">
        <v>19</v>
      </c>
      <c r="G11" s="31" t="s">
        <v>20</v>
      </c>
      <c r="H11" s="30" t="s">
        <v>19</v>
      </c>
      <c r="I11" s="31" t="s">
        <v>20</v>
      </c>
      <c r="J11" s="30" t="s">
        <v>19</v>
      </c>
      <c r="K11" s="31" t="s">
        <v>20</v>
      </c>
      <c r="L11" s="30" t="s">
        <v>19</v>
      </c>
      <c r="M11" s="31" t="s">
        <v>20</v>
      </c>
    </row>
    <row r="12" spans="2:13" ht="102.6" x14ac:dyDescent="0.3">
      <c r="B12" s="2">
        <v>1</v>
      </c>
      <c r="C12" s="25" t="s">
        <v>8</v>
      </c>
      <c r="D12" s="3" t="s">
        <v>12</v>
      </c>
      <c r="E12" s="1"/>
      <c r="F12" s="6"/>
      <c r="G12" s="4"/>
      <c r="H12" s="6"/>
      <c r="I12" s="4"/>
      <c r="J12" s="6"/>
      <c r="K12" s="4"/>
      <c r="L12" s="6"/>
      <c r="M12" s="4"/>
    </row>
    <row r="13" spans="2:13" ht="103.2" thickBot="1" x14ac:dyDescent="0.35">
      <c r="B13" s="2">
        <v>2</v>
      </c>
      <c r="C13" s="25" t="s">
        <v>9</v>
      </c>
      <c r="D13" s="7" t="s">
        <v>12</v>
      </c>
      <c r="E13" s="8"/>
      <c r="F13" s="9"/>
      <c r="G13" s="10"/>
      <c r="H13" s="9"/>
      <c r="I13" s="10"/>
      <c r="J13" s="9"/>
      <c r="K13" s="10"/>
      <c r="L13" s="9"/>
      <c r="M13" s="10"/>
    </row>
    <row r="14" spans="2:13" ht="216" x14ac:dyDescent="0.3">
      <c r="B14" s="21">
        <v>3</v>
      </c>
      <c r="C14" s="26" t="s">
        <v>10</v>
      </c>
      <c r="D14" s="14" t="s">
        <v>12</v>
      </c>
      <c r="E14" s="15"/>
      <c r="F14" s="12"/>
      <c r="G14" s="13"/>
      <c r="H14" s="12"/>
      <c r="I14" s="13"/>
      <c r="J14" s="12"/>
      <c r="K14" s="13"/>
      <c r="L14" s="12"/>
      <c r="M14" s="13"/>
    </row>
    <row r="15" spans="2:13" ht="19.95" customHeight="1" x14ac:dyDescent="0.3">
      <c r="B15" s="5"/>
      <c r="C15" s="27" t="s">
        <v>15</v>
      </c>
      <c r="D15" s="30"/>
      <c r="E15" s="31"/>
      <c r="F15" s="30"/>
      <c r="G15" s="31"/>
      <c r="H15" s="30"/>
      <c r="I15" s="31"/>
      <c r="J15" s="30"/>
      <c r="K15" s="31"/>
      <c r="L15" s="30"/>
      <c r="M15" s="31"/>
    </row>
    <row r="16" spans="2:13" ht="19.95" customHeight="1" x14ac:dyDescent="0.3">
      <c r="B16" s="5"/>
      <c r="C16" s="27" t="s">
        <v>16</v>
      </c>
      <c r="D16" s="30"/>
      <c r="E16" s="31"/>
      <c r="F16" s="188"/>
      <c r="G16" s="189"/>
      <c r="H16" s="188"/>
      <c r="I16" s="189"/>
      <c r="J16" s="188"/>
      <c r="K16" s="189"/>
      <c r="L16" s="188"/>
      <c r="M16" s="189"/>
    </row>
    <row r="17" spans="2:13" ht="19.95" customHeight="1" x14ac:dyDescent="0.3">
      <c r="B17" s="5"/>
      <c r="C17" s="124" t="s">
        <v>17</v>
      </c>
      <c r="D17" s="30"/>
      <c r="E17" s="31"/>
      <c r="F17" s="188"/>
      <c r="G17" s="189"/>
      <c r="H17" s="188"/>
      <c r="I17" s="189"/>
      <c r="J17" s="188"/>
      <c r="K17" s="189"/>
      <c r="L17" s="188"/>
      <c r="M17" s="189"/>
    </row>
    <row r="18" spans="2:13" ht="19.95" customHeight="1" x14ac:dyDescent="0.3">
      <c r="B18" s="5"/>
      <c r="C18" s="124"/>
      <c r="D18" s="30"/>
      <c r="E18" s="31"/>
      <c r="F18" s="188"/>
      <c r="G18" s="189"/>
      <c r="H18" s="188"/>
      <c r="I18" s="189"/>
      <c r="J18" s="188"/>
      <c r="K18" s="189"/>
      <c r="L18" s="188"/>
      <c r="M18" s="189"/>
    </row>
    <row r="19" spans="2:13" ht="19.95" customHeight="1" thickBot="1" x14ac:dyDescent="0.35">
      <c r="B19" s="5"/>
      <c r="C19" s="134"/>
      <c r="D19" s="32"/>
      <c r="E19" s="33"/>
      <c r="F19" s="196"/>
      <c r="G19" s="197"/>
      <c r="H19" s="196"/>
      <c r="I19" s="197"/>
      <c r="J19" s="196"/>
      <c r="K19" s="197"/>
      <c r="L19" s="196"/>
      <c r="M19" s="197"/>
    </row>
  </sheetData>
  <mergeCells count="41">
    <mergeCell ref="B7:B11"/>
    <mergeCell ref="F7:G7"/>
    <mergeCell ref="H7:I7"/>
    <mergeCell ref="J7:K7"/>
    <mergeCell ref="L7:M7"/>
    <mergeCell ref="F8:G8"/>
    <mergeCell ref="H8:I8"/>
    <mergeCell ref="J8:K8"/>
    <mergeCell ref="L8:M8"/>
    <mergeCell ref="D7:E7"/>
    <mergeCell ref="D8:E8"/>
    <mergeCell ref="D9:E9"/>
    <mergeCell ref="D10:E10"/>
    <mergeCell ref="C17:C19"/>
    <mergeCell ref="C7:C11"/>
    <mergeCell ref="H19:I19"/>
    <mergeCell ref="J19:K19"/>
    <mergeCell ref="L19:M19"/>
    <mergeCell ref="F16:G16"/>
    <mergeCell ref="F17:G17"/>
    <mergeCell ref="F18:G18"/>
    <mergeCell ref="F19:G19"/>
    <mergeCell ref="H17:I17"/>
    <mergeCell ref="J17:K17"/>
    <mergeCell ref="H16:I16"/>
    <mergeCell ref="J16:K16"/>
    <mergeCell ref="L16:M16"/>
    <mergeCell ref="F4:K6"/>
    <mergeCell ref="L4:M6"/>
    <mergeCell ref="L17:M17"/>
    <mergeCell ref="H18:I18"/>
    <mergeCell ref="J18:K18"/>
    <mergeCell ref="L18:M18"/>
    <mergeCell ref="F9:G9"/>
    <mergeCell ref="H9:I9"/>
    <mergeCell ref="J9:K9"/>
    <mergeCell ref="L9:M9"/>
    <mergeCell ref="F10:G10"/>
    <mergeCell ref="H10:I10"/>
    <mergeCell ref="J10:K10"/>
    <mergeCell ref="L10:M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5A805-9D4D-4BDC-B6A5-42BD8FC62FDD}">
  <dimension ref="B3:K26"/>
  <sheetViews>
    <sheetView topLeftCell="A3"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186</v>
      </c>
      <c r="G9" s="130"/>
      <c r="H9" s="129" t="s">
        <v>166</v>
      </c>
      <c r="I9" s="130"/>
      <c r="J9" s="129" t="s">
        <v>187</v>
      </c>
      <c r="K9" s="130"/>
    </row>
    <row r="10" spans="2:11" x14ac:dyDescent="0.3">
      <c r="B10" s="122"/>
      <c r="C10" s="124"/>
      <c r="D10" s="124" t="s">
        <v>3</v>
      </c>
      <c r="E10" s="128"/>
      <c r="F10" s="131">
        <v>45288</v>
      </c>
      <c r="G10" s="130"/>
      <c r="H10" s="131">
        <v>45288</v>
      </c>
      <c r="I10" s="130"/>
      <c r="J10" s="131">
        <v>45288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183</v>
      </c>
      <c r="D12" s="7" t="s">
        <v>55</v>
      </c>
      <c r="E12" s="8">
        <v>1</v>
      </c>
      <c r="F12" s="7">
        <v>40000</v>
      </c>
      <c r="G12" s="47">
        <f>E12*F12</f>
        <v>40000</v>
      </c>
      <c r="H12" s="7">
        <v>45000</v>
      </c>
      <c r="I12" s="47">
        <f>H12*E12</f>
        <v>45000</v>
      </c>
      <c r="J12" s="7">
        <v>50000</v>
      </c>
      <c r="K12" s="47">
        <f>J12*E12</f>
        <v>50000</v>
      </c>
    </row>
    <row r="13" spans="2:11" ht="19.95" customHeight="1" x14ac:dyDescent="0.3">
      <c r="B13" s="36"/>
      <c r="C13" s="27" t="s">
        <v>21</v>
      </c>
      <c r="D13" s="30"/>
      <c r="E13" s="31"/>
      <c r="F13" s="45"/>
      <c r="G13" s="46">
        <f>G12*0.18</f>
        <v>7200</v>
      </c>
      <c r="H13" s="45"/>
      <c r="I13" s="51">
        <f t="shared" ref="I13:K13" si="0">I12*0.18</f>
        <v>8100</v>
      </c>
      <c r="J13" s="45"/>
      <c r="K13" s="51">
        <f t="shared" si="0"/>
        <v>9000</v>
      </c>
    </row>
    <row r="14" spans="2:11" ht="19.95" customHeight="1" x14ac:dyDescent="0.3">
      <c r="B14" s="36"/>
      <c r="C14" s="27" t="s">
        <v>39</v>
      </c>
      <c r="D14" s="30"/>
      <c r="E14" s="31"/>
      <c r="F14" s="132">
        <f>G12+G13</f>
        <v>47200</v>
      </c>
      <c r="G14" s="133"/>
      <c r="H14" s="132">
        <f t="shared" ref="H14" si="1">I12+I13</f>
        <v>53100</v>
      </c>
      <c r="I14" s="133"/>
      <c r="J14" s="132">
        <f t="shared" ref="J14" si="2">K12+K13</f>
        <v>59000</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40000</v>
      </c>
      <c r="E20" s="201"/>
    </row>
    <row r="21" spans="2:11" x14ac:dyDescent="0.3">
      <c r="C21" s="36" t="s">
        <v>190</v>
      </c>
      <c r="D21" s="202">
        <f>0.2*D20</f>
        <v>8000</v>
      </c>
      <c r="E21" s="202"/>
    </row>
    <row r="22" spans="2:11" x14ac:dyDescent="0.3">
      <c r="C22" s="36"/>
      <c r="D22" s="202">
        <f>SUM(D20:D21)</f>
        <v>48000</v>
      </c>
      <c r="E22" s="202"/>
    </row>
    <row r="23" spans="2:11" x14ac:dyDescent="0.3">
      <c r="C23" s="36" t="s">
        <v>191</v>
      </c>
      <c r="D23" s="202">
        <f>0.13615*D22</f>
        <v>6535.2</v>
      </c>
      <c r="E23" s="202"/>
    </row>
    <row r="24" spans="2:11" x14ac:dyDescent="0.3">
      <c r="C24" s="36"/>
      <c r="D24" s="202">
        <f>SUM(D22:D23)</f>
        <v>54535.199999999997</v>
      </c>
      <c r="E24" s="202"/>
    </row>
    <row r="25" spans="2:11" x14ac:dyDescent="0.3">
      <c r="C25" s="36" t="s">
        <v>192</v>
      </c>
      <c r="D25" s="202">
        <f>0.18*D24</f>
        <v>9816.3359999999993</v>
      </c>
      <c r="E25" s="202"/>
    </row>
    <row r="26" spans="2:11" ht="15" thickBot="1" x14ac:dyDescent="0.35">
      <c r="C26" s="200" t="s">
        <v>15</v>
      </c>
      <c r="D26" s="203">
        <f>SUM(D24:D25)</f>
        <v>64351.535999999993</v>
      </c>
      <c r="E26" s="203"/>
    </row>
  </sheetData>
  <mergeCells count="42">
    <mergeCell ref="D25:E25"/>
    <mergeCell ref="D26:E26"/>
    <mergeCell ref="D20:E20"/>
    <mergeCell ref="D21:E21"/>
    <mergeCell ref="D22:E22"/>
    <mergeCell ref="D23:E23"/>
    <mergeCell ref="D24:E24"/>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s>
  <pageMargins left="0.9055118110236221" right="0.70866141732283472" top="1.7322834645669292" bottom="0.74803149606299213" header="0.31496062992125984" footer="0.31496062992125984"/>
  <pageSetup paperSize="9" scale="8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B305C-6743-4E46-8639-AD030E59FA00}">
  <dimension ref="B3:K27"/>
  <sheetViews>
    <sheetView tabSelected="1" zoomScaleNormal="100" workbookViewId="0">
      <selection activeCell="D34" sqref="D34"/>
    </sheetView>
  </sheetViews>
  <sheetFormatPr defaultRowHeight="14.4" x14ac:dyDescent="0.3"/>
  <cols>
    <col min="1" max="1" width="4.6640625" customWidth="1"/>
    <col min="2" max="2" width="6.21875" customWidth="1"/>
    <col min="3" max="3" width="45.44140625" customWidth="1"/>
    <col min="4" max="5" width="6.33203125" customWidth="1"/>
    <col min="6" max="8" width="13.5546875" customWidth="1"/>
    <col min="9" max="9" width="14" customWidth="1"/>
    <col min="10" max="11" width="13.5546875" customWidth="1"/>
  </cols>
  <sheetData>
    <row r="3" spans="2:11" ht="15" thickBot="1" x14ac:dyDescent="0.35"/>
    <row r="4" spans="2:11" ht="14.4" customHeight="1" x14ac:dyDescent="0.3">
      <c r="B4" s="106" t="s">
        <v>36</v>
      </c>
      <c r="C4" s="107"/>
      <c r="D4" s="108" t="s">
        <v>38</v>
      </c>
      <c r="E4" s="109"/>
      <c r="F4" s="109"/>
      <c r="G4" s="109"/>
      <c r="H4" s="109"/>
      <c r="I4" s="109"/>
      <c r="J4" s="109"/>
      <c r="K4" s="110"/>
    </row>
    <row r="5" spans="2:11" ht="14.4" customHeight="1" x14ac:dyDescent="0.3">
      <c r="B5" s="117" t="s">
        <v>35</v>
      </c>
      <c r="C5" s="118"/>
      <c r="D5" s="111"/>
      <c r="E5" s="112"/>
      <c r="F5" s="112"/>
      <c r="G5" s="112"/>
      <c r="H5" s="112"/>
      <c r="I5" s="112"/>
      <c r="J5" s="112"/>
      <c r="K5" s="113"/>
    </row>
    <row r="6" spans="2:11" ht="15" customHeight="1" thickBot="1" x14ac:dyDescent="0.35">
      <c r="B6" s="119" t="s">
        <v>37</v>
      </c>
      <c r="C6" s="120"/>
      <c r="D6" s="114"/>
      <c r="E6" s="115"/>
      <c r="F6" s="115"/>
      <c r="G6" s="115"/>
      <c r="H6" s="115"/>
      <c r="I6" s="115"/>
      <c r="J6" s="115"/>
      <c r="K6" s="116"/>
    </row>
    <row r="7" spans="2:11" x14ac:dyDescent="0.3">
      <c r="B7" s="121" t="s">
        <v>11</v>
      </c>
      <c r="C7" s="123" t="s">
        <v>14</v>
      </c>
      <c r="D7" s="123" t="s">
        <v>0</v>
      </c>
      <c r="E7" s="125"/>
      <c r="F7" s="126" t="s">
        <v>177</v>
      </c>
      <c r="G7" s="127"/>
      <c r="H7" s="126" t="s">
        <v>24</v>
      </c>
      <c r="I7" s="127"/>
      <c r="J7" s="126" t="s">
        <v>25</v>
      </c>
      <c r="K7" s="127"/>
    </row>
    <row r="8" spans="2:11" x14ac:dyDescent="0.3">
      <c r="B8" s="122"/>
      <c r="C8" s="124"/>
      <c r="D8" s="124" t="s">
        <v>1</v>
      </c>
      <c r="E8" s="128"/>
      <c r="F8" s="129">
        <v>7993722569</v>
      </c>
      <c r="G8" s="130"/>
      <c r="H8" s="129">
        <v>9030344466</v>
      </c>
      <c r="I8" s="130"/>
      <c r="J8" s="129">
        <v>9030543307</v>
      </c>
      <c r="K8" s="130"/>
    </row>
    <row r="9" spans="2:11" x14ac:dyDescent="0.3">
      <c r="B9" s="122"/>
      <c r="C9" s="124"/>
      <c r="D9" s="124" t="s">
        <v>2</v>
      </c>
      <c r="E9" s="128"/>
      <c r="F9" s="129">
        <v>135</v>
      </c>
      <c r="G9" s="130"/>
      <c r="H9" s="129">
        <v>5445</v>
      </c>
      <c r="I9" s="130"/>
      <c r="J9" s="129"/>
      <c r="K9" s="130"/>
    </row>
    <row r="10" spans="2:11" x14ac:dyDescent="0.3">
      <c r="B10" s="122"/>
      <c r="C10" s="124"/>
      <c r="D10" s="124" t="s">
        <v>3</v>
      </c>
      <c r="E10" s="128"/>
      <c r="F10" s="131"/>
      <c r="G10" s="130"/>
      <c r="H10" s="131">
        <v>45287</v>
      </c>
      <c r="I10" s="130"/>
      <c r="J10" s="131">
        <v>45288</v>
      </c>
      <c r="K10" s="130"/>
    </row>
    <row r="11" spans="2:11" x14ac:dyDescent="0.3">
      <c r="B11" s="122"/>
      <c r="C11" s="124"/>
      <c r="D11" s="28" t="s">
        <v>4</v>
      </c>
      <c r="E11" s="29" t="s">
        <v>13</v>
      </c>
      <c r="F11" s="28" t="s">
        <v>19</v>
      </c>
      <c r="G11" s="57" t="s">
        <v>20</v>
      </c>
      <c r="H11" s="28" t="s">
        <v>19</v>
      </c>
      <c r="I11" s="57" t="s">
        <v>20</v>
      </c>
      <c r="J11" s="28" t="s">
        <v>19</v>
      </c>
      <c r="K11" s="57" t="s">
        <v>20</v>
      </c>
    </row>
    <row r="12" spans="2:11" ht="234.6" x14ac:dyDescent="0.3">
      <c r="B12" s="105">
        <v>1</v>
      </c>
      <c r="C12" s="104" t="s">
        <v>176</v>
      </c>
      <c r="D12" s="7" t="s">
        <v>12</v>
      </c>
      <c r="E12" s="8">
        <v>16</v>
      </c>
      <c r="F12" s="7">
        <v>2260</v>
      </c>
      <c r="G12" s="47">
        <f>F12*E12</f>
        <v>36160</v>
      </c>
      <c r="H12" s="7">
        <v>2475</v>
      </c>
      <c r="I12" s="47">
        <f>H12*E12</f>
        <v>39600</v>
      </c>
      <c r="J12" s="7">
        <v>2690</v>
      </c>
      <c r="K12" s="47">
        <f>J12*E12</f>
        <v>43040</v>
      </c>
    </row>
    <row r="13" spans="2:11" ht="19.95" customHeight="1" x14ac:dyDescent="0.3">
      <c r="B13" s="36"/>
      <c r="C13" s="27" t="s">
        <v>21</v>
      </c>
      <c r="D13" s="30"/>
      <c r="E13" s="31"/>
      <c r="F13" s="45"/>
      <c r="G13" s="51">
        <f t="shared" ref="G13:K13" si="0">G12*0.18</f>
        <v>6508.8</v>
      </c>
      <c r="H13" s="45"/>
      <c r="I13" s="51">
        <f t="shared" si="0"/>
        <v>7128</v>
      </c>
      <c r="J13" s="45"/>
      <c r="K13" s="51">
        <f t="shared" si="0"/>
        <v>7747.2</v>
      </c>
    </row>
    <row r="14" spans="2:11" ht="19.95" customHeight="1" x14ac:dyDescent="0.3">
      <c r="B14" s="36"/>
      <c r="C14" s="27" t="s">
        <v>39</v>
      </c>
      <c r="D14" s="30"/>
      <c r="E14" s="31"/>
      <c r="F14" s="132">
        <f t="shared" ref="F14" si="1">G12+G13</f>
        <v>42668.800000000003</v>
      </c>
      <c r="G14" s="133"/>
      <c r="H14" s="132">
        <f t="shared" ref="H14" si="2">I12+I13</f>
        <v>46728</v>
      </c>
      <c r="I14" s="133"/>
      <c r="J14" s="132">
        <f t="shared" ref="J14" si="3">K12+K13</f>
        <v>50787.199999999997</v>
      </c>
      <c r="K14" s="133"/>
    </row>
    <row r="15" spans="2:11" ht="19.95" customHeight="1" x14ac:dyDescent="0.3">
      <c r="B15" s="36"/>
      <c r="C15" s="139" t="s">
        <v>17</v>
      </c>
      <c r="D15" s="30"/>
      <c r="E15" s="31"/>
      <c r="F15" s="135" t="s">
        <v>178</v>
      </c>
      <c r="G15" s="136"/>
      <c r="H15" s="135" t="s">
        <v>178</v>
      </c>
      <c r="I15" s="136"/>
      <c r="J15" s="135"/>
      <c r="K15" s="136"/>
    </row>
    <row r="16" spans="2:11" ht="19.95" customHeight="1" x14ac:dyDescent="0.3">
      <c r="B16" s="36"/>
      <c r="C16" s="140"/>
      <c r="D16" s="30"/>
      <c r="E16" s="31"/>
      <c r="F16" s="135" t="s">
        <v>179</v>
      </c>
      <c r="G16" s="136"/>
      <c r="H16" s="135" t="s">
        <v>179</v>
      </c>
      <c r="I16" s="136"/>
      <c r="J16" s="135"/>
      <c r="K16" s="136"/>
    </row>
    <row r="17" spans="2:11" ht="19.95" customHeight="1" x14ac:dyDescent="0.3">
      <c r="B17" s="103"/>
      <c r="C17" s="140"/>
      <c r="D17" s="95"/>
      <c r="E17" s="96"/>
      <c r="F17" s="122" t="s">
        <v>180</v>
      </c>
      <c r="G17" s="142"/>
      <c r="H17" s="122" t="s">
        <v>180</v>
      </c>
      <c r="I17" s="142"/>
      <c r="J17" s="122"/>
      <c r="K17" s="142"/>
    </row>
    <row r="18" spans="2:11" ht="19.95" customHeight="1" thickBot="1" x14ac:dyDescent="0.35">
      <c r="B18" s="37"/>
      <c r="C18" s="141"/>
      <c r="D18" s="32"/>
      <c r="E18" s="33"/>
      <c r="F18" s="137" t="s">
        <v>181</v>
      </c>
      <c r="G18" s="138"/>
      <c r="H18" s="137" t="s">
        <v>181</v>
      </c>
      <c r="I18" s="138"/>
      <c r="J18" s="137"/>
      <c r="K18" s="138"/>
    </row>
    <row r="19" spans="2:11" ht="27" customHeight="1" x14ac:dyDescent="0.3">
      <c r="B19" s="88" t="s">
        <v>182</v>
      </c>
    </row>
    <row r="20" spans="2:11" ht="15" thickBot="1" x14ac:dyDescent="0.35"/>
    <row r="21" spans="2:11" x14ac:dyDescent="0.3">
      <c r="C21" s="204" t="s">
        <v>189</v>
      </c>
      <c r="D21" s="201">
        <f>F12</f>
        <v>2260</v>
      </c>
      <c r="E21" s="201"/>
    </row>
    <row r="22" spans="2:11" x14ac:dyDescent="0.3">
      <c r="C22" s="36" t="s">
        <v>190</v>
      </c>
      <c r="D22" s="202">
        <f>0.2*D21</f>
        <v>452</v>
      </c>
      <c r="E22" s="202"/>
    </row>
    <row r="23" spans="2:11" x14ac:dyDescent="0.3">
      <c r="C23" s="36"/>
      <c r="D23" s="202">
        <f>SUM(D21:D22)</f>
        <v>2712</v>
      </c>
      <c r="E23" s="202"/>
    </row>
    <row r="24" spans="2:11" x14ac:dyDescent="0.3">
      <c r="C24" s="36" t="s">
        <v>191</v>
      </c>
      <c r="D24" s="202">
        <f>0.13615*D23</f>
        <v>369.23879999999997</v>
      </c>
      <c r="E24" s="202"/>
    </row>
    <row r="25" spans="2:11" x14ac:dyDescent="0.3">
      <c r="C25" s="36"/>
      <c r="D25" s="202">
        <f>SUM(D23:D24)</f>
        <v>3081.2388000000001</v>
      </c>
      <c r="E25" s="202"/>
    </row>
    <row r="26" spans="2:11" x14ac:dyDescent="0.3">
      <c r="C26" s="36" t="s">
        <v>192</v>
      </c>
      <c r="D26" s="202">
        <f>0.18*D25</f>
        <v>554.62298399999997</v>
      </c>
      <c r="E26" s="202"/>
    </row>
    <row r="27" spans="2:11" ht="15" thickBot="1" x14ac:dyDescent="0.35">
      <c r="C27" s="200" t="s">
        <v>15</v>
      </c>
      <c r="D27" s="203">
        <f>SUM(D25:D26)</f>
        <v>3635.8617840000002</v>
      </c>
      <c r="E27" s="203"/>
    </row>
  </sheetData>
  <mergeCells count="45">
    <mergeCell ref="D26:E26"/>
    <mergeCell ref="D27:E27"/>
    <mergeCell ref="D21:E21"/>
    <mergeCell ref="D22:E22"/>
    <mergeCell ref="D23:E23"/>
    <mergeCell ref="D24:E24"/>
    <mergeCell ref="D25:E25"/>
    <mergeCell ref="F14:G14"/>
    <mergeCell ref="H14:I14"/>
    <mergeCell ref="J14:K14"/>
    <mergeCell ref="C15:C18"/>
    <mergeCell ref="F15:G15"/>
    <mergeCell ref="H15:I15"/>
    <mergeCell ref="J15:K15"/>
    <mergeCell ref="F16:G16"/>
    <mergeCell ref="H17:I17"/>
    <mergeCell ref="J17:K17"/>
    <mergeCell ref="H16:I16"/>
    <mergeCell ref="J16:K16"/>
    <mergeCell ref="F17:G17"/>
    <mergeCell ref="F18:G18"/>
    <mergeCell ref="H18:I18"/>
    <mergeCell ref="J18:K18"/>
    <mergeCell ref="H10:I10"/>
    <mergeCell ref="J10:K10"/>
    <mergeCell ref="D9:E9"/>
    <mergeCell ref="F9:G9"/>
    <mergeCell ref="H9:I9"/>
    <mergeCell ref="J9:K9"/>
    <mergeCell ref="B7:B11"/>
    <mergeCell ref="C7:C11"/>
    <mergeCell ref="D7:E7"/>
    <mergeCell ref="F7:G7"/>
    <mergeCell ref="B4:C4"/>
    <mergeCell ref="B5:C5"/>
    <mergeCell ref="B6:C6"/>
    <mergeCell ref="D4:K6"/>
    <mergeCell ref="H7:I7"/>
    <mergeCell ref="J7:K7"/>
    <mergeCell ref="D8:E8"/>
    <mergeCell ref="F8:G8"/>
    <mergeCell ref="H8:I8"/>
    <mergeCell ref="J8:K8"/>
    <mergeCell ref="D10:E10"/>
    <mergeCell ref="F10:G10"/>
  </mergeCells>
  <pageMargins left="0.70866141732283472" right="0.70866141732283472" top="0.74803149606299213" bottom="0.74803149606299213" header="0.31496062992125984" footer="0.31496062992125984"/>
  <pageSetup paperSize="9" scale="8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C031-5A4E-4909-AD75-91D69503935F}">
  <dimension ref="B3:K26"/>
  <sheetViews>
    <sheetView topLeftCell="A6"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169</v>
      </c>
      <c r="G9" s="130"/>
      <c r="H9" s="129" t="s">
        <v>171</v>
      </c>
      <c r="I9" s="130"/>
      <c r="J9" s="129" t="s">
        <v>172</v>
      </c>
      <c r="K9" s="130"/>
    </row>
    <row r="10" spans="2:11" x14ac:dyDescent="0.3">
      <c r="B10" s="122"/>
      <c r="C10" s="124"/>
      <c r="D10" s="124" t="s">
        <v>3</v>
      </c>
      <c r="E10" s="128"/>
      <c r="F10" s="131">
        <v>45287</v>
      </c>
      <c r="G10" s="130"/>
      <c r="H10" s="131">
        <v>45287</v>
      </c>
      <c r="I10" s="130"/>
      <c r="J10" s="131">
        <v>45287</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2" t="s">
        <v>170</v>
      </c>
      <c r="D12" s="7" t="s">
        <v>55</v>
      </c>
      <c r="E12" s="8">
        <v>1</v>
      </c>
      <c r="F12" s="7">
        <v>225000</v>
      </c>
      <c r="G12" s="47">
        <f>E12*F12</f>
        <v>225000</v>
      </c>
      <c r="H12" s="7">
        <v>245000</v>
      </c>
      <c r="I12" s="47">
        <f>H12*E12</f>
        <v>245000</v>
      </c>
      <c r="J12" s="7">
        <v>235000</v>
      </c>
      <c r="K12" s="47">
        <f>J12*E12</f>
        <v>235000</v>
      </c>
    </row>
    <row r="13" spans="2:11" ht="19.95" customHeight="1" x14ac:dyDescent="0.3">
      <c r="B13" s="36"/>
      <c r="C13" s="27" t="s">
        <v>21</v>
      </c>
      <c r="D13" s="30"/>
      <c r="E13" s="31"/>
      <c r="F13" s="45"/>
      <c r="G13" s="46">
        <f>G12*0.18</f>
        <v>40500</v>
      </c>
      <c r="H13" s="45"/>
      <c r="I13" s="51">
        <f t="shared" ref="I13:K13" si="0">I12*0.18</f>
        <v>44100</v>
      </c>
      <c r="J13" s="45"/>
      <c r="K13" s="51">
        <f t="shared" si="0"/>
        <v>42300</v>
      </c>
    </row>
    <row r="14" spans="2:11" ht="19.95" customHeight="1" x14ac:dyDescent="0.3">
      <c r="B14" s="36"/>
      <c r="C14" s="27" t="s">
        <v>39</v>
      </c>
      <c r="D14" s="30"/>
      <c r="E14" s="31"/>
      <c r="F14" s="132">
        <f>G12+G13</f>
        <v>265500</v>
      </c>
      <c r="G14" s="133"/>
      <c r="H14" s="132">
        <f t="shared" ref="H14" si="1">I12+I13</f>
        <v>289100</v>
      </c>
      <c r="I14" s="133"/>
      <c r="J14" s="132">
        <f t="shared" ref="J14" si="2">K12+K13</f>
        <v>277300</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225000</v>
      </c>
      <c r="E20" s="201"/>
    </row>
    <row r="21" spans="2:11" x14ac:dyDescent="0.3">
      <c r="C21" s="36" t="s">
        <v>190</v>
      </c>
      <c r="D21" s="202">
        <f>0.2*D20</f>
        <v>45000</v>
      </c>
      <c r="E21" s="202"/>
    </row>
    <row r="22" spans="2:11" x14ac:dyDescent="0.3">
      <c r="C22" s="36"/>
      <c r="D22" s="202">
        <f>SUM(D20:D21)</f>
        <v>270000</v>
      </c>
      <c r="E22" s="202"/>
    </row>
    <row r="23" spans="2:11" x14ac:dyDescent="0.3">
      <c r="C23" s="36" t="s">
        <v>191</v>
      </c>
      <c r="D23" s="202">
        <f>0.13615*D22</f>
        <v>36760.5</v>
      </c>
      <c r="E23" s="202"/>
    </row>
    <row r="24" spans="2:11" x14ac:dyDescent="0.3">
      <c r="C24" s="36"/>
      <c r="D24" s="202">
        <f>SUM(D22:D23)</f>
        <v>306760.5</v>
      </c>
      <c r="E24" s="202"/>
    </row>
    <row r="25" spans="2:11" x14ac:dyDescent="0.3">
      <c r="C25" s="36" t="s">
        <v>192</v>
      </c>
      <c r="D25" s="202">
        <f>0.18*D24</f>
        <v>55216.89</v>
      </c>
      <c r="E25" s="202"/>
    </row>
    <row r="26" spans="2:11" ht="15" thickBot="1" x14ac:dyDescent="0.35">
      <c r="C26" s="200" t="s">
        <v>15</v>
      </c>
      <c r="D26" s="203">
        <f>SUM(D24:D25)</f>
        <v>361977.39</v>
      </c>
      <c r="E26" s="203"/>
    </row>
  </sheetData>
  <mergeCells count="42">
    <mergeCell ref="D25:E25"/>
    <mergeCell ref="D26:E26"/>
    <mergeCell ref="D20:E20"/>
    <mergeCell ref="D21:E21"/>
    <mergeCell ref="D22:E22"/>
    <mergeCell ref="D23:E23"/>
    <mergeCell ref="D24:E24"/>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s>
  <pageMargins left="0.9055118110236221" right="0.70866141732283472" top="1.5354330708661419" bottom="0.74803149606299213" header="0.31496062992125984" footer="0.31496062992125984"/>
  <pageSetup paperSize="9" scale="8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1E43-6864-41EA-9A85-DE9DD30F647A}">
  <dimension ref="B3:K26"/>
  <sheetViews>
    <sheetView topLeftCell="A8"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165</v>
      </c>
      <c r="G9" s="130"/>
      <c r="H9" s="129" t="s">
        <v>166</v>
      </c>
      <c r="I9" s="130"/>
      <c r="J9" s="129" t="s">
        <v>167</v>
      </c>
      <c r="K9" s="130"/>
    </row>
    <row r="10" spans="2:11" x14ac:dyDescent="0.3">
      <c r="B10" s="122"/>
      <c r="C10" s="124"/>
      <c r="D10" s="124" t="s">
        <v>3</v>
      </c>
      <c r="E10" s="128"/>
      <c r="F10" s="131">
        <v>45286</v>
      </c>
      <c r="G10" s="130"/>
      <c r="H10" s="131">
        <v>45287</v>
      </c>
      <c r="I10" s="130"/>
      <c r="J10" s="131">
        <v>45286</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2" t="s">
        <v>164</v>
      </c>
      <c r="D12" s="7" t="s">
        <v>55</v>
      </c>
      <c r="E12" s="8">
        <v>1</v>
      </c>
      <c r="F12" s="7">
        <v>470000</v>
      </c>
      <c r="G12" s="47">
        <f>E12*F12</f>
        <v>470000</v>
      </c>
      <c r="H12" s="7">
        <v>490000</v>
      </c>
      <c r="I12" s="47">
        <f>H12*E12</f>
        <v>490000</v>
      </c>
      <c r="J12" s="7">
        <v>485000</v>
      </c>
      <c r="K12" s="47">
        <f>J12*E12</f>
        <v>485000</v>
      </c>
    </row>
    <row r="13" spans="2:11" ht="19.95" customHeight="1" x14ac:dyDescent="0.3">
      <c r="B13" s="36"/>
      <c r="C13" s="27" t="s">
        <v>21</v>
      </c>
      <c r="D13" s="30"/>
      <c r="E13" s="31"/>
      <c r="F13" s="45"/>
      <c r="G13" s="46">
        <f>G12*0.18</f>
        <v>84600</v>
      </c>
      <c r="H13" s="45"/>
      <c r="I13" s="51">
        <f t="shared" ref="I13:K13" si="0">I12*0.18</f>
        <v>88200</v>
      </c>
      <c r="J13" s="45"/>
      <c r="K13" s="51">
        <f t="shared" si="0"/>
        <v>87300</v>
      </c>
    </row>
    <row r="14" spans="2:11" ht="19.95" customHeight="1" x14ac:dyDescent="0.3">
      <c r="B14" s="36"/>
      <c r="C14" s="27" t="s">
        <v>39</v>
      </c>
      <c r="D14" s="30"/>
      <c r="E14" s="31"/>
      <c r="F14" s="132">
        <f>G12+G13</f>
        <v>554600</v>
      </c>
      <c r="G14" s="133"/>
      <c r="H14" s="132">
        <f t="shared" ref="H14" si="1">I12+I13</f>
        <v>578200</v>
      </c>
      <c r="I14" s="133"/>
      <c r="J14" s="132">
        <f t="shared" ref="J14" si="2">K12+K13</f>
        <v>572300</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470000</v>
      </c>
      <c r="E20" s="201"/>
    </row>
    <row r="21" spans="2:11" x14ac:dyDescent="0.3">
      <c r="C21" s="36" t="s">
        <v>190</v>
      </c>
      <c r="D21" s="202">
        <f>0.2*D20</f>
        <v>94000</v>
      </c>
      <c r="E21" s="202"/>
    </row>
    <row r="22" spans="2:11" x14ac:dyDescent="0.3">
      <c r="C22" s="36"/>
      <c r="D22" s="202">
        <f>SUM(D20:D21)</f>
        <v>564000</v>
      </c>
      <c r="E22" s="202"/>
    </row>
    <row r="23" spans="2:11" x14ac:dyDescent="0.3">
      <c r="C23" s="36" t="s">
        <v>191</v>
      </c>
      <c r="D23" s="202">
        <f>0.13615*D22</f>
        <v>76788.599999999991</v>
      </c>
      <c r="E23" s="202"/>
    </row>
    <row r="24" spans="2:11" x14ac:dyDescent="0.3">
      <c r="C24" s="36"/>
      <c r="D24" s="202">
        <f>SUM(D22:D23)</f>
        <v>640788.6</v>
      </c>
      <c r="E24" s="202"/>
    </row>
    <row r="25" spans="2:11" x14ac:dyDescent="0.3">
      <c r="C25" s="36" t="s">
        <v>192</v>
      </c>
      <c r="D25" s="202">
        <f>0.18*D24</f>
        <v>115341.94799999999</v>
      </c>
      <c r="E25" s="202"/>
    </row>
    <row r="26" spans="2:11" ht="15" thickBot="1" x14ac:dyDescent="0.35">
      <c r="C26" s="200" t="s">
        <v>15</v>
      </c>
      <c r="D26" s="203">
        <f>SUM(D24:D25)</f>
        <v>756130.54799999995</v>
      </c>
      <c r="E26" s="203"/>
    </row>
  </sheetData>
  <mergeCells count="42">
    <mergeCell ref="D25:E25"/>
    <mergeCell ref="D26:E26"/>
    <mergeCell ref="D20:E20"/>
    <mergeCell ref="D21:E21"/>
    <mergeCell ref="D22:E22"/>
    <mergeCell ref="D23:E23"/>
    <mergeCell ref="D24:E24"/>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s>
  <pageMargins left="0.9055118110236221" right="0.70866141732283472" top="1.7322834645669292" bottom="0.74803149606299213" header="0.31496062992125984" footer="0.31496062992125984"/>
  <pageSetup paperSize="9" scale="8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FD2EB-A666-40B8-8724-4EE5E83E3E5A}">
  <dimension ref="B3:K26"/>
  <sheetViews>
    <sheetView topLeftCell="A8"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147</v>
      </c>
      <c r="G9" s="130"/>
      <c r="H9" s="129" t="s">
        <v>149</v>
      </c>
      <c r="I9" s="130"/>
      <c r="J9" s="129" t="s">
        <v>151</v>
      </c>
      <c r="K9" s="130"/>
    </row>
    <row r="10" spans="2:11" x14ac:dyDescent="0.3">
      <c r="B10" s="122"/>
      <c r="C10" s="124"/>
      <c r="D10" s="124" t="s">
        <v>3</v>
      </c>
      <c r="E10" s="128"/>
      <c r="F10" s="131">
        <v>45275</v>
      </c>
      <c r="G10" s="130"/>
      <c r="H10" s="131">
        <v>45276</v>
      </c>
      <c r="I10" s="130"/>
      <c r="J10" s="131">
        <v>45278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163</v>
      </c>
      <c r="D12" s="7" t="s">
        <v>55</v>
      </c>
      <c r="E12" s="8">
        <v>6</v>
      </c>
      <c r="F12" s="7">
        <v>879500</v>
      </c>
      <c r="G12" s="47">
        <f>E12*F12</f>
        <v>5277000</v>
      </c>
      <c r="H12" s="7">
        <v>971850</v>
      </c>
      <c r="I12" s="47">
        <f>H12*E12</f>
        <v>5831100</v>
      </c>
      <c r="J12" s="7">
        <v>932270</v>
      </c>
      <c r="K12" s="47">
        <f>J12*E12</f>
        <v>5593620</v>
      </c>
    </row>
    <row r="13" spans="2:11" ht="19.95" customHeight="1" x14ac:dyDescent="0.3">
      <c r="B13" s="36"/>
      <c r="C13" s="27" t="s">
        <v>21</v>
      </c>
      <c r="D13" s="30"/>
      <c r="E13" s="31"/>
      <c r="F13" s="45"/>
      <c r="G13" s="46">
        <f>G12*0.18</f>
        <v>949860</v>
      </c>
      <c r="H13" s="45"/>
      <c r="I13" s="51">
        <f t="shared" ref="I13:K13" si="0">I12*0.18</f>
        <v>1049598</v>
      </c>
      <c r="J13" s="45"/>
      <c r="K13" s="51">
        <f t="shared" si="0"/>
        <v>1006851.6</v>
      </c>
    </row>
    <row r="14" spans="2:11" ht="19.95" customHeight="1" x14ac:dyDescent="0.3">
      <c r="B14" s="36"/>
      <c r="C14" s="27" t="s">
        <v>39</v>
      </c>
      <c r="D14" s="30"/>
      <c r="E14" s="31"/>
      <c r="F14" s="132">
        <f>G12+G13</f>
        <v>6226860</v>
      </c>
      <c r="G14" s="133"/>
      <c r="H14" s="132">
        <f t="shared" ref="H14" si="1">I12+I13</f>
        <v>6880698</v>
      </c>
      <c r="I14" s="133"/>
      <c r="J14" s="132">
        <f t="shared" ref="J14" si="2">K12+K13</f>
        <v>6600471.5999999996</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879500</v>
      </c>
      <c r="E20" s="201"/>
    </row>
    <row r="21" spans="2:11" x14ac:dyDescent="0.3">
      <c r="C21" s="36" t="s">
        <v>190</v>
      </c>
      <c r="D21" s="202">
        <f>0.2*D20</f>
        <v>175900</v>
      </c>
      <c r="E21" s="202"/>
    </row>
    <row r="22" spans="2:11" x14ac:dyDescent="0.3">
      <c r="C22" s="36"/>
      <c r="D22" s="202">
        <f>SUM(D20:D21)</f>
        <v>1055400</v>
      </c>
      <c r="E22" s="202"/>
    </row>
    <row r="23" spans="2:11" x14ac:dyDescent="0.3">
      <c r="C23" s="36" t="s">
        <v>191</v>
      </c>
      <c r="D23" s="202">
        <f>0.13615*D22</f>
        <v>143692.71</v>
      </c>
      <c r="E23" s="202"/>
    </row>
    <row r="24" spans="2:11" x14ac:dyDescent="0.3">
      <c r="C24" s="36"/>
      <c r="D24" s="202">
        <f>SUM(D22:D23)</f>
        <v>1199092.71</v>
      </c>
      <c r="E24" s="202"/>
    </row>
    <row r="25" spans="2:11" x14ac:dyDescent="0.3">
      <c r="C25" s="36" t="s">
        <v>192</v>
      </c>
      <c r="D25" s="202">
        <f>0.18*D24</f>
        <v>215836.68779999999</v>
      </c>
      <c r="E25" s="202"/>
    </row>
    <row r="26" spans="2:11" ht="15" thickBot="1" x14ac:dyDescent="0.35">
      <c r="C26" s="200" t="s">
        <v>15</v>
      </c>
      <c r="D26" s="203">
        <f>SUM(D24:D25)</f>
        <v>1414929.3977999999</v>
      </c>
      <c r="E26" s="203"/>
    </row>
  </sheetData>
  <mergeCells count="42">
    <mergeCell ref="D25:E25"/>
    <mergeCell ref="D26:E26"/>
    <mergeCell ref="D20:E20"/>
    <mergeCell ref="D21:E21"/>
    <mergeCell ref="D22:E22"/>
    <mergeCell ref="D23:E23"/>
    <mergeCell ref="D24:E24"/>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s>
  <pageMargins left="0.9055118110236221" right="0.70866141732283472" top="1.7322834645669292" bottom="0.74803149606299213" header="0.31496062992125984" footer="0.31496062992125984"/>
  <pageSetup paperSize="9" scale="8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0A0-E374-43AF-B7FD-6A77192EBB54}">
  <dimension ref="B3:K26"/>
  <sheetViews>
    <sheetView topLeftCell="A4"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147</v>
      </c>
      <c r="G9" s="130"/>
      <c r="H9" s="129" t="s">
        <v>149</v>
      </c>
      <c r="I9" s="130"/>
      <c r="J9" s="129" t="s">
        <v>151</v>
      </c>
      <c r="K9" s="130"/>
    </row>
    <row r="10" spans="2:11" x14ac:dyDescent="0.3">
      <c r="B10" s="122"/>
      <c r="C10" s="124"/>
      <c r="D10" s="124" t="s">
        <v>3</v>
      </c>
      <c r="E10" s="128"/>
      <c r="F10" s="131">
        <v>45275</v>
      </c>
      <c r="G10" s="130"/>
      <c r="H10" s="131">
        <v>45276</v>
      </c>
      <c r="I10" s="130"/>
      <c r="J10" s="131">
        <v>45278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162</v>
      </c>
      <c r="D12" s="7" t="s">
        <v>55</v>
      </c>
      <c r="E12" s="8">
        <v>1</v>
      </c>
      <c r="F12" s="7">
        <v>136000</v>
      </c>
      <c r="G12" s="47">
        <f>E12*F12</f>
        <v>136000</v>
      </c>
      <c r="H12" s="7">
        <v>151640</v>
      </c>
      <c r="I12" s="47">
        <f>H12*E12</f>
        <v>151640</v>
      </c>
      <c r="J12" s="7">
        <v>145600</v>
      </c>
      <c r="K12" s="47">
        <f>J12*E12</f>
        <v>145600</v>
      </c>
    </row>
    <row r="13" spans="2:11" ht="19.95" customHeight="1" x14ac:dyDescent="0.3">
      <c r="B13" s="36"/>
      <c r="C13" s="27" t="s">
        <v>21</v>
      </c>
      <c r="D13" s="30"/>
      <c r="E13" s="31"/>
      <c r="F13" s="45"/>
      <c r="G13" s="46">
        <f>G12*0.18</f>
        <v>24480</v>
      </c>
      <c r="H13" s="45"/>
      <c r="I13" s="51">
        <f t="shared" ref="I13:K13" si="0">I12*0.18</f>
        <v>27295.200000000001</v>
      </c>
      <c r="J13" s="45"/>
      <c r="K13" s="51">
        <f t="shared" si="0"/>
        <v>26208</v>
      </c>
    </row>
    <row r="14" spans="2:11" ht="19.95" customHeight="1" x14ac:dyDescent="0.3">
      <c r="B14" s="36"/>
      <c r="C14" s="27" t="s">
        <v>39</v>
      </c>
      <c r="D14" s="30"/>
      <c r="E14" s="31"/>
      <c r="F14" s="132">
        <f>G12+G13</f>
        <v>160480</v>
      </c>
      <c r="G14" s="133"/>
      <c r="H14" s="132">
        <f t="shared" ref="H14" si="1">I12+I13</f>
        <v>178935.2</v>
      </c>
      <c r="I14" s="133"/>
      <c r="J14" s="132">
        <f t="shared" ref="J14" si="2">K12+K13</f>
        <v>171808</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136000</v>
      </c>
      <c r="E20" s="201"/>
    </row>
    <row r="21" spans="2:11" x14ac:dyDescent="0.3">
      <c r="C21" s="36" t="s">
        <v>190</v>
      </c>
      <c r="D21" s="202">
        <f>0.2*D20</f>
        <v>27200</v>
      </c>
      <c r="E21" s="202"/>
    </row>
    <row r="22" spans="2:11" x14ac:dyDescent="0.3">
      <c r="C22" s="36"/>
      <c r="D22" s="202">
        <f>SUM(D20:D21)</f>
        <v>163200</v>
      </c>
      <c r="E22" s="202"/>
    </row>
    <row r="23" spans="2:11" x14ac:dyDescent="0.3">
      <c r="C23" s="36" t="s">
        <v>191</v>
      </c>
      <c r="D23" s="202">
        <f>0.13615*D22</f>
        <v>22219.68</v>
      </c>
      <c r="E23" s="202"/>
    </row>
    <row r="24" spans="2:11" x14ac:dyDescent="0.3">
      <c r="C24" s="36"/>
      <c r="D24" s="202">
        <f>SUM(D22:D23)</f>
        <v>185419.68</v>
      </c>
      <c r="E24" s="202"/>
    </row>
    <row r="25" spans="2:11" x14ac:dyDescent="0.3">
      <c r="C25" s="36" t="s">
        <v>192</v>
      </c>
      <c r="D25" s="202">
        <f>0.18*D24</f>
        <v>33375.542399999998</v>
      </c>
      <c r="E25" s="202"/>
    </row>
    <row r="26" spans="2:11" ht="15" thickBot="1" x14ac:dyDescent="0.35">
      <c r="C26" s="200" t="s">
        <v>15</v>
      </c>
      <c r="D26" s="203">
        <f>SUM(D24:D25)</f>
        <v>218795.2224</v>
      </c>
      <c r="E26" s="203"/>
    </row>
  </sheetData>
  <mergeCells count="42">
    <mergeCell ref="D25:E25"/>
    <mergeCell ref="D26:E26"/>
    <mergeCell ref="D20:E20"/>
    <mergeCell ref="D21:E21"/>
    <mergeCell ref="D22:E22"/>
    <mergeCell ref="D23:E23"/>
    <mergeCell ref="D24:E24"/>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s>
  <pageMargins left="0.9055118110236221" right="0.70866141732283472" top="1.9291338582677167" bottom="0.74803149606299213" header="0.31496062992125984" footer="0.31496062992125984"/>
  <pageSetup paperSize="9" scale="8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5216-52C9-46C8-8F76-8D7C5732A6BB}">
  <dimension ref="B3:K26"/>
  <sheetViews>
    <sheetView topLeftCell="A6"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06" t="s">
        <v>36</v>
      </c>
      <c r="C4" s="107"/>
      <c r="D4" s="108" t="s">
        <v>38</v>
      </c>
      <c r="E4" s="109"/>
      <c r="F4" s="109"/>
      <c r="G4" s="109"/>
      <c r="H4" s="109"/>
      <c r="I4" s="109"/>
      <c r="J4" s="109"/>
      <c r="K4" s="110"/>
    </row>
    <row r="5" spans="2:11" x14ac:dyDescent="0.3">
      <c r="B5" s="117" t="s">
        <v>35</v>
      </c>
      <c r="C5" s="118"/>
      <c r="D5" s="111"/>
      <c r="E5" s="112"/>
      <c r="F5" s="112"/>
      <c r="G5" s="112"/>
      <c r="H5" s="112"/>
      <c r="I5" s="112"/>
      <c r="J5" s="112"/>
      <c r="K5" s="113"/>
    </row>
    <row r="6" spans="2:11" ht="15" thickBot="1" x14ac:dyDescent="0.35">
      <c r="B6" s="119" t="s">
        <v>37</v>
      </c>
      <c r="C6" s="120"/>
      <c r="D6" s="114"/>
      <c r="E6" s="115"/>
      <c r="F6" s="115"/>
      <c r="G6" s="115"/>
      <c r="H6" s="115"/>
      <c r="I6" s="115"/>
      <c r="J6" s="115"/>
      <c r="K6" s="116"/>
    </row>
    <row r="7" spans="2:11" x14ac:dyDescent="0.3">
      <c r="B7" s="121" t="s">
        <v>11</v>
      </c>
      <c r="C7" s="123" t="s">
        <v>14</v>
      </c>
      <c r="D7" s="123" t="s">
        <v>0</v>
      </c>
      <c r="E7" s="125"/>
      <c r="F7" s="126" t="s">
        <v>145</v>
      </c>
      <c r="G7" s="127"/>
      <c r="H7" s="126" t="s">
        <v>148</v>
      </c>
      <c r="I7" s="127"/>
      <c r="J7" s="126" t="s">
        <v>150</v>
      </c>
      <c r="K7" s="127"/>
    </row>
    <row r="8" spans="2:11" x14ac:dyDescent="0.3">
      <c r="B8" s="122"/>
      <c r="C8" s="124"/>
      <c r="D8" s="124" t="s">
        <v>1</v>
      </c>
      <c r="E8" s="128"/>
      <c r="F8" s="129" t="s">
        <v>146</v>
      </c>
      <c r="G8" s="130"/>
      <c r="H8" s="129">
        <v>9312611704</v>
      </c>
      <c r="I8" s="130"/>
      <c r="J8" s="129"/>
      <c r="K8" s="130"/>
    </row>
    <row r="9" spans="2:11" x14ac:dyDescent="0.3">
      <c r="B9" s="122"/>
      <c r="C9" s="124"/>
      <c r="D9" s="124" t="s">
        <v>2</v>
      </c>
      <c r="E9" s="128"/>
      <c r="F9" s="129" t="s">
        <v>147</v>
      </c>
      <c r="G9" s="130"/>
      <c r="H9" s="129" t="s">
        <v>149</v>
      </c>
      <c r="I9" s="130"/>
      <c r="J9" s="129" t="s">
        <v>151</v>
      </c>
      <c r="K9" s="130"/>
    </row>
    <row r="10" spans="2:11" x14ac:dyDescent="0.3">
      <c r="B10" s="122"/>
      <c r="C10" s="124"/>
      <c r="D10" s="124" t="s">
        <v>3</v>
      </c>
      <c r="E10" s="128"/>
      <c r="F10" s="131">
        <v>45275</v>
      </c>
      <c r="G10" s="130"/>
      <c r="H10" s="131">
        <v>45276</v>
      </c>
      <c r="I10" s="130"/>
      <c r="J10" s="131">
        <v>45278</v>
      </c>
      <c r="K10" s="130"/>
    </row>
    <row r="11" spans="2:11" x14ac:dyDescent="0.3">
      <c r="B11" s="122"/>
      <c r="C11" s="124"/>
      <c r="D11" s="28" t="s">
        <v>4</v>
      </c>
      <c r="E11" s="29" t="s">
        <v>13</v>
      </c>
      <c r="F11" s="28" t="s">
        <v>19</v>
      </c>
      <c r="G11" s="57" t="s">
        <v>20</v>
      </c>
      <c r="H11" s="28" t="s">
        <v>19</v>
      </c>
      <c r="I11" s="57" t="s">
        <v>20</v>
      </c>
      <c r="J11" s="28" t="s">
        <v>19</v>
      </c>
      <c r="K11" s="57" t="s">
        <v>20</v>
      </c>
    </row>
    <row r="12" spans="2:11" ht="25.05" customHeight="1" x14ac:dyDescent="0.3">
      <c r="B12" s="2">
        <v>1</v>
      </c>
      <c r="C12" s="101" t="s">
        <v>161</v>
      </c>
      <c r="D12" s="7" t="s">
        <v>55</v>
      </c>
      <c r="E12" s="8">
        <v>1</v>
      </c>
      <c r="F12" s="7">
        <v>29450</v>
      </c>
      <c r="G12" s="47">
        <f>E12*F12</f>
        <v>29450</v>
      </c>
      <c r="H12" s="7">
        <v>33000</v>
      </c>
      <c r="I12" s="47">
        <f>H12*E12</f>
        <v>33000</v>
      </c>
      <c r="J12" s="7">
        <v>31530</v>
      </c>
      <c r="K12" s="47">
        <f>J12*E12</f>
        <v>31530</v>
      </c>
    </row>
    <row r="13" spans="2:11" ht="19.95" customHeight="1" x14ac:dyDescent="0.3">
      <c r="B13" s="36"/>
      <c r="C13" s="27" t="s">
        <v>21</v>
      </c>
      <c r="D13" s="30"/>
      <c r="E13" s="31"/>
      <c r="F13" s="45"/>
      <c r="G13" s="46">
        <f>G12*0.18</f>
        <v>5301</v>
      </c>
      <c r="H13" s="45"/>
      <c r="I13" s="51">
        <f t="shared" ref="I13:K13" si="0">I12*0.18</f>
        <v>5940</v>
      </c>
      <c r="J13" s="45"/>
      <c r="K13" s="51">
        <f t="shared" si="0"/>
        <v>5675.4</v>
      </c>
    </row>
    <row r="14" spans="2:11" ht="19.95" customHeight="1" x14ac:dyDescent="0.3">
      <c r="B14" s="36"/>
      <c r="C14" s="27" t="s">
        <v>39</v>
      </c>
      <c r="D14" s="30"/>
      <c r="E14" s="31"/>
      <c r="F14" s="132">
        <f>G12+G13</f>
        <v>34751</v>
      </c>
      <c r="G14" s="133"/>
      <c r="H14" s="132">
        <f t="shared" ref="H14" si="1">I12+I13</f>
        <v>38940</v>
      </c>
      <c r="I14" s="133"/>
      <c r="J14" s="132">
        <f t="shared" ref="J14" si="2">K12+K13</f>
        <v>37205.4</v>
      </c>
      <c r="K14" s="133"/>
    </row>
    <row r="15" spans="2:11" ht="19.95" customHeight="1" x14ac:dyDescent="0.3">
      <c r="B15" s="36"/>
      <c r="C15" s="124" t="s">
        <v>17</v>
      </c>
      <c r="D15" s="30"/>
      <c r="E15" s="31"/>
      <c r="F15" s="135" t="s">
        <v>155</v>
      </c>
      <c r="G15" s="136"/>
      <c r="H15" s="135" t="s">
        <v>157</v>
      </c>
      <c r="I15" s="136"/>
      <c r="J15" s="135" t="s">
        <v>152</v>
      </c>
      <c r="K15" s="136"/>
    </row>
    <row r="16" spans="2:11" ht="19.95" customHeight="1" x14ac:dyDescent="0.3">
      <c r="B16" s="36"/>
      <c r="C16" s="124"/>
      <c r="D16" s="30"/>
      <c r="E16" s="31"/>
      <c r="F16" s="135" t="s">
        <v>156</v>
      </c>
      <c r="G16" s="136"/>
      <c r="H16" s="135" t="s">
        <v>158</v>
      </c>
      <c r="I16" s="136"/>
      <c r="J16" s="135" t="s">
        <v>153</v>
      </c>
      <c r="K16" s="136"/>
    </row>
    <row r="17" spans="2:11" ht="19.95" customHeight="1" thickBot="1" x14ac:dyDescent="0.35">
      <c r="B17" s="37"/>
      <c r="C17" s="134"/>
      <c r="D17" s="32"/>
      <c r="E17" s="33"/>
      <c r="F17" s="137"/>
      <c r="G17" s="138"/>
      <c r="H17" s="137"/>
      <c r="I17" s="138"/>
      <c r="J17" s="137" t="s">
        <v>154</v>
      </c>
      <c r="K17" s="138"/>
    </row>
    <row r="18" spans="2:11" ht="15.6" x14ac:dyDescent="0.3">
      <c r="B18" s="88" t="s">
        <v>168</v>
      </c>
    </row>
    <row r="19" spans="2:11" ht="15" thickBot="1" x14ac:dyDescent="0.35"/>
    <row r="20" spans="2:11" x14ac:dyDescent="0.3">
      <c r="C20" s="204" t="s">
        <v>189</v>
      </c>
      <c r="D20" s="201">
        <f>F12</f>
        <v>29450</v>
      </c>
      <c r="E20" s="201"/>
    </row>
    <row r="21" spans="2:11" x14ac:dyDescent="0.3">
      <c r="C21" s="36" t="s">
        <v>190</v>
      </c>
      <c r="D21" s="202">
        <f>0.2*D20</f>
        <v>5890</v>
      </c>
      <c r="E21" s="202"/>
    </row>
    <row r="22" spans="2:11" x14ac:dyDescent="0.3">
      <c r="C22" s="36"/>
      <c r="D22" s="202">
        <f>SUM(D20:D21)</f>
        <v>35340</v>
      </c>
      <c r="E22" s="202"/>
    </row>
    <row r="23" spans="2:11" x14ac:dyDescent="0.3">
      <c r="C23" s="36" t="s">
        <v>191</v>
      </c>
      <c r="D23" s="202">
        <f>0.13615*D22</f>
        <v>4811.5410000000002</v>
      </c>
      <c r="E23" s="202"/>
    </row>
    <row r="24" spans="2:11" x14ac:dyDescent="0.3">
      <c r="C24" s="36"/>
      <c r="D24" s="202">
        <f>SUM(D22:D23)</f>
        <v>40151.540999999997</v>
      </c>
      <c r="E24" s="202"/>
    </row>
    <row r="25" spans="2:11" x14ac:dyDescent="0.3">
      <c r="C25" s="36" t="s">
        <v>192</v>
      </c>
      <c r="D25" s="202">
        <f>0.18*D24</f>
        <v>7227.2773799999995</v>
      </c>
      <c r="E25" s="202"/>
    </row>
    <row r="26" spans="2:11" ht="15" thickBot="1" x14ac:dyDescent="0.35">
      <c r="C26" s="200" t="s">
        <v>15</v>
      </c>
      <c r="D26" s="203">
        <f>SUM(D24:D25)</f>
        <v>47378.818379999997</v>
      </c>
      <c r="E26" s="203"/>
    </row>
  </sheetData>
  <mergeCells count="42">
    <mergeCell ref="D25:E25"/>
    <mergeCell ref="D26:E26"/>
    <mergeCell ref="D20:E20"/>
    <mergeCell ref="D21:E21"/>
    <mergeCell ref="D22:E22"/>
    <mergeCell ref="D23:E23"/>
    <mergeCell ref="D24:E24"/>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s>
  <pageMargins left="0.9055118110236221" right="0.70866141732283472" top="1.7322834645669292" bottom="0.74803149606299213" header="0.31496062992125984" footer="0.31496062992125984"/>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4+4 N20 EMG MANIFOLD</vt:lpstr>
      <vt:lpstr>N2O CONTROL SYSTEM</vt:lpstr>
      <vt:lpstr>4+4 N2O MANIFOLD</vt:lpstr>
      <vt:lpstr>V-BOARD</vt:lpstr>
      <vt:lpstr>GLASS SLIDING DOOR</vt:lpstr>
      <vt:lpstr>HERMATICALLY SLIDING DOOR</vt:lpstr>
      <vt:lpstr>SURGICAL PENDANTS</vt:lpstr>
      <vt:lpstr>O2 CONTROL SYSTEM</vt:lpstr>
      <vt:lpstr>4+4 O2 MANIFOLD</vt:lpstr>
      <vt:lpstr>VALVE BOX 4 SERIES</vt:lpstr>
      <vt:lpstr>6 GAS ALARM PANELS </vt:lpstr>
      <vt:lpstr>4 GAS ALARM PANELS</vt:lpstr>
      <vt:lpstr>Monitor Stand</vt:lpstr>
      <vt:lpstr>Shoe rack</vt:lpstr>
      <vt:lpstr>AV communication</vt:lpstr>
      <vt:lpstr>UPS</vt:lpstr>
      <vt:lpstr>LAN</vt:lpstr>
      <vt:lpstr>panelling</vt:lpstr>
      <vt:lpstr>transformer</vt:lpstr>
      <vt:lpstr>Template</vt:lpstr>
      <vt:lpstr>Dado</vt:lpstr>
      <vt:lpstr>self levelling</vt:lpstr>
      <vt:lpstr>Under deck insulation</vt:lpstr>
      <vt:lpstr>Sheet1</vt:lpstr>
      <vt:lpstr>Dado!Print_Area</vt:lpstr>
      <vt:lpstr>panelling!Print_Area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2023-12-28T11:44:30Z</cp:lastPrinted>
  <dcterms:created xsi:type="dcterms:W3CDTF">2023-12-13T05:31:45Z</dcterms:created>
  <dcterms:modified xsi:type="dcterms:W3CDTF">2023-12-30T08:15:24Z</dcterms:modified>
</cp:coreProperties>
</file>