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24226"/>
  <xr:revisionPtr revIDLastSave="0" documentId="13_ncr:1_{13EC9653-B8BD-4674-818C-FB54E6D51D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3" r:id="rId1"/>
    <sheet name="URS" sheetId="1" r:id="rId2"/>
    <sheet name="AC LOADS" sheetId="6" r:id="rId3"/>
    <sheet name="CSSD LOADS" sheetId="5" r:id="rId4"/>
    <sheet name="OT &amp; TIR LOADS" sheetId="4" r:id="rId5"/>
  </sheets>
  <definedNames>
    <definedName name="_xlnm.Print_Area" localSheetId="1">URS!$A$1:$AB$11</definedName>
    <definedName name="_xlnm.Print_Titles" localSheetId="1">URS!$A:$B,URS!$1:$11</definedName>
  </definedNames>
  <calcPr calcId="191029"/>
</workbook>
</file>

<file path=xl/calcChain.xml><?xml version="1.0" encoding="utf-8"?>
<calcChain xmlns="http://schemas.openxmlformats.org/spreadsheetml/2006/main">
  <c r="F24" i="3" l="1"/>
  <c r="D17" i="3"/>
  <c r="G20" i="4"/>
  <c r="F14" i="4"/>
  <c r="G14" i="4" s="1"/>
  <c r="D13" i="3"/>
  <c r="E13" i="6"/>
  <c r="F13" i="6" s="1"/>
  <c r="E12" i="6"/>
  <c r="F12" i="6" s="1"/>
  <c r="E11" i="6"/>
  <c r="F11" i="6" s="1"/>
  <c r="F15" i="6" l="1"/>
  <c r="D14" i="3" l="1"/>
  <c r="F14" i="3" s="1"/>
  <c r="E69" i="5"/>
  <c r="E70" i="5" s="1"/>
  <c r="E75" i="5" s="1"/>
  <c r="F18" i="3" l="1"/>
  <c r="E72" i="3"/>
  <c r="F61" i="3"/>
  <c r="F62" i="3" s="1"/>
  <c r="F63" i="3" s="1"/>
  <c r="F64" i="3" s="1"/>
  <c r="E57" i="3"/>
  <c r="E42" i="3"/>
  <c r="F11" i="4"/>
  <c r="F15" i="4"/>
  <c r="G15" i="4" s="1"/>
  <c r="F16" i="4"/>
  <c r="G16" i="4" s="1"/>
  <c r="F17" i="4"/>
  <c r="G17" i="4" s="1"/>
  <c r="F18" i="4"/>
  <c r="G18" i="4" s="1"/>
  <c r="G11" i="4"/>
  <c r="D16" i="3" s="1"/>
  <c r="F16" i="3" s="1"/>
  <c r="F10" i="4"/>
  <c r="G10" i="4" s="1"/>
  <c r="F21" i="4"/>
  <c r="O63" i="1"/>
  <c r="Q63" i="1"/>
  <c r="S63" i="1"/>
  <c r="T63" i="1"/>
  <c r="U63" i="1"/>
  <c r="V63" i="1"/>
  <c r="V64" i="1" s="1"/>
  <c r="W63" i="1"/>
  <c r="W64" i="1" s="1"/>
  <c r="X63" i="1"/>
  <c r="Y63" i="1"/>
  <c r="Z63" i="1"/>
  <c r="AA63" i="1"/>
  <c r="AB63" i="1"/>
  <c r="AC63" i="1"/>
  <c r="N63" i="1"/>
  <c r="R24" i="1"/>
  <c r="P24" i="1"/>
  <c r="J24" i="1"/>
  <c r="H24" i="1"/>
  <c r="F24" i="1"/>
  <c r="G24" i="1" s="1"/>
  <c r="R61" i="1"/>
  <c r="P61" i="1"/>
  <c r="J61" i="1"/>
  <c r="H61" i="1"/>
  <c r="F61" i="1"/>
  <c r="G61" i="1" s="1"/>
  <c r="R60" i="1"/>
  <c r="P60" i="1"/>
  <c r="J60" i="1"/>
  <c r="H60" i="1"/>
  <c r="F60" i="1"/>
  <c r="G60" i="1" s="1"/>
  <c r="R59" i="1"/>
  <c r="P59" i="1"/>
  <c r="J59" i="1"/>
  <c r="H59" i="1"/>
  <c r="F59" i="1"/>
  <c r="R58" i="1"/>
  <c r="P58" i="1"/>
  <c r="J58" i="1"/>
  <c r="H58" i="1"/>
  <c r="F58" i="1"/>
  <c r="G58" i="1" s="1"/>
  <c r="R57" i="1"/>
  <c r="P57" i="1"/>
  <c r="J57" i="1"/>
  <c r="H57" i="1"/>
  <c r="F57" i="1"/>
  <c r="R56" i="1"/>
  <c r="P56" i="1"/>
  <c r="J56" i="1"/>
  <c r="H56" i="1"/>
  <c r="F56" i="1"/>
  <c r="G56" i="1" s="1"/>
  <c r="R55" i="1"/>
  <c r="P55" i="1"/>
  <c r="J55" i="1"/>
  <c r="H55" i="1"/>
  <c r="F55" i="1"/>
  <c r="R54" i="1"/>
  <c r="P54" i="1"/>
  <c r="J54" i="1"/>
  <c r="H54" i="1"/>
  <c r="F54" i="1"/>
  <c r="G54" i="1" s="1"/>
  <c r="R53" i="1"/>
  <c r="P53" i="1"/>
  <c r="J53" i="1"/>
  <c r="H53" i="1"/>
  <c r="F53" i="1"/>
  <c r="G53" i="1" s="1"/>
  <c r="R52" i="1"/>
  <c r="P52" i="1"/>
  <c r="J52" i="1"/>
  <c r="H52" i="1"/>
  <c r="F52" i="1"/>
  <c r="G52" i="1" s="1"/>
  <c r="R51" i="1"/>
  <c r="P51" i="1"/>
  <c r="J51" i="1"/>
  <c r="H51" i="1"/>
  <c r="F51" i="1"/>
  <c r="G51" i="1" s="1"/>
  <c r="R50" i="1"/>
  <c r="P50" i="1"/>
  <c r="J50" i="1"/>
  <c r="H50" i="1"/>
  <c r="F50" i="1"/>
  <c r="G50" i="1" s="1"/>
  <c r="R49" i="1"/>
  <c r="P49" i="1"/>
  <c r="J49" i="1"/>
  <c r="H49" i="1"/>
  <c r="F49" i="1"/>
  <c r="R48" i="1"/>
  <c r="P48" i="1"/>
  <c r="J48" i="1"/>
  <c r="H48" i="1"/>
  <c r="F48" i="1"/>
  <c r="G48" i="1" s="1"/>
  <c r="R47" i="1"/>
  <c r="P47" i="1"/>
  <c r="J47" i="1"/>
  <c r="H47" i="1"/>
  <c r="F47" i="1"/>
  <c r="R46" i="1"/>
  <c r="P46" i="1"/>
  <c r="J46" i="1"/>
  <c r="H46" i="1"/>
  <c r="F46" i="1"/>
  <c r="G46" i="1" s="1"/>
  <c r="R45" i="1"/>
  <c r="P45" i="1"/>
  <c r="J45" i="1"/>
  <c r="H45" i="1"/>
  <c r="F45" i="1"/>
  <c r="R44" i="1"/>
  <c r="P44" i="1"/>
  <c r="J44" i="1"/>
  <c r="H44" i="1"/>
  <c r="F44" i="1"/>
  <c r="G44" i="1" s="1"/>
  <c r="R43" i="1"/>
  <c r="P43" i="1"/>
  <c r="J43" i="1"/>
  <c r="H43" i="1"/>
  <c r="F43" i="1"/>
  <c r="R42" i="1"/>
  <c r="P42" i="1"/>
  <c r="J42" i="1"/>
  <c r="H42" i="1"/>
  <c r="F42" i="1"/>
  <c r="G42" i="1" s="1"/>
  <c r="R41" i="1"/>
  <c r="P41" i="1"/>
  <c r="J41" i="1"/>
  <c r="H41" i="1"/>
  <c r="F41" i="1"/>
  <c r="R40" i="1"/>
  <c r="P40" i="1"/>
  <c r="J40" i="1"/>
  <c r="H40" i="1"/>
  <c r="F40" i="1"/>
  <c r="G40" i="1" s="1"/>
  <c r="R39" i="1"/>
  <c r="P39" i="1"/>
  <c r="J39" i="1"/>
  <c r="H39" i="1"/>
  <c r="F39" i="1"/>
  <c r="D15" i="3" l="1"/>
  <c r="F17" i="3"/>
  <c r="M43" i="1"/>
  <c r="M47" i="1"/>
  <c r="M59" i="1"/>
  <c r="M55" i="1"/>
  <c r="M49" i="1"/>
  <c r="M39" i="1"/>
  <c r="M41" i="1"/>
  <c r="M57" i="1"/>
  <c r="M24" i="1"/>
  <c r="M61" i="1"/>
  <c r="G59" i="1"/>
  <c r="G57" i="1"/>
  <c r="G55" i="1"/>
  <c r="M53" i="1"/>
  <c r="M51" i="1"/>
  <c r="G49" i="1"/>
  <c r="G47" i="1"/>
  <c r="M45" i="1"/>
  <c r="G45" i="1"/>
  <c r="G43" i="1"/>
  <c r="G41" i="1"/>
  <c r="G39" i="1"/>
  <c r="M46" i="1"/>
  <c r="M58" i="1"/>
  <c r="M42" i="1"/>
  <c r="M50" i="1"/>
  <c r="M54" i="1"/>
  <c r="M40" i="1"/>
  <c r="M44" i="1"/>
  <c r="M48" i="1"/>
  <c r="M56" i="1"/>
  <c r="M60" i="1"/>
  <c r="M52" i="1"/>
  <c r="S64" i="1"/>
  <c r="T64" i="1"/>
  <c r="U64" i="1"/>
  <c r="R13" i="1"/>
  <c r="R14" i="1"/>
  <c r="P13" i="1"/>
  <c r="P14" i="1"/>
  <c r="R29" i="1"/>
  <c r="P29" i="1"/>
  <c r="J29" i="1"/>
  <c r="R22" i="1"/>
  <c r="P22" i="1"/>
  <c r="J22" i="1"/>
  <c r="R28" i="1"/>
  <c r="P28" i="1"/>
  <c r="J28" i="1"/>
  <c r="R27" i="1"/>
  <c r="P27" i="1"/>
  <c r="J27" i="1"/>
  <c r="R26" i="1"/>
  <c r="P26" i="1"/>
  <c r="J26" i="1"/>
  <c r="R36" i="1"/>
  <c r="P36" i="1"/>
  <c r="J36" i="1"/>
  <c r="R23" i="1"/>
  <c r="P23" i="1"/>
  <c r="J23" i="1"/>
  <c r="R35" i="1"/>
  <c r="P35" i="1"/>
  <c r="J35" i="1"/>
  <c r="R25" i="1"/>
  <c r="P25" i="1"/>
  <c r="J25" i="1"/>
  <c r="R34" i="1"/>
  <c r="P34" i="1"/>
  <c r="J34" i="1"/>
  <c r="R33" i="1"/>
  <c r="P33" i="1"/>
  <c r="J33" i="1"/>
  <c r="R21" i="1"/>
  <c r="P21" i="1"/>
  <c r="J21" i="1"/>
  <c r="R18" i="1"/>
  <c r="P18" i="1"/>
  <c r="J18" i="1"/>
  <c r="R17" i="1"/>
  <c r="P17" i="1"/>
  <c r="J17" i="1"/>
  <c r="R20" i="1"/>
  <c r="P20" i="1"/>
  <c r="J20" i="1"/>
  <c r="R16" i="1"/>
  <c r="P16" i="1"/>
  <c r="J16" i="1"/>
  <c r="R32" i="1"/>
  <c r="P32" i="1"/>
  <c r="J32" i="1"/>
  <c r="R19" i="1"/>
  <c r="P19" i="1"/>
  <c r="J19" i="1"/>
  <c r="R38" i="1"/>
  <c r="P38" i="1"/>
  <c r="J38" i="1"/>
  <c r="R37" i="1"/>
  <c r="P37" i="1"/>
  <c r="J37" i="1"/>
  <c r="R31" i="1"/>
  <c r="P31" i="1"/>
  <c r="J31" i="1"/>
  <c r="R30" i="1"/>
  <c r="P30" i="1"/>
  <c r="J30" i="1"/>
  <c r="R15" i="1"/>
  <c r="P15" i="1"/>
  <c r="J15" i="1"/>
  <c r="O69" i="1"/>
  <c r="D12" i="3" s="1"/>
  <c r="D31" i="3" s="1"/>
  <c r="H38" i="1"/>
  <c r="F38" i="1"/>
  <c r="G38" i="1" s="1"/>
  <c r="H37" i="1"/>
  <c r="F37" i="1"/>
  <c r="G37" i="1" s="1"/>
  <c r="H36" i="1"/>
  <c r="F36" i="1"/>
  <c r="H35" i="1"/>
  <c r="F35" i="1"/>
  <c r="G35" i="1" s="1"/>
  <c r="H34" i="1"/>
  <c r="F34" i="1"/>
  <c r="G34" i="1" s="1"/>
  <c r="H33" i="1"/>
  <c r="F33" i="1"/>
  <c r="H32" i="1"/>
  <c r="F32" i="1"/>
  <c r="G32" i="1" s="1"/>
  <c r="H31" i="1"/>
  <c r="F31" i="1"/>
  <c r="G31" i="1" s="1"/>
  <c r="H30" i="1"/>
  <c r="F30" i="1"/>
  <c r="H29" i="1"/>
  <c r="F29" i="1"/>
  <c r="H28" i="1"/>
  <c r="F28" i="1"/>
  <c r="G28" i="1" s="1"/>
  <c r="H27" i="1"/>
  <c r="F27" i="1"/>
  <c r="G27" i="1" s="1"/>
  <c r="H26" i="1"/>
  <c r="F26" i="1"/>
  <c r="M26" i="1" s="1"/>
  <c r="H25" i="1"/>
  <c r="F25" i="1"/>
  <c r="G25" i="1" s="1"/>
  <c r="H23" i="1"/>
  <c r="F23" i="1"/>
  <c r="G23" i="1" s="1"/>
  <c r="H22" i="1"/>
  <c r="F22" i="1"/>
  <c r="H21" i="1"/>
  <c r="F21" i="1"/>
  <c r="G21" i="1" s="1"/>
  <c r="H20" i="1"/>
  <c r="F20" i="1"/>
  <c r="G20" i="1" s="1"/>
  <c r="H19" i="1"/>
  <c r="F19" i="1"/>
  <c r="H18" i="1"/>
  <c r="F18" i="1"/>
  <c r="G18" i="1" s="1"/>
  <c r="H17" i="1"/>
  <c r="F17" i="1"/>
  <c r="M17" i="1" s="1"/>
  <c r="H16" i="1"/>
  <c r="F16" i="1"/>
  <c r="G16" i="1" s="1"/>
  <c r="H15" i="1"/>
  <c r="F15" i="1"/>
  <c r="J14" i="1"/>
  <c r="H14" i="1"/>
  <c r="F14" i="1"/>
  <c r="J13" i="1"/>
  <c r="H13" i="1"/>
  <c r="F13" i="1"/>
  <c r="G13" i="1" s="1"/>
  <c r="F31" i="3" l="1"/>
  <c r="M29" i="1"/>
  <c r="F23" i="4"/>
  <c r="M36" i="1"/>
  <c r="R63" i="1"/>
  <c r="R64" i="1" s="1"/>
  <c r="O68" i="1" s="1"/>
  <c r="D11" i="3" s="1"/>
  <c r="D30" i="3" s="1"/>
  <c r="P63" i="1"/>
  <c r="P64" i="1" s="1"/>
  <c r="O66" i="1" s="1"/>
  <c r="D9" i="3" s="1"/>
  <c r="D20" i="3" s="1"/>
  <c r="M33" i="1"/>
  <c r="M19" i="1"/>
  <c r="M15" i="1"/>
  <c r="M37" i="1"/>
  <c r="G33" i="1"/>
  <c r="M30" i="1"/>
  <c r="G29" i="1"/>
  <c r="M27" i="1"/>
  <c r="M22" i="1"/>
  <c r="G22" i="1"/>
  <c r="M18" i="1"/>
  <c r="M14" i="1"/>
  <c r="G14" i="1"/>
  <c r="G17" i="1"/>
  <c r="G26" i="1"/>
  <c r="G36" i="1"/>
  <c r="M31" i="1"/>
  <c r="M38" i="1"/>
  <c r="M32" i="1"/>
  <c r="M16" i="1"/>
  <c r="M20" i="1"/>
  <c r="M21" i="1"/>
  <c r="M34" i="1"/>
  <c r="M25" i="1"/>
  <c r="M35" i="1"/>
  <c r="M23" i="1"/>
  <c r="M28" i="1"/>
  <c r="M13" i="1"/>
  <c r="O67" i="1"/>
  <c r="D10" i="3" s="1"/>
  <c r="G15" i="1"/>
  <c r="G19" i="1"/>
  <c r="G30" i="1"/>
  <c r="F46" i="3" l="1"/>
  <c r="F30" i="3"/>
  <c r="F32" i="3" s="1"/>
  <c r="F33" i="3" s="1"/>
  <c r="F34" i="3" s="1"/>
  <c r="F15" i="3"/>
  <c r="F47" i="3" l="1"/>
  <c r="F48" i="3" s="1"/>
  <c r="F49" i="3" s="1"/>
  <c r="F13" i="3"/>
  <c r="F10" i="3" l="1"/>
  <c r="F12" i="3" l="1"/>
  <c r="F11" i="3" l="1"/>
  <c r="D22" i="3" l="1"/>
  <c r="F9" i="3" l="1"/>
  <c r="F20" i="3" s="1"/>
  <c r="F22" i="3" l="1"/>
  <c r="F23" i="3" s="1"/>
  <c r="F25" i="3" l="1"/>
  <c r="F26" i="3" s="1"/>
</calcChain>
</file>

<file path=xl/sharedStrings.xml><?xml version="1.0" encoding="utf-8"?>
<sst xmlns="http://schemas.openxmlformats.org/spreadsheetml/2006/main" count="410" uniqueCount="243">
  <si>
    <t xml:space="preserve">PROJECT : </t>
  </si>
  <si>
    <t>CLIENT :</t>
  </si>
  <si>
    <t>DOC NAME :</t>
  </si>
  <si>
    <t>DATE :</t>
  </si>
  <si>
    <t xml:space="preserve">REVISION </t>
  </si>
  <si>
    <t xml:space="preserve">ELECTRICAL </t>
  </si>
  <si>
    <t>LV SYSTEMS</t>
  </si>
  <si>
    <t>Sl.No</t>
  </si>
  <si>
    <t>Description of the room</t>
  </si>
  <si>
    <t>Area</t>
  </si>
  <si>
    <t>F/C HT</t>
  </si>
  <si>
    <t>Lux Levels</t>
  </si>
  <si>
    <t>LAN/Data</t>
  </si>
  <si>
    <t>CCTV</t>
  </si>
  <si>
    <t>6/16A</t>
  </si>
  <si>
    <t>( Ft )</t>
  </si>
  <si>
    <t>( Nos )</t>
  </si>
  <si>
    <t>(Lux)</t>
  </si>
  <si>
    <t>( Nos)</t>
  </si>
  <si>
    <t>W</t>
  </si>
  <si>
    <t>H</t>
  </si>
  <si>
    <t>Room Index</t>
  </si>
  <si>
    <t>Wattage light</t>
  </si>
  <si>
    <t>No of Fixtures</t>
  </si>
  <si>
    <t>(watts)</t>
  </si>
  <si>
    <t xml:space="preserve">Fixtures Lumen </t>
  </si>
  <si>
    <t>L</t>
  </si>
  <si>
    <t xml:space="preserve">Raw power Lighting </t>
  </si>
  <si>
    <t xml:space="preserve">UPS power Lighting </t>
  </si>
  <si>
    <t>TOTAL</t>
  </si>
  <si>
    <t>Total Load in KW</t>
  </si>
  <si>
    <t>KW</t>
  </si>
  <si>
    <t>DOC NUMBER :</t>
  </si>
  <si>
    <t xml:space="preserve">USER REQUIRED SPECS </t>
  </si>
  <si>
    <t>DOC NAME :   LOAD SUMMARY SHEET</t>
  </si>
  <si>
    <t>SL.No</t>
  </si>
  <si>
    <t>DESCRIPTION</t>
  </si>
  <si>
    <t>CONNECTING LOAD (KW)</t>
  </si>
  <si>
    <t>DIVERSITY FACTOR</t>
  </si>
  <si>
    <t>MAXIMUM LOAD (KW)</t>
  </si>
  <si>
    <t xml:space="preserve">Lighting Load </t>
  </si>
  <si>
    <t xml:space="preserve">Emergency Lighting Load </t>
  </si>
  <si>
    <t>Load in KW</t>
  </si>
  <si>
    <t>KVA</t>
  </si>
  <si>
    <t>Total Maximum Demand</t>
  </si>
  <si>
    <t>No of Batteries</t>
  </si>
  <si>
    <t>Total Rated KVA</t>
  </si>
  <si>
    <t>Battery Power</t>
  </si>
  <si>
    <t>AH</t>
  </si>
  <si>
    <t>Battery Voltage</t>
  </si>
  <si>
    <t>V</t>
  </si>
  <si>
    <t>Backup Time</t>
  </si>
  <si>
    <t>Hour</t>
  </si>
  <si>
    <t>Nos</t>
  </si>
  <si>
    <t>( Sqmtr )</t>
  </si>
  <si>
    <t>( Sqfts)</t>
  </si>
  <si>
    <t>AC Loads</t>
  </si>
  <si>
    <t>Room size in mtrs</t>
  </si>
  <si>
    <t>RAW power  Load</t>
  </si>
  <si>
    <t>UPS power Load</t>
  </si>
  <si>
    <t>PA System</t>
  </si>
  <si>
    <t>FANS</t>
  </si>
  <si>
    <t>CEILING</t>
  </si>
  <si>
    <t>EXHAUST</t>
  </si>
  <si>
    <t>Tele phone</t>
  </si>
  <si>
    <t>FA SYSTEM</t>
  </si>
  <si>
    <t>UPS</t>
  </si>
  <si>
    <t xml:space="preserve">CLIENT :  </t>
  </si>
  <si>
    <t>Toilet</t>
  </si>
  <si>
    <t>Electrical Room</t>
  </si>
  <si>
    <t>RAW POWER SOCKET</t>
  </si>
  <si>
    <t>AC SOCKET</t>
  </si>
  <si>
    <t>Nursical Point</t>
  </si>
  <si>
    <t>20A</t>
  </si>
  <si>
    <t>GANDHI HOSPITAL_8TH FLOOR</t>
  </si>
  <si>
    <t>PROJECT :GANDHI HOSPITAL_8TH FLOOR</t>
  </si>
  <si>
    <t>DOC NUMBER :  MECS/2023/GH/8TH/ELE/02</t>
  </si>
  <si>
    <t>MECS/2023/GH/8TH/ELE/01</t>
  </si>
  <si>
    <t>EIGHTH FLOOR</t>
  </si>
  <si>
    <t>Eighth floor Lighting Loads in KW</t>
  </si>
  <si>
    <t>Eighth floor Raw Power Loads in KW</t>
  </si>
  <si>
    <t>Eighth floor UPS Lighting Loads in KW</t>
  </si>
  <si>
    <t>Eighth floor UPS Power Loads in KW</t>
  </si>
  <si>
    <t>Gents Toilet</t>
  </si>
  <si>
    <t>Entry Corridor</t>
  </si>
  <si>
    <t>Corridor-1</t>
  </si>
  <si>
    <t>Waiting Area</t>
  </si>
  <si>
    <t>Trolley Bay</t>
  </si>
  <si>
    <t>Corridor-2</t>
  </si>
  <si>
    <t>MOT'S Integration &amp; Control Panel Room</t>
  </si>
  <si>
    <t>Corridor-3</t>
  </si>
  <si>
    <t>Post OP I.C.U</t>
  </si>
  <si>
    <t>Corridor-4</t>
  </si>
  <si>
    <t>Staircase</t>
  </si>
  <si>
    <t>Corridor-5</t>
  </si>
  <si>
    <t>Anesthetist Lounge</t>
  </si>
  <si>
    <t>Surgeon's Lounge</t>
  </si>
  <si>
    <t>Corridor-6</t>
  </si>
  <si>
    <t>Clean Store</t>
  </si>
  <si>
    <t>Sterile Store Room</t>
  </si>
  <si>
    <t>Point of Care Lab</t>
  </si>
  <si>
    <t>Wash Area</t>
  </si>
  <si>
    <t>Lab Store</t>
  </si>
  <si>
    <t>Corridor-7</t>
  </si>
  <si>
    <t>CSSD</t>
  </si>
  <si>
    <t>Clean Utility</t>
  </si>
  <si>
    <t>Dirty Utility</t>
  </si>
  <si>
    <t>General Store</t>
  </si>
  <si>
    <t>Corridor-8</t>
  </si>
  <si>
    <t>Passage</t>
  </si>
  <si>
    <t>Transplant I.C.U</t>
  </si>
  <si>
    <t>Corridor-9</t>
  </si>
  <si>
    <t>Room</t>
  </si>
  <si>
    <t>H.O.D. Room-1</t>
  </si>
  <si>
    <t>Counselling Room</t>
  </si>
  <si>
    <t>Durty Nurses Room</t>
  </si>
  <si>
    <t>Change Rooms</t>
  </si>
  <si>
    <t>Corridor-10</t>
  </si>
  <si>
    <t>Doctors Room</t>
  </si>
  <si>
    <t>Janitor</t>
  </si>
  <si>
    <t>SL NO</t>
  </si>
  <si>
    <t>ITEAM</t>
  </si>
  <si>
    <t>QTY</t>
  </si>
  <si>
    <t>TIR</t>
  </si>
  <si>
    <t>CORRIDOR</t>
  </si>
  <si>
    <t>Corridor Lights         -              2.5kw</t>
  </si>
  <si>
    <t>BHP</t>
  </si>
  <si>
    <t>BHP        -        1kw</t>
  </si>
  <si>
    <t>MANIFOLD ROOM( PLAINT ROOM)      - 45kw</t>
  </si>
  <si>
    <t>TOTAL Load in kW</t>
  </si>
  <si>
    <t xml:space="preserve">Total KVA at 0.80 P.F </t>
  </si>
  <si>
    <t>80% loading on tranformer capacity</t>
  </si>
  <si>
    <t xml:space="preserve">(As per the Load Calculation we required 630KVA Transformer with 100% DG backup </t>
  </si>
  <si>
    <t xml:space="preserve">AHU                 -              20kw    </t>
  </si>
  <si>
    <t xml:space="preserve">OT-     LIGHT     1.5kw                                                              OT PENDANTS  with equipments  -    2.5kw           Peripharal light,X- veiwer,Blands,                            wall mounted Tv                            -      1.5kw          Wall Sockets                -  2.5kw                                 Automatic sliding doors     - 1kw                               OT Table         -               1kw                                                                                   </t>
  </si>
  <si>
    <t>CONNECTING LOAD IN KW</t>
  </si>
  <si>
    <t xml:space="preserve">AHU                 -              16kw       </t>
  </si>
  <si>
    <t xml:space="preserve">Peripharal light,Blands,                                           wall mounted Tv      -      1.5kw                              Wall Sockets                -  2.5kw                                 Automatic sliding doors     - 1kw                                                                      </t>
  </si>
  <si>
    <t>Considering 80% Efficiency on UPS Selection</t>
  </si>
  <si>
    <t>Total KVA at 0.85 Power Factor</t>
  </si>
  <si>
    <t>(As the  near by UPS rating available in market is 20KVA ) .So we recommend  = 2 no's 20KVA.</t>
  </si>
  <si>
    <t>As the  Recommended Batteries are 32Nos of 150AH for Each 20KVA UPS</t>
  </si>
  <si>
    <t>OT Medical Equipment UPS load in kw (Each OT 10KW total 6 OTs)</t>
  </si>
  <si>
    <t>TIR Medical Equipment UPS load in kw (Each OT 5KW total 3 TIRs)</t>
  </si>
  <si>
    <t>OT &amp; TIR AC &amp; Other Load in KW</t>
  </si>
  <si>
    <t>EACH OT UPS LOAD CALCULATION</t>
  </si>
  <si>
    <t>Considering 90% Efficiency on UPS Selection</t>
  </si>
  <si>
    <t>(As the  near by UPS rating available in market is 10KVA ) .So we recommend  = 1 no's 10KVA each OT. ( total 6Nos 10KVA UPS for 6 OTs)</t>
  </si>
  <si>
    <t xml:space="preserve"> UPS LOAD CALCULATION</t>
  </si>
  <si>
    <t>EACH TIR UPS LOAD CALCULATION</t>
  </si>
  <si>
    <t>(As the  near by UPS rating available in market is 10KVA ) .So we recommend  = 1 no's 10KVA each TIR. ( total 3Nos 10KVA UPS for 3 TIRs)</t>
  </si>
  <si>
    <t>REVISION    R2</t>
  </si>
  <si>
    <t>DATE :    09.01.2024</t>
  </si>
  <si>
    <t>R2</t>
  </si>
  <si>
    <t>09.01.2023</t>
  </si>
  <si>
    <t>OT &amp; TIR LOAD CALCULATION</t>
  </si>
  <si>
    <t xml:space="preserve">Equipment in CSSD </t>
  </si>
  <si>
    <t>Group Diversity @80%</t>
  </si>
  <si>
    <t>Lift Load (1No each 26KW)</t>
  </si>
  <si>
    <t>List of Items under State Organ Transplant Center (SOTC) at Gandhi Hospital.</t>
  </si>
  <si>
    <t>Sl. No.</t>
  </si>
  <si>
    <t>Name of the Equipment</t>
  </si>
  <si>
    <t>Qty</t>
  </si>
  <si>
    <t>Phase</t>
  </si>
  <si>
    <t>High End OT Tables</t>
  </si>
  <si>
    <t>Single Phase</t>
  </si>
  <si>
    <t>Mid Range OT Tables (C-Arm compatible)</t>
  </si>
  <si>
    <t>High End Anesthesia Work Station</t>
  </si>
  <si>
    <t>High End Diathermy with Ligasure (FT 10)</t>
  </si>
  <si>
    <t>Suction Apparatus</t>
  </si>
  <si>
    <t>CRRT</t>
  </si>
  <si>
    <t>Mobile X-Ray Unit</t>
  </si>
  <si>
    <t>HD Machine</t>
  </si>
  <si>
    <t>Defibrillator</t>
  </si>
  <si>
    <t>ECG Machines</t>
  </si>
  <si>
    <t>Intra Operative Ultra Sound With Doppler</t>
  </si>
  <si>
    <t xml:space="preserve">High End Fowler Beds </t>
  </si>
  <si>
    <t>7-PARA Monitors</t>
  </si>
  <si>
    <t>Regular Monitors</t>
  </si>
  <si>
    <t xml:space="preserve"> High End Auto Clave</t>
  </si>
  <si>
    <t>3 Phase</t>
  </si>
  <si>
    <t>ABG Machine</t>
  </si>
  <si>
    <t>Cell Counter</t>
  </si>
  <si>
    <t>Fully Automatic Auto Analyzer (200 Tests)</t>
  </si>
  <si>
    <t>Portable RO Unit</t>
  </si>
  <si>
    <t>Ultrasonic Nebulizer Machine</t>
  </si>
  <si>
    <t>Mid range C-arm for kidney</t>
  </si>
  <si>
    <t>High End C-Arm</t>
  </si>
  <si>
    <t>Syringe Pumps</t>
  </si>
  <si>
    <t>Infusion Pumps</t>
  </si>
  <si>
    <t>Bayer Hugger Machine</t>
  </si>
  <si>
    <t>DVT Pumps</t>
  </si>
  <si>
    <t>Continuous Cardiac Out Put Monitor With Flow Trek</t>
  </si>
  <si>
    <t>Refrigerator -80 Degree C</t>
  </si>
  <si>
    <t>Refrigerator 480 Litrs</t>
  </si>
  <si>
    <t>Ice Maker</t>
  </si>
  <si>
    <t>Plasma Sterilizer</t>
  </si>
  <si>
    <t>ETO Sterilizer</t>
  </si>
  <si>
    <t>Fluid warmers (hotline)</t>
  </si>
  <si>
    <t>High End Teaching Microscope</t>
  </si>
  <si>
    <t>Digital Video Broncho scope (Adult &amp; Pediatric)</t>
  </si>
  <si>
    <t>VYTEK</t>
  </si>
  <si>
    <t>BACTALERT</t>
  </si>
  <si>
    <t>Frozen Section Lica</t>
  </si>
  <si>
    <t>Antigen Retriever</t>
  </si>
  <si>
    <t>Immuno Flouroscence</t>
  </si>
  <si>
    <t>Pediatric Endoscope Set</t>
  </si>
  <si>
    <t>Endo Washer</t>
  </si>
  <si>
    <t>Co2 Insufflator For Endo Compatible</t>
  </si>
  <si>
    <t>Spiral Enteroscope</t>
  </si>
  <si>
    <t>High Definition Laparoscopic Set for Donor Nephrectomy - List Enclosed</t>
  </si>
  <si>
    <t>Cautery machine with combined Ultrasonic with bipolar energy source for both Laparoscopic and Open Surgery (Olympus/ Johnson &amp; Johnson) (OR)
Ultrasonic Cutting &amp; Coagulation device with advance bipolar sealing system (Harmonic scalpel)</t>
  </si>
  <si>
    <t>CUSA</t>
  </si>
  <si>
    <t>Advanced 4k Laparoscopy Set For Donor Surgery</t>
  </si>
  <si>
    <t>Argon Plasma Coagulator</t>
  </si>
  <si>
    <t>Rapid Infusor</t>
  </si>
  <si>
    <t>Head Light Ultra Mini</t>
  </si>
  <si>
    <t>4K HD Head Mounted Video Recorder</t>
  </si>
  <si>
    <t>TEG with Coagulation Analyzer</t>
  </si>
  <si>
    <t>High End Suction Operators</t>
  </si>
  <si>
    <t>Harmonic Scalpel</t>
  </si>
  <si>
    <t>Plasmapheresis Machine</t>
  </si>
  <si>
    <t>High End Operating Micro Scope</t>
  </si>
  <si>
    <t>High End Digital Weight Recording Machine</t>
  </si>
  <si>
    <t>Radiofrequency Ablator</t>
  </si>
  <si>
    <t>Fibre Optic Choledocho Scope</t>
  </si>
  <si>
    <t>Approx. Power(KW)</t>
  </si>
  <si>
    <t>Total Single Phase Load in KW</t>
  </si>
  <si>
    <t>Total 3PH Load in KW</t>
  </si>
  <si>
    <t>Total Connecting Load 3PH Load in KW</t>
  </si>
  <si>
    <t xml:space="preserve">S.NO </t>
  </si>
  <si>
    <t>POWER IN KW</t>
  </si>
  <si>
    <t>CONNTECTED LOAD IN KW</t>
  </si>
  <si>
    <t>TOTAL LOAD</t>
  </si>
  <si>
    <t>HVAC Load</t>
  </si>
  <si>
    <t>AC LOADS FOR COMMON AREAS</t>
  </si>
  <si>
    <t>5.5TR Ductable ODU Unit</t>
  </si>
  <si>
    <t>8.5TR Ductable ODU Unit</t>
  </si>
  <si>
    <t>11TR Ductable ODU Unit</t>
  </si>
  <si>
    <t>MOT UPS Loads</t>
  </si>
  <si>
    <t>TIR UPS Loads</t>
  </si>
  <si>
    <t xml:space="preserve">MOT </t>
  </si>
  <si>
    <t>MOT &amp; TIR AC &amp; Other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</si>
</sst>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09]General"/>
    <numFmt numFmtId="166" formatCode="[$-4009]0.0"/>
    <numFmt numFmtId="167" formatCode="[$-4009]0"/>
    <numFmt numFmtId="168" formatCode="[$-4009]0.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Frutiger 45 Light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Frutiger 45 Light"/>
    </font>
    <font>
      <b/>
      <sz val="12"/>
      <color rgb="FF000000"/>
      <name val="Arial Narrow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0"/>
      <color indexed="8"/>
      <name val="Bookman Old Style"/>
      <family val="1"/>
    </font>
    <font>
      <sz val="12"/>
      <color rgb="FF000000"/>
      <name val="Arial Narrow"/>
      <family val="2"/>
    </font>
    <font>
      <sz val="12"/>
      <color rgb="FFFF0000"/>
      <name val="Arial Narrow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sz val="9"/>
      <color theme="1"/>
      <name val="Calibri"/>
      <scheme val="minor"/>
    </font>
    <font>
      <sz val="10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165" fontId="6" fillId="0" borderId="0"/>
    <xf numFmtId="165" fontId="8" fillId="0" borderId="0"/>
  </cellStyleXfs>
  <cellXfs count="255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3" borderId="4" xfId="0" applyFont="1" applyFill="1" applyBorder="1" applyAlignment="1" applyProtection="1">
      <alignment horizontal="center" vertical="top"/>
      <protection locked="0"/>
    </xf>
    <xf numFmtId="0" fontId="2" fillId="3" borderId="1" xfId="0" applyFont="1" applyFill="1" applyBorder="1" applyAlignment="1" applyProtection="1">
      <alignment horizontal="center" vertical="top"/>
      <protection locked="0"/>
    </xf>
    <xf numFmtId="0" fontId="3" fillId="4" borderId="8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top"/>
    </xf>
    <xf numFmtId="2" fontId="3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164" fontId="3" fillId="5" borderId="1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 applyProtection="1">
      <alignment horizontal="center" vertical="center"/>
      <protection locked="0"/>
    </xf>
    <xf numFmtId="164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1" fillId="0" borderId="0" xfId="0" applyFont="1"/>
    <xf numFmtId="165" fontId="11" fillId="6" borderId="1" xfId="4" applyFont="1" applyFill="1" applyBorder="1" applyAlignment="1">
      <alignment horizontal="left" vertical="top"/>
    </xf>
    <xf numFmtId="165" fontId="11" fillId="0" borderId="1" xfId="4" applyFont="1" applyBorder="1" applyAlignment="1">
      <alignment horizontal="center" vertical="center"/>
    </xf>
    <xf numFmtId="165" fontId="11" fillId="0" borderId="1" xfId="4" applyFont="1" applyBorder="1" applyAlignment="1">
      <alignment horizontal="center" vertical="center" wrapText="1"/>
    </xf>
    <xf numFmtId="165" fontId="12" fillId="0" borderId="1" xfId="4" applyFont="1" applyBorder="1" applyAlignment="1">
      <alignment horizontal="center" vertical="center"/>
    </xf>
    <xf numFmtId="165" fontId="12" fillId="0" borderId="1" xfId="4" applyFont="1" applyBorder="1" applyAlignment="1">
      <alignment horizontal="left" vertical="center"/>
    </xf>
    <xf numFmtId="166" fontId="12" fillId="0" borderId="1" xfId="4" applyNumberFormat="1" applyFont="1" applyBorder="1" applyAlignment="1">
      <alignment horizontal="center" vertical="center"/>
    </xf>
    <xf numFmtId="164" fontId="12" fillId="0" borderId="1" xfId="4" applyNumberFormat="1" applyFont="1" applyBorder="1" applyAlignment="1">
      <alignment horizontal="center"/>
    </xf>
    <xf numFmtId="165" fontId="3" fillId="0" borderId="1" xfId="4" applyFont="1" applyBorder="1" applyAlignment="1">
      <alignment horizontal="left" vertical="center"/>
    </xf>
    <xf numFmtId="1" fontId="3" fillId="0" borderId="1" xfId="4" applyNumberFormat="1" applyFont="1" applyBorder="1" applyAlignment="1">
      <alignment horizontal="center" vertical="center"/>
    </xf>
    <xf numFmtId="164" fontId="3" fillId="0" borderId="1" xfId="4" applyNumberFormat="1" applyFont="1" applyBorder="1" applyAlignment="1">
      <alignment horizontal="center"/>
    </xf>
    <xf numFmtId="165" fontId="1" fillId="0" borderId="1" xfId="4" applyFont="1" applyBorder="1" applyAlignment="1">
      <alignment horizontal="left" vertical="center"/>
    </xf>
    <xf numFmtId="164" fontId="1" fillId="0" borderId="1" xfId="4" applyNumberFormat="1" applyFont="1" applyBorder="1" applyAlignment="1">
      <alignment horizontal="center"/>
    </xf>
    <xf numFmtId="167" fontId="1" fillId="0" borderId="1" xfId="4" applyNumberFormat="1" applyFont="1" applyBorder="1" applyAlignment="1">
      <alignment horizontal="center" vertical="center"/>
    </xf>
    <xf numFmtId="165" fontId="11" fillId="0" borderId="1" xfId="4" applyFont="1" applyBorder="1" applyAlignment="1">
      <alignment vertical="center"/>
    </xf>
    <xf numFmtId="167" fontId="11" fillId="0" borderId="1" xfId="4" applyNumberFormat="1" applyFont="1" applyBorder="1" applyAlignment="1">
      <alignment horizontal="center" vertical="center"/>
    </xf>
    <xf numFmtId="165" fontId="11" fillId="0" borderId="1" xfId="4" applyFont="1" applyBorder="1" applyAlignment="1">
      <alignment horizontal="left" vertical="center"/>
    </xf>
    <xf numFmtId="164" fontId="11" fillId="0" borderId="1" xfId="4" applyNumberFormat="1" applyFont="1" applyBorder="1" applyAlignment="1">
      <alignment horizontal="center"/>
    </xf>
    <xf numFmtId="165" fontId="3" fillId="0" borderId="0" xfId="4" applyFont="1" applyAlignment="1">
      <alignment vertical="center"/>
    </xf>
    <xf numFmtId="165" fontId="3" fillId="0" borderId="0" xfId="4" applyFont="1" applyAlignment="1">
      <alignment horizontal="center" vertical="center"/>
    </xf>
    <xf numFmtId="1" fontId="4" fillId="0" borderId="0" xfId="4" applyNumberFormat="1" applyFont="1" applyAlignment="1">
      <alignment horizontal="center" vertical="center"/>
    </xf>
    <xf numFmtId="1" fontId="4" fillId="0" borderId="0" xfId="4" applyNumberFormat="1" applyFont="1" applyAlignment="1">
      <alignment horizontal="left" vertic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165" fontId="12" fillId="0" borderId="0" xfId="4" applyFont="1"/>
    <xf numFmtId="165" fontId="12" fillId="0" borderId="1" xfId="4" applyFont="1" applyBorder="1" applyAlignment="1">
      <alignment vertical="center" wrapText="1"/>
    </xf>
    <xf numFmtId="165" fontId="3" fillId="0" borderId="1" xfId="4" applyFont="1" applyBorder="1" applyAlignment="1">
      <alignment horizontal="center" vertical="center" wrapText="1"/>
    </xf>
    <xf numFmtId="165" fontId="4" fillId="0" borderId="1" xfId="4" applyFont="1" applyBorder="1" applyAlignment="1">
      <alignment vertical="center" wrapText="1"/>
    </xf>
    <xf numFmtId="165" fontId="3" fillId="0" borderId="0" xfId="4" applyFont="1" applyAlignment="1">
      <alignment horizontal="left" vertical="center" wrapText="1"/>
    </xf>
    <xf numFmtId="165" fontId="3" fillId="0" borderId="0" xfId="4" applyFont="1" applyAlignment="1">
      <alignment horizontal="center" vertical="center" wrapText="1"/>
    </xf>
    <xf numFmtId="1" fontId="3" fillId="0" borderId="0" xfId="4" applyNumberFormat="1" applyFont="1" applyAlignment="1">
      <alignment horizontal="center" vertical="center"/>
    </xf>
    <xf numFmtId="1" fontId="3" fillId="0" borderId="0" xfId="4" applyNumberFormat="1" applyFont="1" applyAlignment="1">
      <alignment horizontal="left" vertical="center"/>
    </xf>
    <xf numFmtId="165" fontId="3" fillId="0" borderId="1" xfId="4" applyFont="1" applyBorder="1" applyAlignment="1">
      <alignment horizontal="left" vertical="center" wrapText="1"/>
    </xf>
    <xf numFmtId="167" fontId="12" fillId="0" borderId="1" xfId="4" applyNumberFormat="1" applyFont="1" applyBorder="1" applyAlignment="1">
      <alignment horizontal="center" vertical="center"/>
    </xf>
    <xf numFmtId="165" fontId="3" fillId="0" borderId="0" xfId="4" applyFont="1" applyAlignment="1">
      <alignment horizontal="left" vertical="center"/>
    </xf>
    <xf numFmtId="165" fontId="11" fillId="0" borderId="1" xfId="4" applyFont="1" applyBorder="1" applyAlignment="1">
      <alignment horizontal="left" vertical="center" wrapText="1"/>
    </xf>
    <xf numFmtId="165" fontId="12" fillId="0" borderId="1" xfId="4" applyFont="1" applyBorder="1" applyAlignment="1">
      <alignment horizontal="center"/>
    </xf>
    <xf numFmtId="165" fontId="9" fillId="0" borderId="1" xfId="4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6" fontId="15" fillId="0" borderId="1" xfId="4" applyNumberFormat="1" applyFont="1" applyBorder="1" applyAlignment="1">
      <alignment horizontal="center" vertical="center"/>
    </xf>
    <xf numFmtId="165" fontId="15" fillId="0" borderId="1" xfId="4" applyFont="1" applyBorder="1" applyAlignment="1">
      <alignment horizontal="center" vertical="center"/>
    </xf>
    <xf numFmtId="167" fontId="15" fillId="0" borderId="1" xfId="4" applyNumberFormat="1" applyFont="1" applyBorder="1" applyAlignment="1">
      <alignment horizontal="center" vertical="center"/>
    </xf>
    <xf numFmtId="168" fontId="15" fillId="0" borderId="1" xfId="4" applyNumberFormat="1" applyFont="1" applyBorder="1" applyAlignment="1">
      <alignment horizontal="center" vertical="center"/>
    </xf>
    <xf numFmtId="165" fontId="9" fillId="0" borderId="1" xfId="4" applyFont="1" applyBorder="1" applyAlignment="1">
      <alignment horizontal="left" vertical="center" wrapText="1"/>
    </xf>
    <xf numFmtId="167" fontId="9" fillId="0" borderId="1" xfId="4" applyNumberFormat="1" applyFont="1" applyBorder="1" applyAlignment="1">
      <alignment horizontal="center" vertical="center"/>
    </xf>
    <xf numFmtId="165" fontId="15" fillId="0" borderId="1" xfId="4" applyFont="1" applyBorder="1" applyAlignment="1">
      <alignment horizontal="center"/>
    </xf>
    <xf numFmtId="165" fontId="12" fillId="0" borderId="0" xfId="4" applyFont="1" applyAlignment="1">
      <alignment horizontal="center"/>
    </xf>
    <xf numFmtId="165" fontId="12" fillId="0" borderId="1" xfId="4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17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17" xfId="0" applyFont="1" applyBorder="1" applyAlignment="1" applyProtection="1">
      <alignment vertical="top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/>
    </xf>
    <xf numFmtId="0" fontId="14" fillId="0" borderId="0" xfId="0" applyFont="1"/>
    <xf numFmtId="165" fontId="17" fillId="0" borderId="0" xfId="4" applyFont="1" applyAlignment="1">
      <alignment vertical="center"/>
    </xf>
    <xf numFmtId="165" fontId="17" fillId="0" borderId="0" xfId="4" applyFont="1" applyAlignment="1">
      <alignment horizontal="center" vertical="center"/>
    </xf>
    <xf numFmtId="1" fontId="18" fillId="0" borderId="0" xfId="4" applyNumberFormat="1" applyFont="1" applyAlignment="1">
      <alignment horizontal="center" vertical="center"/>
    </xf>
    <xf numFmtId="1" fontId="18" fillId="0" borderId="0" xfId="4" applyNumberFormat="1" applyFont="1" applyAlignment="1">
      <alignment horizontal="left" vertical="center"/>
    </xf>
    <xf numFmtId="165" fontId="18" fillId="0" borderId="14" xfId="4" applyFont="1" applyBorder="1" applyAlignment="1">
      <alignment vertical="center" wrapText="1"/>
    </xf>
    <xf numFmtId="165" fontId="17" fillId="0" borderId="1" xfId="4" applyFont="1" applyBorder="1" applyAlignment="1">
      <alignment horizontal="center" vertical="center" wrapText="1"/>
    </xf>
    <xf numFmtId="165" fontId="17" fillId="0" borderId="0" xfId="4" applyFont="1" applyAlignment="1">
      <alignment horizontal="left" vertical="center" wrapText="1"/>
    </xf>
    <xf numFmtId="165" fontId="17" fillId="0" borderId="0" xfId="4" applyFont="1" applyAlignment="1">
      <alignment horizontal="center" vertical="center" wrapText="1"/>
    </xf>
    <xf numFmtId="1" fontId="17" fillId="0" borderId="0" xfId="4" applyNumberFormat="1" applyFont="1" applyAlignment="1">
      <alignment horizontal="center" vertical="center"/>
    </xf>
    <xf numFmtId="1" fontId="17" fillId="0" borderId="0" xfId="4" applyNumberFormat="1" applyFont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166" fontId="1" fillId="0" borderId="1" xfId="4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left" vertical="top"/>
      <protection locked="0"/>
    </xf>
    <xf numFmtId="0" fontId="1" fillId="0" borderId="4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4" fillId="4" borderId="19" xfId="0" applyFont="1" applyFill="1" applyBorder="1" applyAlignment="1">
      <alignment vertical="center" wrapText="1"/>
    </xf>
    <xf numFmtId="164" fontId="3" fillId="4" borderId="9" xfId="0" applyNumberFormat="1" applyFont="1" applyFill="1" applyBorder="1" applyAlignment="1">
      <alignment horizontal="center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164" fontId="3" fillId="5" borderId="2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5" fontId="12" fillId="0" borderId="1" xfId="4" applyFont="1" applyBorder="1" applyAlignment="1">
      <alignment horizontal="left" vertical="center" wrapText="1"/>
    </xf>
    <xf numFmtId="0" fontId="0" fillId="0" borderId="1" xfId="0" applyBorder="1"/>
    <xf numFmtId="0" fontId="20" fillId="0" borderId="0" xfId="0" applyFont="1"/>
    <xf numFmtId="0" fontId="22" fillId="0" borderId="0" xfId="0" applyFont="1"/>
    <xf numFmtId="0" fontId="20" fillId="0" borderId="0" xfId="0" applyFont="1" applyAlignment="1">
      <alignment horizontal="center"/>
    </xf>
    <xf numFmtId="0" fontId="23" fillId="0" borderId="0" xfId="0" applyFont="1"/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4" fillId="0" borderId="0" xfId="0" applyFont="1" applyAlignment="1">
      <alignment horizontal="justify" vertical="top" wrapText="1"/>
    </xf>
    <xf numFmtId="0" fontId="24" fillId="0" borderId="0" xfId="0" applyFont="1" applyAlignment="1">
      <alignment horizontal="justify" vertical="center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horizontal="justify" wrapText="1"/>
    </xf>
    <xf numFmtId="0" fontId="25" fillId="0" borderId="0" xfId="0" applyFont="1"/>
    <xf numFmtId="0" fontId="21" fillId="0" borderId="0" xfId="0" applyFont="1" applyAlignment="1">
      <alignment wrapText="1"/>
    </xf>
    <xf numFmtId="0" fontId="21" fillId="0" borderId="0" xfId="0" applyFont="1" applyAlignment="1">
      <alignment horizontal="justify" vertical="top" wrapText="1"/>
    </xf>
    <xf numFmtId="0" fontId="21" fillId="0" borderId="0" xfId="0" applyFont="1" applyAlignment="1">
      <alignment horizontal="justify" vertical="top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9" fillId="0" borderId="1" xfId="0" applyFont="1" applyBorder="1" applyAlignment="1">
      <alignment horizontal="left" vertical="top"/>
    </xf>
    <xf numFmtId="165" fontId="15" fillId="0" borderId="1" xfId="4" applyFont="1" applyBorder="1" applyAlignment="1">
      <alignment vertical="center"/>
    </xf>
    <xf numFmtId="165" fontId="10" fillId="0" borderId="1" xfId="4" applyFont="1" applyBorder="1" applyAlignment="1">
      <alignment horizontal="left" vertical="center" wrapText="1"/>
    </xf>
    <xf numFmtId="165" fontId="12" fillId="0" borderId="15" xfId="4" applyFont="1" applyBorder="1" applyAlignment="1">
      <alignment horizontal="left" vertical="center"/>
    </xf>
    <xf numFmtId="165" fontId="12" fillId="0" borderId="14" xfId="4" applyFont="1" applyBorder="1" applyAlignment="1">
      <alignment horizontal="left" vertical="center"/>
    </xf>
    <xf numFmtId="165" fontId="11" fillId="6" borderId="1" xfId="4" applyFont="1" applyFill="1" applyBorder="1" applyAlignment="1">
      <alignment horizontal="left" vertical="top"/>
    </xf>
    <xf numFmtId="165" fontId="15" fillId="0" borderId="15" xfId="4" applyFont="1" applyBorder="1" applyAlignment="1">
      <alignment horizontal="left" vertical="center" wrapText="1"/>
    </xf>
    <xf numFmtId="165" fontId="15" fillId="0" borderId="16" xfId="4" applyFont="1" applyBorder="1" applyAlignment="1">
      <alignment horizontal="left" vertical="center" wrapText="1"/>
    </xf>
    <xf numFmtId="165" fontId="15" fillId="0" borderId="14" xfId="4" applyFont="1" applyBorder="1" applyAlignment="1">
      <alignment horizontal="left" vertical="center" wrapText="1"/>
    </xf>
    <xf numFmtId="165" fontId="9" fillId="0" borderId="15" xfId="4" applyFont="1" applyBorder="1" applyAlignment="1">
      <alignment horizontal="left" vertical="center"/>
    </xf>
    <xf numFmtId="165" fontId="9" fillId="0" borderId="16" xfId="4" applyFont="1" applyBorder="1" applyAlignment="1">
      <alignment horizontal="left" vertical="center"/>
    </xf>
    <xf numFmtId="165" fontId="9" fillId="0" borderId="14" xfId="4" applyFont="1" applyBorder="1" applyAlignment="1">
      <alignment horizontal="left" vertical="center"/>
    </xf>
    <xf numFmtId="165" fontId="16" fillId="0" borderId="15" xfId="4" applyFont="1" applyBorder="1" applyAlignment="1">
      <alignment horizontal="left" vertical="center" wrapText="1"/>
    </xf>
    <xf numFmtId="165" fontId="16" fillId="0" borderId="16" xfId="4" applyFont="1" applyBorder="1" applyAlignment="1">
      <alignment horizontal="left" vertical="center" wrapText="1"/>
    </xf>
    <xf numFmtId="165" fontId="16" fillId="0" borderId="14" xfId="4" applyFont="1" applyBorder="1" applyAlignment="1">
      <alignment horizontal="left" vertical="center" wrapText="1"/>
    </xf>
    <xf numFmtId="165" fontId="11" fillId="0" borderId="1" xfId="4" applyFont="1" applyBorder="1" applyAlignment="1">
      <alignment horizontal="left" vertical="center"/>
    </xf>
    <xf numFmtId="165" fontId="12" fillId="0" borderId="1" xfId="4" applyFont="1" applyBorder="1" applyAlignment="1">
      <alignment horizontal="left" vertical="center" wrapText="1"/>
    </xf>
    <xf numFmtId="0" fontId="2" fillId="0" borderId="0" xfId="0" applyFont="1" applyAlignment="1" applyProtection="1">
      <alignment horizontal="left" vertical="top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center" vertical="top" wrapText="1"/>
      <protection locked="0"/>
    </xf>
    <xf numFmtId="0" fontId="2" fillId="2" borderId="9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2" fillId="0" borderId="12" xfId="0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7" borderId="15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left" vertical="top"/>
      <protection locked="0"/>
    </xf>
    <xf numFmtId="0" fontId="23" fillId="0" borderId="0" xfId="0" applyFont="1" applyAlignment="1">
      <alignment horizontal="center"/>
    </xf>
    <xf numFmtId="0" fontId="20" fillId="0" borderId="1" xfId="0" applyFont="1" applyBorder="1" applyAlignment="1">
      <alignment horizontal="right" vertical="top" wrapText="1"/>
    </xf>
    <xf numFmtId="0" fontId="23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1" xfId="4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 applyProtection="1">
      <alignment vertical="top"/>
      <protection locked="0"/>
    </xf>
    <xf numFmtId="0" fontId="2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left" vertical="top" wrapText="1"/>
    </xf>
    <xf numFmtId="0" fontId="28" fillId="0" borderId="0" xfId="0" applyFont="1"/>
    <xf numFmtId="0" fontId="1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7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29" fillId="0" borderId="1" xfId="0" applyFont="1" applyBorder="1" applyAlignment="1">
      <alignment horizontal="justify" vertical="top" wrapText="1"/>
    </xf>
    <xf numFmtId="0" fontId="29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center"/>
    </xf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28" fillId="0" borderId="0" xfId="0" applyFont="1" applyAlignment="1">
      <alignment horizontal="left" wrapText="1"/>
    </xf>
    <xf numFmtId="0" fontId="3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top"/>
    </xf>
    <xf numFmtId="0" fontId="1" fillId="0" borderId="9" xfId="0" applyFont="1" applyBorder="1"/>
    <xf numFmtId="0" fontId="27" fillId="0" borderId="9" xfId="0" applyFont="1" applyBorder="1" applyAlignment="1">
      <alignment horizontal="center" vertical="top"/>
    </xf>
    <xf numFmtId="0" fontId="27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31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5" fontId="11" fillId="6" borderId="15" xfId="4" applyFont="1" applyFill="1" applyBorder="1" applyAlignment="1">
      <alignment horizontal="center" vertical="top"/>
    </xf>
    <xf numFmtId="165" fontId="11" fillId="6" borderId="16" xfId="4" applyFont="1" applyFill="1" applyBorder="1" applyAlignment="1">
      <alignment horizontal="center" vertical="top"/>
    </xf>
    <xf numFmtId="165" fontId="11" fillId="6" borderId="14" xfId="4" applyFont="1" applyFill="1" applyBorder="1" applyAlignment="1">
      <alignment horizontal="center" vertical="top"/>
    </xf>
    <xf numFmtId="0" fontId="27" fillId="0" borderId="9" xfId="0" applyFont="1" applyBorder="1" applyAlignment="1">
      <alignment horizontal="center" vertical="center" wrapText="1"/>
    </xf>
    <xf numFmtId="0" fontId="27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31" fillId="0" borderId="15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</cellXfs>
  <cellStyles count="6">
    <cellStyle name="Excel Built-in Normal" xfId="2" xr:uid="{00000000-0005-0000-0000-000000000000}"/>
    <cellStyle name="Excel Built-in Normal 1" xfId="4" xr:uid="{00000000-0005-0000-0000-000001000000}"/>
    <cellStyle name="Excel Built-in Normal 2" xfId="5" xr:uid="{00000000-0005-0000-0000-000002000000}"/>
    <cellStyle name="Normal" xfId="0" builtinId="0"/>
    <cellStyle name="Normal 2" xfId="3" xr:uid="{00000000-0005-0000-0000-000004000000}"/>
    <cellStyle name="Normal 3" xfId="1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9ED7CC-B810-407A-9149-60A6DC8912CD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57F528-CB28-4C08-AF5A-B673069646F2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CA65FF-67BF-4AE4-91C3-BCCE83F2F341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EEC9A15-AFB3-4513-ADF1-6AD56627433A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EB1AE5-2AB7-4F6D-A84B-DD4AF0A0122E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FF49A7-0F41-4CC1-BE46-D0D0C1DC7ADC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AC4F165-8032-49A4-85BF-F3D673C67361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294C804-9B9F-4480-8AE8-C08B46DD0C7C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893A8EB-5AE6-431E-9649-E4A2D5CD9076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ED32851-1E82-4B8D-B40C-105EF3E0927E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C0FFE3B-A42A-4C3B-A533-A8FC9D8F6E55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8B1F8D7-C7D7-417F-8017-AC885A616070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F868FA0-B99B-4364-8C52-0BFD583B2832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12A4616-8E3C-480B-BBB2-0BB408BEDD52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7CE1D6A-6C5A-403C-8DF0-7C873FEE7B8B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23</xdr:row>
      <xdr:rowOff>0</xdr:rowOff>
    </xdr:from>
    <xdr:ext cx="184731" cy="254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71CD4B3-4B0D-4CA5-986E-500343FA4B9C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CB03127-663C-4DAB-8EE9-51481B4BFCCA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72E2480-1737-4E23-B92C-5C6B78A89B12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6F60D72-150C-4681-A26A-15683C66AE43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5BD115A-821B-46A8-AD92-49C258493174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E11817-125C-4AEF-9352-A825AE8BCF5F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B855332-4FDA-4D3C-8116-A157DA4271A6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D90CCC5-BFF9-44CD-B53C-BFE702CBF30C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F7FB964-D49D-4514-9935-A09582ACBC9B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2ADC495-1171-4FE1-B236-05E82E470948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37B5648-6853-4CC3-9D82-BA746C34BA10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3660DDA-5156-4353-840D-55D725E04C7E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64B01F4-1B29-49F5-9002-8ED0643A9B94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22BCC64-A89A-4D68-BBFE-E6E91831DA48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  <xdr:oneCellAnchor>
    <xdr:from>
      <xdr:col>2</xdr:col>
      <xdr:colOff>1628775</xdr:colOff>
      <xdr:row>22</xdr:row>
      <xdr:rowOff>0</xdr:rowOff>
    </xdr:from>
    <xdr:ext cx="184731" cy="25455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2CD908C-F425-4D2D-B18F-7B91F93EBC0E}"/>
            </a:ext>
          </a:extLst>
        </xdr:cNvPr>
        <xdr:cNvSpPr txBox="1"/>
      </xdr:nvSpPr>
      <xdr:spPr>
        <a:xfrm>
          <a:off x="2695575" y="102997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r"/>
          <a:endParaRPr lang="ml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K74"/>
  <sheetViews>
    <sheetView tabSelected="1" view="pageBreakPreview" zoomScaleNormal="100" zoomScaleSheetLayoutView="100" workbookViewId="0">
      <selection activeCell="F24" sqref="F24"/>
    </sheetView>
  </sheetViews>
  <sheetFormatPr defaultColWidth="8.7265625" defaultRowHeight="14"/>
  <cols>
    <col min="1" max="1" width="2.453125" style="41" customWidth="1"/>
    <col min="2" max="2" width="7.1796875" style="65" customWidth="1"/>
    <col min="3" max="3" width="36.7265625" style="65" customWidth="1"/>
    <col min="4" max="4" width="18.7265625" style="65" customWidth="1"/>
    <col min="5" max="5" width="15.1796875" style="87" customWidth="1"/>
    <col min="6" max="6" width="18.7265625" style="65" customWidth="1"/>
    <col min="7" max="257" width="9.26953125" style="65" customWidth="1"/>
    <col min="258" max="258" width="19" style="65" customWidth="1"/>
    <col min="259" max="259" width="34.1796875" style="65" customWidth="1"/>
    <col min="260" max="260" width="18.7265625" style="65" customWidth="1"/>
    <col min="261" max="261" width="13.81640625" style="65" customWidth="1"/>
    <col min="262" max="262" width="15.1796875" style="65" customWidth="1"/>
    <col min="263" max="513" width="9.26953125" style="65" customWidth="1"/>
    <col min="514" max="514" width="19" style="65" customWidth="1"/>
    <col min="515" max="515" width="34.1796875" style="65" customWidth="1"/>
    <col min="516" max="516" width="18.7265625" style="65" customWidth="1"/>
    <col min="517" max="517" width="13.81640625" style="65" customWidth="1"/>
    <col min="518" max="518" width="15.1796875" style="65" customWidth="1"/>
    <col min="519" max="769" width="9.26953125" style="65" customWidth="1"/>
    <col min="770" max="770" width="19" style="65" customWidth="1"/>
    <col min="771" max="771" width="34.1796875" style="65" customWidth="1"/>
    <col min="772" max="772" width="18.7265625" style="65" customWidth="1"/>
    <col min="773" max="773" width="13.81640625" style="65" customWidth="1"/>
    <col min="774" max="774" width="15.1796875" style="65" customWidth="1"/>
    <col min="775" max="1025" width="9.26953125" style="65" customWidth="1"/>
    <col min="1026" max="16384" width="8.7265625" style="41"/>
  </cols>
  <sheetData>
    <row r="1" spans="2:6" s="41" customFormat="1">
      <c r="B1" s="154" t="s">
        <v>67</v>
      </c>
      <c r="C1" s="154"/>
      <c r="D1" s="154"/>
      <c r="E1" s="154"/>
      <c r="F1" s="154"/>
    </row>
    <row r="2" spans="2:6" s="41" customFormat="1">
      <c r="B2" s="154" t="s">
        <v>75</v>
      </c>
      <c r="C2" s="154"/>
      <c r="D2" s="154"/>
      <c r="E2" s="154"/>
      <c r="F2" s="154"/>
    </row>
    <row r="3" spans="2:6" s="41" customFormat="1">
      <c r="B3" s="154" t="s">
        <v>34</v>
      </c>
      <c r="C3" s="154"/>
      <c r="D3" s="154"/>
      <c r="E3" s="154"/>
      <c r="F3" s="154"/>
    </row>
    <row r="4" spans="2:6" s="41" customFormat="1">
      <c r="B4" s="154" t="s">
        <v>76</v>
      </c>
      <c r="C4" s="154"/>
      <c r="D4" s="154"/>
      <c r="E4" s="154"/>
      <c r="F4" s="154"/>
    </row>
    <row r="5" spans="2:6" s="41" customFormat="1">
      <c r="B5" s="154" t="s">
        <v>152</v>
      </c>
      <c r="C5" s="154"/>
      <c r="D5" s="154"/>
      <c r="E5" s="154"/>
      <c r="F5" s="154"/>
    </row>
    <row r="6" spans="2:6" s="41" customFormat="1">
      <c r="B6" s="154" t="s">
        <v>151</v>
      </c>
      <c r="C6" s="154"/>
      <c r="D6" s="154"/>
      <c r="E6" s="154"/>
      <c r="F6" s="154"/>
    </row>
    <row r="7" spans="2:6" s="41" customFormat="1" ht="13.5" customHeight="1">
      <c r="B7" s="42"/>
      <c r="C7" s="42"/>
      <c r="D7" s="42"/>
      <c r="E7" s="42"/>
      <c r="F7" s="42"/>
    </row>
    <row r="8" spans="2:6" s="41" customFormat="1" ht="28">
      <c r="B8" s="43" t="s">
        <v>35</v>
      </c>
      <c r="C8" s="43" t="s">
        <v>36</v>
      </c>
      <c r="D8" s="44" t="s">
        <v>37</v>
      </c>
      <c r="E8" s="44" t="s">
        <v>38</v>
      </c>
      <c r="F8" s="44" t="s">
        <v>39</v>
      </c>
    </row>
    <row r="9" spans="2:6" s="41" customFormat="1">
      <c r="B9" s="45">
        <v>1</v>
      </c>
      <c r="C9" s="46" t="s">
        <v>40</v>
      </c>
      <c r="D9" s="47">
        <f>URS!O66</f>
        <v>4.3787528868360281</v>
      </c>
      <c r="E9" s="48">
        <v>0.9</v>
      </c>
      <c r="F9" s="47">
        <f t="shared" ref="F9:F15" si="0">D9*E9</f>
        <v>3.9408775981524253</v>
      </c>
    </row>
    <row r="10" spans="2:6" s="41" customFormat="1">
      <c r="B10" s="45">
        <v>2</v>
      </c>
      <c r="C10" s="52" t="s">
        <v>58</v>
      </c>
      <c r="D10" s="47">
        <f>URS!O67</f>
        <v>66.108545034642034</v>
      </c>
      <c r="E10" s="53">
        <v>0.7</v>
      </c>
      <c r="F10" s="54">
        <f t="shared" si="0"/>
        <v>46.275981524249424</v>
      </c>
    </row>
    <row r="11" spans="2:6" s="41" customFormat="1">
      <c r="B11" s="45">
        <v>3</v>
      </c>
      <c r="C11" s="46" t="s">
        <v>41</v>
      </c>
      <c r="D11" s="47">
        <f>URS!O68</f>
        <v>1.2471131639722866</v>
      </c>
      <c r="E11" s="48">
        <v>0.9</v>
      </c>
      <c r="F11" s="108">
        <f t="shared" si="0"/>
        <v>1.1224018475750579</v>
      </c>
    </row>
    <row r="12" spans="2:6" s="41" customFormat="1">
      <c r="B12" s="45">
        <v>4</v>
      </c>
      <c r="C12" s="52" t="s">
        <v>59</v>
      </c>
      <c r="D12" s="47">
        <f>URS!O69</f>
        <v>36.951501154734409</v>
      </c>
      <c r="E12" s="53">
        <v>0.7</v>
      </c>
      <c r="F12" s="54">
        <f t="shared" si="0"/>
        <v>25.866050808314085</v>
      </c>
    </row>
    <row r="13" spans="2:6" s="41" customFormat="1">
      <c r="B13" s="45">
        <v>5</v>
      </c>
      <c r="C13" s="49" t="s">
        <v>56</v>
      </c>
      <c r="D13" s="50">
        <f>'AC LOADS'!F15</f>
        <v>73.8</v>
      </c>
      <c r="E13" s="51">
        <v>0.8</v>
      </c>
      <c r="F13" s="54">
        <f t="shared" si="0"/>
        <v>59.04</v>
      </c>
    </row>
    <row r="14" spans="2:6" s="196" customFormat="1">
      <c r="B14" s="45">
        <v>6</v>
      </c>
      <c r="C14" s="73" t="s">
        <v>156</v>
      </c>
      <c r="D14" s="50">
        <f>'CSSD LOADS'!E75</f>
        <v>77.59815242494227</v>
      </c>
      <c r="E14" s="195">
        <v>0.8</v>
      </c>
      <c r="F14" s="54">
        <f t="shared" ref="F14" si="1">D14*E14</f>
        <v>62.078521939953816</v>
      </c>
    </row>
    <row r="15" spans="2:6" s="196" customFormat="1" ht="28">
      <c r="B15" s="45">
        <v>7</v>
      </c>
      <c r="C15" s="73" t="s">
        <v>142</v>
      </c>
      <c r="D15" s="50">
        <f>'OT &amp; TIR LOADS'!G10</f>
        <v>60</v>
      </c>
      <c r="E15" s="195">
        <v>0.8</v>
      </c>
      <c r="F15" s="54">
        <f t="shared" si="0"/>
        <v>48</v>
      </c>
    </row>
    <row r="16" spans="2:6" s="41" customFormat="1" ht="28">
      <c r="B16" s="45">
        <v>8</v>
      </c>
      <c r="C16" s="73" t="s">
        <v>143</v>
      </c>
      <c r="D16" s="50">
        <f>'OT &amp; TIR LOADS'!G11</f>
        <v>15</v>
      </c>
      <c r="E16" s="195">
        <v>0.8</v>
      </c>
      <c r="F16" s="54">
        <f t="shared" ref="F16:F18" si="2">D16*E16</f>
        <v>12</v>
      </c>
    </row>
    <row r="17" spans="2:12" s="41" customFormat="1">
      <c r="B17" s="45">
        <v>9</v>
      </c>
      <c r="C17" s="49" t="s">
        <v>144</v>
      </c>
      <c r="D17" s="50">
        <f>'OT &amp; TIR LOADS'!G20</f>
        <v>258.5</v>
      </c>
      <c r="E17" s="195">
        <v>0.8</v>
      </c>
      <c r="F17" s="54">
        <f t="shared" si="2"/>
        <v>206.8</v>
      </c>
    </row>
    <row r="18" spans="2:12" s="41" customFormat="1">
      <c r="B18" s="45">
        <v>10</v>
      </c>
      <c r="C18" s="49" t="s">
        <v>158</v>
      </c>
      <c r="D18" s="50">
        <v>26</v>
      </c>
      <c r="E18" s="195">
        <v>0.8</v>
      </c>
      <c r="F18" s="54">
        <f t="shared" si="2"/>
        <v>20.8</v>
      </c>
    </row>
    <row r="19" spans="2:12" s="41" customFormat="1">
      <c r="B19" s="45"/>
      <c r="C19" s="49"/>
      <c r="D19" s="50"/>
      <c r="E19" s="195"/>
      <c r="F19" s="54"/>
    </row>
    <row r="20" spans="2:12" s="41" customFormat="1">
      <c r="B20" s="55"/>
      <c r="C20" s="57" t="s">
        <v>29</v>
      </c>
      <c r="D20" s="56">
        <f>SUM(D9:D18)</f>
        <v>619.58406466512702</v>
      </c>
      <c r="E20" s="58"/>
      <c r="F20" s="56">
        <f>SUM(F9:F18)</f>
        <v>485.92383371824485</v>
      </c>
    </row>
    <row r="21" spans="2:12" s="41" customFormat="1">
      <c r="B21" s="55"/>
      <c r="C21" s="57"/>
      <c r="D21" s="56"/>
      <c r="E21" s="58"/>
      <c r="F21" s="56"/>
    </row>
    <row r="22" spans="2:12" s="63" customFormat="1">
      <c r="B22" s="152" t="s">
        <v>42</v>
      </c>
      <c r="C22" s="153"/>
      <c r="D22" s="56">
        <f>D20</f>
        <v>619.58406466512702</v>
      </c>
      <c r="E22" s="43" t="s">
        <v>31</v>
      </c>
      <c r="F22" s="56">
        <f>SUM(F20)</f>
        <v>485.92383371824485</v>
      </c>
      <c r="G22" s="59"/>
      <c r="H22" s="59"/>
      <c r="I22" s="59"/>
      <c r="J22" s="60"/>
      <c r="K22" s="61"/>
      <c r="L22" s="62"/>
    </row>
    <row r="23" spans="2:12" s="63" customFormat="1">
      <c r="B23" s="152" t="s">
        <v>30</v>
      </c>
      <c r="C23" s="153"/>
      <c r="D23" s="88"/>
      <c r="E23" s="43" t="s">
        <v>31</v>
      </c>
      <c r="F23" s="56">
        <f>SUM(F22)</f>
        <v>485.92383371824485</v>
      </c>
      <c r="G23" s="59"/>
      <c r="H23" s="59"/>
      <c r="I23" s="59"/>
      <c r="J23" s="60"/>
      <c r="K23" s="61"/>
      <c r="L23" s="62"/>
    </row>
    <row r="24" spans="2:12" s="95" customFormat="1" ht="15.5">
      <c r="B24" s="150" t="s">
        <v>157</v>
      </c>
      <c r="C24" s="150"/>
      <c r="D24" s="150"/>
      <c r="E24" s="78" t="s">
        <v>31</v>
      </c>
      <c r="F24" s="56">
        <f>F23*0.8</f>
        <v>388.73906697459591</v>
      </c>
      <c r="G24" s="96"/>
      <c r="H24" s="97"/>
      <c r="I24" s="98"/>
      <c r="J24" s="99"/>
    </row>
    <row r="25" spans="2:12" s="95" customFormat="1" ht="15.5">
      <c r="B25" s="150" t="s">
        <v>130</v>
      </c>
      <c r="C25" s="150"/>
      <c r="D25" s="150"/>
      <c r="E25" s="78" t="s">
        <v>43</v>
      </c>
      <c r="F25" s="56">
        <f>F24/0.8</f>
        <v>485.92383371824485</v>
      </c>
      <c r="G25" s="96"/>
      <c r="H25" s="97"/>
      <c r="I25" s="98"/>
      <c r="J25" s="99"/>
    </row>
    <row r="26" spans="2:12" s="95" customFormat="1" ht="15.5">
      <c r="B26" s="150" t="s">
        <v>131</v>
      </c>
      <c r="C26" s="150"/>
      <c r="D26" s="150"/>
      <c r="E26" s="78" t="s">
        <v>43</v>
      </c>
      <c r="F26" s="56">
        <f>F25/0.8</f>
        <v>607.40479214780601</v>
      </c>
      <c r="G26" s="96"/>
      <c r="H26" s="97"/>
      <c r="I26" s="98"/>
      <c r="J26" s="99"/>
    </row>
    <row r="27" spans="2:12" s="95" customFormat="1" ht="37.5" customHeight="1">
      <c r="B27" s="151" t="s">
        <v>132</v>
      </c>
      <c r="C27" s="151"/>
      <c r="D27" s="151"/>
      <c r="E27" s="100"/>
      <c r="F27" s="101"/>
      <c r="G27" s="102"/>
      <c r="H27" s="103"/>
      <c r="I27" s="104"/>
      <c r="J27" s="105"/>
    </row>
    <row r="28" spans="2:12" s="63" customFormat="1">
      <c r="B28" s="66"/>
      <c r="C28" s="66"/>
      <c r="D28" s="66"/>
      <c r="E28" s="67"/>
      <c r="F28" s="68"/>
      <c r="G28" s="69"/>
      <c r="H28" s="69"/>
      <c r="I28" s="69"/>
      <c r="J28" s="70"/>
      <c r="K28" s="71"/>
      <c r="L28" s="72"/>
    </row>
    <row r="29" spans="2:12" s="63" customFormat="1">
      <c r="B29" s="164" t="s">
        <v>148</v>
      </c>
      <c r="C29" s="164"/>
      <c r="D29" s="164"/>
      <c r="E29" s="73"/>
      <c r="F29" s="67"/>
      <c r="G29" s="69"/>
      <c r="H29" s="69"/>
      <c r="I29" s="69"/>
      <c r="J29" s="70"/>
      <c r="K29" s="71"/>
      <c r="L29" s="72"/>
    </row>
    <row r="30" spans="2:12" s="63" customFormat="1">
      <c r="B30" s="45">
        <v>1</v>
      </c>
      <c r="C30" s="46" t="s">
        <v>41</v>
      </c>
      <c r="D30" s="47">
        <f>D11</f>
        <v>1.2471131639722866</v>
      </c>
      <c r="E30" s="48">
        <v>0.9</v>
      </c>
      <c r="F30" s="108">
        <f t="shared" ref="F30:F31" si="3">D30*E30</f>
        <v>1.1224018475750579</v>
      </c>
      <c r="G30" s="69"/>
      <c r="H30" s="69"/>
      <c r="I30" s="69"/>
      <c r="J30" s="70"/>
      <c r="K30" s="71"/>
      <c r="L30" s="72"/>
    </row>
    <row r="31" spans="2:12" s="63" customFormat="1">
      <c r="B31" s="45">
        <v>2</v>
      </c>
      <c r="C31" s="52" t="s">
        <v>59</v>
      </c>
      <c r="D31" s="47">
        <f>D12</f>
        <v>36.951501154734409</v>
      </c>
      <c r="E31" s="53">
        <v>0.7</v>
      </c>
      <c r="F31" s="54">
        <f t="shared" si="3"/>
        <v>25.866050808314085</v>
      </c>
      <c r="G31" s="69"/>
      <c r="H31" s="69"/>
      <c r="I31" s="69"/>
      <c r="J31" s="70"/>
      <c r="K31" s="71"/>
      <c r="L31" s="72"/>
    </row>
    <row r="32" spans="2:12" s="63" customFormat="1">
      <c r="B32" s="165" t="s">
        <v>44</v>
      </c>
      <c r="C32" s="165"/>
      <c r="D32" s="165"/>
      <c r="E32" s="47"/>
      <c r="F32" s="47">
        <f>F30+F31</f>
        <v>26.988452655889144</v>
      </c>
      <c r="G32" s="75"/>
      <c r="H32" s="75"/>
      <c r="I32" s="75"/>
      <c r="J32" s="60"/>
      <c r="K32" s="61"/>
      <c r="L32" s="62"/>
    </row>
    <row r="33" spans="2:12" s="63" customFormat="1">
      <c r="B33" s="165" t="s">
        <v>139</v>
      </c>
      <c r="C33" s="165"/>
      <c r="D33" s="165"/>
      <c r="E33" s="74"/>
      <c r="F33" s="74">
        <f>F32/0.85</f>
        <v>31.751120771634287</v>
      </c>
      <c r="G33" s="59"/>
      <c r="H33" s="59"/>
      <c r="I33" s="59"/>
      <c r="J33" s="60"/>
      <c r="K33" s="61"/>
      <c r="L33" s="62"/>
    </row>
    <row r="34" spans="2:12" s="63" customFormat="1">
      <c r="B34" s="165" t="s">
        <v>138</v>
      </c>
      <c r="C34" s="165"/>
      <c r="D34" s="165"/>
      <c r="E34" s="74"/>
      <c r="F34" s="74">
        <f>F33/0.8</f>
        <v>39.68890096454286</v>
      </c>
      <c r="G34" s="75"/>
      <c r="H34" s="75"/>
      <c r="I34" s="75"/>
      <c r="J34" s="60"/>
      <c r="K34" s="71"/>
      <c r="L34" s="72"/>
    </row>
    <row r="35" spans="2:12" ht="33" customHeight="1">
      <c r="B35" s="151" t="s">
        <v>140</v>
      </c>
      <c r="C35" s="151"/>
      <c r="D35" s="151"/>
      <c r="E35" s="43"/>
      <c r="F35" s="64"/>
    </row>
    <row r="36" spans="2:12">
      <c r="B36" s="76"/>
      <c r="C36" s="76"/>
      <c r="D36" s="56"/>
      <c r="E36" s="43"/>
      <c r="F36" s="77"/>
    </row>
    <row r="37" spans="2:12" customFormat="1" ht="15.5">
      <c r="B37" s="158" t="s">
        <v>45</v>
      </c>
      <c r="C37" s="159"/>
      <c r="D37" s="160"/>
      <c r="E37" s="78"/>
      <c r="F37" s="79"/>
    </row>
    <row r="38" spans="2:12" customFormat="1" ht="15.5">
      <c r="B38" s="155" t="s">
        <v>46</v>
      </c>
      <c r="C38" s="156"/>
      <c r="D38" s="157"/>
      <c r="E38" s="80">
        <v>20</v>
      </c>
      <c r="F38" s="81" t="s">
        <v>43</v>
      </c>
    </row>
    <row r="39" spans="2:12" customFormat="1" ht="15.5">
      <c r="B39" s="155" t="s">
        <v>47</v>
      </c>
      <c r="C39" s="156"/>
      <c r="D39" s="157"/>
      <c r="E39" s="82">
        <v>150</v>
      </c>
      <c r="F39" s="81" t="s">
        <v>48</v>
      </c>
    </row>
    <row r="40" spans="2:12" customFormat="1" ht="15.5">
      <c r="B40" s="155" t="s">
        <v>49</v>
      </c>
      <c r="C40" s="156"/>
      <c r="D40" s="157"/>
      <c r="E40" s="82">
        <v>12</v>
      </c>
      <c r="F40" s="81" t="s">
        <v>50</v>
      </c>
    </row>
    <row r="41" spans="2:12" customFormat="1" ht="15.5">
      <c r="B41" s="155" t="s">
        <v>51</v>
      </c>
      <c r="C41" s="156"/>
      <c r="D41" s="157"/>
      <c r="E41" s="83">
        <v>1.5</v>
      </c>
      <c r="F41" s="81" t="s">
        <v>52</v>
      </c>
    </row>
    <row r="42" spans="2:12" customFormat="1" ht="15.5">
      <c r="B42" s="158" t="s">
        <v>45</v>
      </c>
      <c r="C42" s="159"/>
      <c r="D42" s="160"/>
      <c r="E42" s="82">
        <f>(E38*1000*E41)/(E39*E40)*1.85</f>
        <v>30.833333333333336</v>
      </c>
      <c r="F42" s="81" t="s">
        <v>53</v>
      </c>
    </row>
    <row r="43" spans="2:12" customFormat="1" ht="15.5">
      <c r="B43" s="161" t="s">
        <v>141</v>
      </c>
      <c r="C43" s="162"/>
      <c r="D43" s="163"/>
      <c r="E43" s="78"/>
      <c r="F43" s="79"/>
    </row>
    <row r="44" spans="2:12" customFormat="1" ht="15.5">
      <c r="B44" s="84"/>
      <c r="C44" s="84"/>
      <c r="D44" s="85"/>
      <c r="E44" s="78"/>
      <c r="F44" s="86"/>
    </row>
    <row r="45" spans="2:12" s="63" customFormat="1">
      <c r="B45" s="164" t="s">
        <v>145</v>
      </c>
      <c r="C45" s="164"/>
      <c r="D45" s="164"/>
      <c r="E45" s="73"/>
      <c r="F45" s="67"/>
      <c r="G45" s="69"/>
      <c r="H45" s="69"/>
      <c r="I45" s="69"/>
      <c r="J45" s="70"/>
      <c r="K45" s="71"/>
      <c r="L45" s="72"/>
    </row>
    <row r="46" spans="2:12" s="63" customFormat="1" ht="28">
      <c r="B46" s="45">
        <v>1</v>
      </c>
      <c r="C46" s="73" t="s">
        <v>142</v>
      </c>
      <c r="D46" s="47">
        <v>10</v>
      </c>
      <c r="E46" s="48">
        <v>0.8</v>
      </c>
      <c r="F46" s="108">
        <f t="shared" ref="F46" si="4">D46*E46</f>
        <v>8</v>
      </c>
      <c r="G46" s="69"/>
      <c r="H46" s="69"/>
      <c r="I46" s="69"/>
      <c r="J46" s="70"/>
      <c r="K46" s="71"/>
      <c r="L46" s="72"/>
    </row>
    <row r="47" spans="2:12" s="63" customFormat="1">
      <c r="B47" s="165" t="s">
        <v>44</v>
      </c>
      <c r="C47" s="165"/>
      <c r="D47" s="165"/>
      <c r="E47" s="47"/>
      <c r="F47" s="47">
        <f>F46</f>
        <v>8</v>
      </c>
      <c r="G47" s="75"/>
      <c r="H47" s="75"/>
      <c r="I47" s="75"/>
      <c r="J47" s="60"/>
      <c r="K47" s="61"/>
      <c r="L47" s="62"/>
    </row>
    <row r="48" spans="2:12" s="63" customFormat="1">
      <c r="B48" s="165" t="s">
        <v>139</v>
      </c>
      <c r="C48" s="165"/>
      <c r="D48" s="165"/>
      <c r="E48" s="74"/>
      <c r="F48" s="74">
        <f>F47/0.85</f>
        <v>9.4117647058823533</v>
      </c>
      <c r="G48" s="59"/>
      <c r="H48" s="59"/>
      <c r="I48" s="59"/>
      <c r="J48" s="60"/>
      <c r="K48" s="61"/>
      <c r="L48" s="62"/>
    </row>
    <row r="49" spans="2:12" s="63" customFormat="1">
      <c r="B49" s="165" t="s">
        <v>146</v>
      </c>
      <c r="C49" s="165"/>
      <c r="D49" s="165"/>
      <c r="E49" s="74"/>
      <c r="F49" s="74">
        <f>F48/0.9</f>
        <v>10.457516339869281</v>
      </c>
      <c r="G49" s="75"/>
      <c r="H49" s="75"/>
      <c r="I49" s="75"/>
      <c r="J49" s="60"/>
      <c r="K49" s="71"/>
      <c r="L49" s="72"/>
    </row>
    <row r="50" spans="2:12" ht="42.5" customHeight="1">
      <c r="B50" s="151" t="s">
        <v>147</v>
      </c>
      <c r="C50" s="151"/>
      <c r="D50" s="151"/>
      <c r="E50" s="43"/>
      <c r="F50" s="64"/>
    </row>
    <row r="51" spans="2:12">
      <c r="B51" s="76"/>
      <c r="C51" s="76"/>
      <c r="D51" s="56"/>
      <c r="E51" s="43"/>
      <c r="F51" s="77"/>
    </row>
    <row r="52" spans="2:12" customFormat="1" ht="15.5">
      <c r="B52" s="158" t="s">
        <v>45</v>
      </c>
      <c r="C52" s="159"/>
      <c r="D52" s="160"/>
      <c r="E52" s="78"/>
      <c r="F52" s="79"/>
    </row>
    <row r="53" spans="2:12" customFormat="1" ht="15.5">
      <c r="B53" s="155" t="s">
        <v>46</v>
      </c>
      <c r="C53" s="156"/>
      <c r="D53" s="157"/>
      <c r="E53" s="80">
        <v>10</v>
      </c>
      <c r="F53" s="81" t="s">
        <v>43</v>
      </c>
    </row>
    <row r="54" spans="2:12" customFormat="1" ht="15.5">
      <c r="B54" s="155" t="s">
        <v>47</v>
      </c>
      <c r="C54" s="156"/>
      <c r="D54" s="157"/>
      <c r="E54" s="82">
        <v>150</v>
      </c>
      <c r="F54" s="81" t="s">
        <v>48</v>
      </c>
    </row>
    <row r="55" spans="2:12" customFormat="1" ht="15.5">
      <c r="B55" s="155" t="s">
        <v>49</v>
      </c>
      <c r="C55" s="156"/>
      <c r="D55" s="157"/>
      <c r="E55" s="82">
        <v>12</v>
      </c>
      <c r="F55" s="81" t="s">
        <v>50</v>
      </c>
    </row>
    <row r="56" spans="2:12" customFormat="1" ht="15.5">
      <c r="B56" s="155" t="s">
        <v>51</v>
      </c>
      <c r="C56" s="156"/>
      <c r="D56" s="157"/>
      <c r="E56" s="83">
        <v>4</v>
      </c>
      <c r="F56" s="81" t="s">
        <v>52</v>
      </c>
    </row>
    <row r="57" spans="2:12" customFormat="1" ht="15.5">
      <c r="B57" s="158" t="s">
        <v>45</v>
      </c>
      <c r="C57" s="159"/>
      <c r="D57" s="160"/>
      <c r="E57" s="82">
        <f>(E53*1000*E56)/(E54*E55)*1.4</f>
        <v>31.111111111111107</v>
      </c>
      <c r="F57" s="81" t="s">
        <v>53</v>
      </c>
    </row>
    <row r="58" spans="2:12" customFormat="1" ht="15.5">
      <c r="B58" s="161" t="s">
        <v>141</v>
      </c>
      <c r="C58" s="162"/>
      <c r="D58" s="163"/>
      <c r="E58" s="78"/>
      <c r="F58" s="79"/>
    </row>
    <row r="59" spans="2:12" customFormat="1" ht="15.5">
      <c r="B59" s="84"/>
      <c r="C59" s="84"/>
      <c r="D59" s="85"/>
      <c r="E59" s="78"/>
      <c r="F59" s="86"/>
    </row>
    <row r="60" spans="2:12" s="63" customFormat="1">
      <c r="B60" s="164" t="s">
        <v>149</v>
      </c>
      <c r="C60" s="164"/>
      <c r="D60" s="164"/>
      <c r="E60" s="73"/>
      <c r="F60" s="67"/>
      <c r="G60" s="69"/>
      <c r="H60" s="69"/>
      <c r="I60" s="69"/>
      <c r="J60" s="70"/>
      <c r="K60" s="71"/>
      <c r="L60" s="72"/>
    </row>
    <row r="61" spans="2:12" s="63" customFormat="1" ht="28">
      <c r="B61" s="45">
        <v>1</v>
      </c>
      <c r="C61" s="123" t="s">
        <v>143</v>
      </c>
      <c r="D61" s="47">
        <v>5</v>
      </c>
      <c r="E61" s="48">
        <v>0.8</v>
      </c>
      <c r="F61" s="108">
        <f t="shared" ref="F61" si="5">D61*E61</f>
        <v>4</v>
      </c>
      <c r="G61" s="69"/>
      <c r="H61" s="69"/>
      <c r="I61" s="69"/>
      <c r="J61" s="70"/>
      <c r="K61" s="71"/>
      <c r="L61" s="72"/>
    </row>
    <row r="62" spans="2:12" s="63" customFormat="1">
      <c r="B62" s="165" t="s">
        <v>44</v>
      </c>
      <c r="C62" s="165"/>
      <c r="D62" s="165"/>
      <c r="E62" s="47"/>
      <c r="F62" s="47">
        <f>F61</f>
        <v>4</v>
      </c>
      <c r="G62" s="75"/>
      <c r="H62" s="75"/>
      <c r="I62" s="75"/>
      <c r="J62" s="60"/>
      <c r="K62" s="61"/>
      <c r="L62" s="62"/>
    </row>
    <row r="63" spans="2:12" s="63" customFormat="1">
      <c r="B63" s="165" t="s">
        <v>139</v>
      </c>
      <c r="C63" s="165"/>
      <c r="D63" s="165"/>
      <c r="E63" s="74"/>
      <c r="F63" s="74">
        <f>F62/0.85</f>
        <v>4.7058823529411766</v>
      </c>
      <c r="G63" s="59"/>
      <c r="H63" s="59"/>
      <c r="I63" s="59"/>
      <c r="J63" s="60"/>
      <c r="K63" s="61"/>
      <c r="L63" s="62"/>
    </row>
    <row r="64" spans="2:12" s="63" customFormat="1">
      <c r="B64" s="165" t="s">
        <v>138</v>
      </c>
      <c r="C64" s="165"/>
      <c r="D64" s="165"/>
      <c r="E64" s="74"/>
      <c r="F64" s="74">
        <f>F63/0.8</f>
        <v>5.8823529411764701</v>
      </c>
      <c r="G64" s="75"/>
      <c r="H64" s="75"/>
      <c r="I64" s="75"/>
      <c r="J64" s="60"/>
      <c r="K64" s="71"/>
      <c r="L64" s="72"/>
    </row>
    <row r="65" spans="2:6" ht="42.5" customHeight="1">
      <c r="B65" s="151" t="s">
        <v>150</v>
      </c>
      <c r="C65" s="151"/>
      <c r="D65" s="151"/>
      <c r="E65" s="43"/>
      <c r="F65" s="64"/>
    </row>
    <row r="66" spans="2:6">
      <c r="B66" s="151"/>
      <c r="C66" s="151"/>
      <c r="D66" s="151"/>
      <c r="E66" s="43"/>
      <c r="F66" s="77"/>
    </row>
    <row r="67" spans="2:6" customFormat="1" ht="15.5">
      <c r="B67" s="158" t="s">
        <v>45</v>
      </c>
      <c r="C67" s="159"/>
      <c r="D67" s="160"/>
      <c r="E67" s="78"/>
      <c r="F67" s="79"/>
    </row>
    <row r="68" spans="2:6" customFormat="1" ht="15.5">
      <c r="B68" s="155" t="s">
        <v>46</v>
      </c>
      <c r="C68" s="156"/>
      <c r="D68" s="157"/>
      <c r="E68" s="80">
        <v>10</v>
      </c>
      <c r="F68" s="81" t="s">
        <v>43</v>
      </c>
    </row>
    <row r="69" spans="2:6" customFormat="1" ht="15.5">
      <c r="B69" s="155" t="s">
        <v>47</v>
      </c>
      <c r="C69" s="156"/>
      <c r="D69" s="157"/>
      <c r="E69" s="82">
        <v>150</v>
      </c>
      <c r="F69" s="81" t="s">
        <v>48</v>
      </c>
    </row>
    <row r="70" spans="2:6" customFormat="1" ht="15.5">
      <c r="B70" s="155" t="s">
        <v>49</v>
      </c>
      <c r="C70" s="156"/>
      <c r="D70" s="157"/>
      <c r="E70" s="82">
        <v>12</v>
      </c>
      <c r="F70" s="81" t="s">
        <v>50</v>
      </c>
    </row>
    <row r="71" spans="2:6" customFormat="1" ht="15.5">
      <c r="B71" s="155" t="s">
        <v>51</v>
      </c>
      <c r="C71" s="156"/>
      <c r="D71" s="157"/>
      <c r="E71" s="83">
        <v>4</v>
      </c>
      <c r="F71" s="81" t="s">
        <v>52</v>
      </c>
    </row>
    <row r="72" spans="2:6" customFormat="1" ht="15.5">
      <c r="B72" s="158" t="s">
        <v>45</v>
      </c>
      <c r="C72" s="159"/>
      <c r="D72" s="160"/>
      <c r="E72" s="82">
        <f>(E68*1000*E71)/(E69*E70)*1.4</f>
        <v>31.111111111111107</v>
      </c>
      <c r="F72" s="81" t="s">
        <v>53</v>
      </c>
    </row>
    <row r="73" spans="2:6" customFormat="1" ht="15.5">
      <c r="B73" s="161" t="s">
        <v>141</v>
      </c>
      <c r="C73" s="162"/>
      <c r="D73" s="163"/>
      <c r="E73" s="78"/>
      <c r="F73" s="79"/>
    </row>
    <row r="74" spans="2:6" customFormat="1" ht="15.5">
      <c r="B74" s="84"/>
      <c r="C74" s="84"/>
      <c r="D74" s="85"/>
      <c r="E74" s="78"/>
      <c r="F74" s="86"/>
    </row>
  </sheetData>
  <mergeCells count="49">
    <mergeCell ref="B70:D70"/>
    <mergeCell ref="B71:D71"/>
    <mergeCell ref="B72:D72"/>
    <mergeCell ref="B73:D73"/>
    <mergeCell ref="B66:D66"/>
    <mergeCell ref="B64:D64"/>
    <mergeCell ref="B65:D65"/>
    <mergeCell ref="B67:D67"/>
    <mergeCell ref="B68:D68"/>
    <mergeCell ref="B69:D69"/>
    <mergeCell ref="B42:D42"/>
    <mergeCell ref="B43:D43"/>
    <mergeCell ref="B60:D60"/>
    <mergeCell ref="B62:D62"/>
    <mergeCell ref="B63:D63"/>
    <mergeCell ref="B37:D37"/>
    <mergeCell ref="B38:D38"/>
    <mergeCell ref="B39:D39"/>
    <mergeCell ref="B40:D40"/>
    <mergeCell ref="B41:D41"/>
    <mergeCell ref="B29:D29"/>
    <mergeCell ref="B32:D32"/>
    <mergeCell ref="B33:D33"/>
    <mergeCell ref="B34:D34"/>
    <mergeCell ref="B35:D35"/>
    <mergeCell ref="B53:D53"/>
    <mergeCell ref="B45:D45"/>
    <mergeCell ref="B47:D47"/>
    <mergeCell ref="B48:D48"/>
    <mergeCell ref="B49:D49"/>
    <mergeCell ref="B50:D50"/>
    <mergeCell ref="B52:D52"/>
    <mergeCell ref="B54:D54"/>
    <mergeCell ref="B55:D55"/>
    <mergeCell ref="B56:D56"/>
    <mergeCell ref="B57:D57"/>
    <mergeCell ref="B58:D58"/>
    <mergeCell ref="B6:F6"/>
    <mergeCell ref="B1:F1"/>
    <mergeCell ref="B2:F2"/>
    <mergeCell ref="B3:F3"/>
    <mergeCell ref="B4:F4"/>
    <mergeCell ref="B5:F5"/>
    <mergeCell ref="B24:D24"/>
    <mergeCell ref="B25:D25"/>
    <mergeCell ref="B27:D27"/>
    <mergeCell ref="B22:C22"/>
    <mergeCell ref="B23:C23"/>
    <mergeCell ref="B26:D26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0"/>
  <sheetViews>
    <sheetView zoomScale="78" zoomScaleNormal="78" zoomScaleSheetLayoutView="78" workbookViewId="0">
      <pane xSplit="2" ySplit="11" topLeftCell="C64" activePane="bottomRight" state="frozen"/>
      <selection pane="topRight" activeCell="C1" sqref="C1"/>
      <selection pane="bottomLeft" activeCell="A11" sqref="A11"/>
      <selection pane="bottomRight" activeCell="F57" sqref="F57"/>
    </sheetView>
  </sheetViews>
  <sheetFormatPr defaultColWidth="9.1796875" defaultRowHeight="14"/>
  <cols>
    <col min="1" max="1" width="7.54296875" style="1" customWidth="1"/>
    <col min="2" max="2" width="32" style="2" customWidth="1"/>
    <col min="3" max="3" width="7.1796875" style="2" customWidth="1"/>
    <col min="4" max="4" width="6.54296875" style="2" customWidth="1"/>
    <col min="5" max="5" width="5.7265625" style="2" customWidth="1"/>
    <col min="6" max="6" width="9.1796875" style="1" customWidth="1"/>
    <col min="7" max="7" width="10.453125" style="1" customWidth="1"/>
    <col min="8" max="8" width="7.7265625" style="1" customWidth="1"/>
    <col min="9" max="13" width="9.1796875" style="22" customWidth="1"/>
    <col min="14" max="14" width="9.1796875" style="39" customWidth="1"/>
    <col min="15" max="18" width="9.1796875" style="22" customWidth="1"/>
    <col min="19" max="19" width="11.1796875" style="1" customWidth="1"/>
    <col min="20" max="21" width="11" style="2" customWidth="1"/>
    <col min="22" max="22" width="8.453125" style="35" customWidth="1"/>
    <col min="23" max="23" width="8.1796875" style="2" customWidth="1"/>
    <col min="24" max="16384" width="9.1796875" style="2"/>
  </cols>
  <sheetData>
    <row r="1" spans="1:29" s="7" customFormat="1">
      <c r="A1" s="5"/>
      <c r="B1" s="6" t="s">
        <v>1</v>
      </c>
      <c r="C1" s="6"/>
      <c r="D1" s="6"/>
      <c r="E1" s="6"/>
      <c r="F1" s="8"/>
      <c r="G1" s="6"/>
      <c r="H1" s="6"/>
      <c r="I1" s="6"/>
      <c r="J1" s="6"/>
      <c r="K1" s="6"/>
      <c r="L1" s="18"/>
      <c r="M1" s="18"/>
      <c r="N1" s="36"/>
      <c r="O1" s="18"/>
      <c r="P1" s="18"/>
      <c r="Q1" s="18"/>
      <c r="R1" s="18"/>
      <c r="S1" s="8"/>
      <c r="T1" s="8"/>
      <c r="U1" s="8"/>
      <c r="V1" s="8"/>
    </row>
    <row r="2" spans="1:29" s="7" customFormat="1">
      <c r="A2" s="5"/>
      <c r="B2" s="6" t="s">
        <v>0</v>
      </c>
      <c r="C2" s="166" t="s">
        <v>74</v>
      </c>
      <c r="D2" s="166"/>
      <c r="E2" s="166"/>
      <c r="F2" s="166"/>
      <c r="G2" s="166"/>
      <c r="H2" s="166"/>
      <c r="L2" s="18"/>
      <c r="M2" s="18"/>
      <c r="N2" s="36"/>
      <c r="O2" s="18"/>
      <c r="P2" s="18"/>
      <c r="Q2" s="18"/>
      <c r="R2" s="18"/>
      <c r="S2" s="8"/>
      <c r="T2" s="8"/>
      <c r="U2" s="8"/>
      <c r="V2" s="8"/>
    </row>
    <row r="3" spans="1:29" s="7" customFormat="1">
      <c r="A3" s="5"/>
      <c r="B3" s="6" t="s">
        <v>2</v>
      </c>
      <c r="C3" s="6" t="s">
        <v>33</v>
      </c>
      <c r="D3" s="6"/>
      <c r="E3" s="18"/>
      <c r="F3" s="18"/>
      <c r="G3" s="18"/>
      <c r="L3" s="18"/>
      <c r="M3" s="18"/>
      <c r="N3" s="36"/>
      <c r="O3" s="18"/>
      <c r="P3" s="18"/>
      <c r="Q3" s="18"/>
      <c r="R3" s="18"/>
      <c r="S3" s="8"/>
      <c r="T3" s="8"/>
      <c r="U3" s="8"/>
    </row>
    <row r="4" spans="1:29" s="7" customFormat="1">
      <c r="A4" s="5"/>
      <c r="B4" s="6" t="s">
        <v>32</v>
      </c>
      <c r="C4" s="166" t="s">
        <v>77</v>
      </c>
      <c r="D4" s="166"/>
      <c r="E4" s="166"/>
      <c r="F4" s="166"/>
      <c r="G4" s="18"/>
      <c r="L4" s="18"/>
      <c r="M4" s="18"/>
      <c r="N4" s="36"/>
      <c r="O4" s="18"/>
      <c r="P4" s="18"/>
      <c r="Q4" s="18"/>
      <c r="R4" s="18"/>
      <c r="S4" s="8"/>
      <c r="T4" s="8"/>
      <c r="U4" s="8"/>
      <c r="V4" s="8"/>
    </row>
    <row r="5" spans="1:29" s="7" customFormat="1">
      <c r="A5" s="5"/>
      <c r="B5" s="6" t="s">
        <v>3</v>
      </c>
      <c r="C5" s="6" t="s">
        <v>154</v>
      </c>
      <c r="D5" s="6"/>
      <c r="E5" s="18"/>
      <c r="F5" s="18"/>
      <c r="G5" s="18"/>
      <c r="L5" s="18"/>
      <c r="M5" s="18"/>
      <c r="N5" s="36"/>
      <c r="O5" s="18"/>
      <c r="P5" s="18"/>
      <c r="Q5" s="18"/>
      <c r="R5" s="18"/>
      <c r="S5" s="8"/>
      <c r="T5" s="8"/>
      <c r="U5" s="8"/>
      <c r="V5" s="6"/>
    </row>
    <row r="6" spans="1:29" s="7" customFormat="1">
      <c r="A6" s="5"/>
      <c r="B6" s="6" t="s">
        <v>4</v>
      </c>
      <c r="C6" s="109" t="s">
        <v>153</v>
      </c>
      <c r="D6" s="5"/>
      <c r="E6" s="18"/>
      <c r="F6" s="18"/>
      <c r="G6" s="18"/>
      <c r="L6" s="18"/>
      <c r="M6" s="18"/>
      <c r="N6" s="36"/>
      <c r="O6" s="18"/>
      <c r="P6" s="18"/>
      <c r="Q6" s="18"/>
      <c r="R6" s="18"/>
      <c r="S6" s="8"/>
      <c r="T6" s="8"/>
      <c r="U6" s="8"/>
      <c r="V6" s="6"/>
    </row>
    <row r="7" spans="1:29" s="7" customFormat="1" ht="14.5" thickBot="1">
      <c r="A7" s="5"/>
      <c r="F7" s="5"/>
      <c r="G7" s="5"/>
      <c r="H7" s="5"/>
      <c r="I7" s="18"/>
      <c r="J7" s="18"/>
      <c r="K7" s="18"/>
      <c r="L7" s="18"/>
      <c r="M7" s="18"/>
      <c r="N7" s="36"/>
      <c r="O7" s="18"/>
      <c r="P7" s="18"/>
      <c r="Q7" s="18"/>
      <c r="R7" s="18"/>
      <c r="S7" s="5"/>
      <c r="V7" s="92"/>
    </row>
    <row r="8" spans="1:29" s="7" customFormat="1" ht="15" customHeight="1" thickBot="1">
      <c r="A8" s="5"/>
      <c r="F8" s="5"/>
      <c r="G8" s="5"/>
      <c r="H8" s="5"/>
      <c r="I8" s="183" t="s">
        <v>5</v>
      </c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2" t="s">
        <v>6</v>
      </c>
      <c r="Y8" s="182"/>
      <c r="Z8" s="182"/>
      <c r="AA8" s="182"/>
      <c r="AB8" s="182"/>
      <c r="AC8" s="8"/>
    </row>
    <row r="9" spans="1:29" s="9" customFormat="1" ht="45" customHeight="1">
      <c r="A9" s="167" t="s">
        <v>7</v>
      </c>
      <c r="B9" s="169" t="s">
        <v>8</v>
      </c>
      <c r="C9" s="173" t="s">
        <v>57</v>
      </c>
      <c r="D9" s="173"/>
      <c r="E9" s="173"/>
      <c r="F9" s="173" t="s">
        <v>9</v>
      </c>
      <c r="G9" s="173"/>
      <c r="H9" s="171" t="s">
        <v>10</v>
      </c>
      <c r="I9" s="179" t="s">
        <v>11</v>
      </c>
      <c r="J9" s="19" t="s">
        <v>21</v>
      </c>
      <c r="K9" s="19" t="s">
        <v>22</v>
      </c>
      <c r="L9" s="19" t="s">
        <v>25</v>
      </c>
      <c r="M9" s="19" t="s">
        <v>23</v>
      </c>
      <c r="N9" s="19" t="s">
        <v>23</v>
      </c>
      <c r="O9" s="177" t="s">
        <v>27</v>
      </c>
      <c r="P9" s="178"/>
      <c r="Q9" s="177" t="s">
        <v>28</v>
      </c>
      <c r="R9" s="178"/>
      <c r="S9" s="185" t="s">
        <v>61</v>
      </c>
      <c r="T9" s="186"/>
      <c r="U9" s="93" t="s">
        <v>71</v>
      </c>
      <c r="V9" s="93" t="s">
        <v>70</v>
      </c>
      <c r="W9" s="106" t="s">
        <v>66</v>
      </c>
      <c r="X9" s="181" t="s">
        <v>12</v>
      </c>
      <c r="Y9" s="181" t="s">
        <v>64</v>
      </c>
      <c r="Z9" s="93" t="s">
        <v>60</v>
      </c>
      <c r="AA9" s="181" t="s">
        <v>13</v>
      </c>
      <c r="AB9" s="175" t="s">
        <v>65</v>
      </c>
      <c r="AC9" s="175" t="s">
        <v>72</v>
      </c>
    </row>
    <row r="10" spans="1:29" s="9" customFormat="1">
      <c r="A10" s="168"/>
      <c r="B10" s="170"/>
      <c r="C10" s="174"/>
      <c r="D10" s="174"/>
      <c r="E10" s="174"/>
      <c r="F10" s="174"/>
      <c r="G10" s="174"/>
      <c r="H10" s="172"/>
      <c r="I10" s="180"/>
      <c r="J10" s="20"/>
      <c r="K10" s="20"/>
      <c r="L10" s="20"/>
      <c r="M10" s="20"/>
      <c r="N10" s="20"/>
      <c r="O10" s="20"/>
      <c r="P10" s="20"/>
      <c r="Q10" s="20"/>
      <c r="R10" s="20"/>
      <c r="S10" s="89" t="s">
        <v>62</v>
      </c>
      <c r="T10" s="94" t="s">
        <v>63</v>
      </c>
      <c r="U10" s="89" t="s">
        <v>73</v>
      </c>
      <c r="V10" s="89" t="s">
        <v>14</v>
      </c>
      <c r="W10" s="90" t="s">
        <v>14</v>
      </c>
      <c r="X10" s="181"/>
      <c r="Y10" s="181"/>
      <c r="Z10" s="93"/>
      <c r="AA10" s="181"/>
      <c r="AB10" s="176"/>
      <c r="AC10" s="176"/>
    </row>
    <row r="11" spans="1:29" s="8" customFormat="1">
      <c r="A11" s="10"/>
      <c r="B11" s="11"/>
      <c r="C11" s="11" t="s">
        <v>26</v>
      </c>
      <c r="D11" s="11" t="s">
        <v>19</v>
      </c>
      <c r="E11" s="11" t="s">
        <v>20</v>
      </c>
      <c r="F11" s="11" t="s">
        <v>54</v>
      </c>
      <c r="G11" s="11" t="s">
        <v>55</v>
      </c>
      <c r="H11" s="11" t="s">
        <v>15</v>
      </c>
      <c r="I11" s="21" t="s">
        <v>17</v>
      </c>
      <c r="J11" s="21"/>
      <c r="K11" s="21" t="s">
        <v>24</v>
      </c>
      <c r="L11" s="21"/>
      <c r="M11" s="21" t="s">
        <v>16</v>
      </c>
      <c r="N11" s="21" t="s">
        <v>16</v>
      </c>
      <c r="O11" s="21" t="s">
        <v>16</v>
      </c>
      <c r="P11" s="21" t="s">
        <v>24</v>
      </c>
      <c r="Q11" s="21" t="s">
        <v>16</v>
      </c>
      <c r="R11" s="21" t="s">
        <v>24</v>
      </c>
      <c r="S11" s="91" t="s">
        <v>18</v>
      </c>
      <c r="T11" s="91" t="s">
        <v>18</v>
      </c>
      <c r="U11" s="91"/>
      <c r="V11" s="91"/>
      <c r="W11" s="91"/>
      <c r="X11" s="91" t="s">
        <v>18</v>
      </c>
      <c r="Y11" s="91" t="s">
        <v>18</v>
      </c>
      <c r="Z11" s="91" t="s">
        <v>18</v>
      </c>
      <c r="AA11" s="91" t="s">
        <v>18</v>
      </c>
      <c r="AB11" s="91" t="s">
        <v>18</v>
      </c>
      <c r="AC11" s="91" t="s">
        <v>18</v>
      </c>
    </row>
    <row r="12" spans="1:29">
      <c r="A12" s="112"/>
      <c r="B12" s="113" t="s">
        <v>78</v>
      </c>
      <c r="C12" s="114"/>
      <c r="D12" s="114"/>
      <c r="E12" s="115"/>
      <c r="F12" s="116"/>
      <c r="G12" s="116"/>
      <c r="H12" s="117"/>
      <c r="I12" s="118"/>
      <c r="J12" s="119"/>
      <c r="K12" s="118"/>
      <c r="L12" s="118"/>
      <c r="M12" s="119"/>
      <c r="N12" s="120"/>
      <c r="O12" s="118"/>
      <c r="P12" s="118"/>
      <c r="Q12" s="118"/>
      <c r="R12" s="118"/>
      <c r="S12" s="117"/>
      <c r="T12" s="117"/>
      <c r="U12" s="117"/>
      <c r="V12" s="117"/>
      <c r="W12" s="116"/>
      <c r="X12" s="118"/>
      <c r="Y12" s="118"/>
      <c r="Z12" s="118"/>
      <c r="AA12" s="118"/>
      <c r="AB12" s="16"/>
      <c r="AC12" s="3"/>
    </row>
    <row r="13" spans="1:29">
      <c r="A13" s="110">
        <v>1</v>
      </c>
      <c r="B13" s="13" t="s">
        <v>83</v>
      </c>
      <c r="C13" s="15">
        <v>10.99</v>
      </c>
      <c r="D13" s="15">
        <v>7.09</v>
      </c>
      <c r="E13" s="15">
        <v>3</v>
      </c>
      <c r="F13" s="14">
        <f t="shared" ref="F13:F38" si="0">C13*D13</f>
        <v>77.9191</v>
      </c>
      <c r="G13" s="14">
        <f>F13*10.76</f>
        <v>838.40951599999994</v>
      </c>
      <c r="H13" s="14">
        <f>E13</f>
        <v>3</v>
      </c>
      <c r="I13" s="16">
        <v>200</v>
      </c>
      <c r="J13" s="23">
        <f t="shared" ref="J13:J38" si="1">(C13*D13)/(E13*(C13+D13))</f>
        <v>1.4365615781710916</v>
      </c>
      <c r="K13" s="16">
        <v>12</v>
      </c>
      <c r="L13" s="16">
        <v>1200</v>
      </c>
      <c r="M13" s="23">
        <f>(F13*I13)/(0.85*0.65*J13*L13)</f>
        <v>16.361990950226243</v>
      </c>
      <c r="N13" s="33">
        <v>16</v>
      </c>
      <c r="O13" s="16">
        <v>11</v>
      </c>
      <c r="P13" s="16">
        <f t="shared" ref="P13:P14" si="2">O13*K13</f>
        <v>132</v>
      </c>
      <c r="Q13" s="16">
        <v>5</v>
      </c>
      <c r="R13" s="16">
        <f t="shared" ref="R13:R14" si="3">Q13*K13</f>
        <v>60</v>
      </c>
      <c r="S13" s="4"/>
      <c r="T13" s="4"/>
      <c r="U13" s="4"/>
      <c r="V13" s="4">
        <v>2</v>
      </c>
      <c r="W13" s="16"/>
      <c r="X13" s="16"/>
      <c r="Y13" s="16"/>
      <c r="Z13" s="16"/>
      <c r="AA13" s="16"/>
      <c r="AB13" s="16"/>
      <c r="AC13" s="3"/>
    </row>
    <row r="14" spans="1:29">
      <c r="A14" s="110">
        <v>2</v>
      </c>
      <c r="B14" s="13" t="s">
        <v>69</v>
      </c>
      <c r="C14" s="15">
        <v>4.5</v>
      </c>
      <c r="D14" s="15">
        <v>2.5</v>
      </c>
      <c r="E14" s="15">
        <v>3</v>
      </c>
      <c r="F14" s="14">
        <f t="shared" si="0"/>
        <v>11.25</v>
      </c>
      <c r="G14" s="14">
        <f>F14*10.76</f>
        <v>121.05</v>
      </c>
      <c r="H14" s="14">
        <f>E14</f>
        <v>3</v>
      </c>
      <c r="I14" s="16">
        <v>200</v>
      </c>
      <c r="J14" s="23">
        <f t="shared" si="1"/>
        <v>0.5357142857142857</v>
      </c>
      <c r="K14" s="16">
        <v>24</v>
      </c>
      <c r="L14" s="16">
        <v>2400</v>
      </c>
      <c r="M14" s="23">
        <f t="shared" ref="M14:M36" si="4">(F14*I14)/(0.85*0.65*J14*L14)</f>
        <v>3.1674208144796379</v>
      </c>
      <c r="N14" s="33">
        <v>2</v>
      </c>
      <c r="O14" s="16">
        <v>1</v>
      </c>
      <c r="P14" s="16">
        <f t="shared" si="2"/>
        <v>24</v>
      </c>
      <c r="Q14" s="16">
        <v>1</v>
      </c>
      <c r="R14" s="16">
        <f t="shared" si="3"/>
        <v>24</v>
      </c>
      <c r="S14" s="4"/>
      <c r="T14" s="4"/>
      <c r="U14" s="4"/>
      <c r="V14" s="4">
        <v>2</v>
      </c>
      <c r="W14" s="16"/>
      <c r="X14" s="16"/>
      <c r="Y14" s="16"/>
      <c r="Z14" s="16">
        <v>1</v>
      </c>
      <c r="AA14" s="16"/>
      <c r="AB14" s="16">
        <v>1</v>
      </c>
      <c r="AC14" s="3"/>
    </row>
    <row r="15" spans="1:29">
      <c r="A15" s="110">
        <v>3</v>
      </c>
      <c r="B15" s="13" t="s">
        <v>84</v>
      </c>
      <c r="C15" s="15">
        <v>2.9</v>
      </c>
      <c r="D15" s="15">
        <v>6.08</v>
      </c>
      <c r="E15" s="15">
        <v>3</v>
      </c>
      <c r="F15" s="14">
        <f t="shared" si="0"/>
        <v>17.631999999999998</v>
      </c>
      <c r="G15" s="14">
        <f>F15*10.76</f>
        <v>189.72031999999999</v>
      </c>
      <c r="H15" s="14">
        <f>E15</f>
        <v>3</v>
      </c>
      <c r="I15" s="16">
        <v>200</v>
      </c>
      <c r="J15" s="23">
        <f t="shared" si="1"/>
        <v>0.65449146250927981</v>
      </c>
      <c r="K15" s="16">
        <v>36</v>
      </c>
      <c r="L15" s="16">
        <v>3600</v>
      </c>
      <c r="M15" s="23">
        <f>(F15*I15)/(0.85*0.65*J15*L15)</f>
        <v>2.7088989441930624</v>
      </c>
      <c r="N15" s="33">
        <v>2</v>
      </c>
      <c r="O15" s="16">
        <v>1</v>
      </c>
      <c r="P15" s="16">
        <f>O15*K15</f>
        <v>36</v>
      </c>
      <c r="Q15" s="16">
        <v>1</v>
      </c>
      <c r="R15" s="16">
        <f>Q15*K15</f>
        <v>36</v>
      </c>
      <c r="S15" s="4"/>
      <c r="T15" s="4"/>
      <c r="U15" s="4"/>
      <c r="V15" s="4">
        <v>1</v>
      </c>
      <c r="W15" s="16"/>
      <c r="X15" s="16"/>
      <c r="Y15" s="16"/>
      <c r="Z15" s="16">
        <v>1</v>
      </c>
      <c r="AA15" s="16">
        <v>1</v>
      </c>
      <c r="AB15" s="16">
        <v>1</v>
      </c>
      <c r="AC15" s="16"/>
    </row>
    <row r="16" spans="1:29">
      <c r="A16" s="110">
        <v>4</v>
      </c>
      <c r="B16" s="13" t="s">
        <v>85</v>
      </c>
      <c r="C16" s="15">
        <v>10.029999999999999</v>
      </c>
      <c r="D16" s="15">
        <v>2.9</v>
      </c>
      <c r="E16" s="15">
        <v>3</v>
      </c>
      <c r="F16" s="14">
        <f t="shared" si="0"/>
        <v>29.086999999999996</v>
      </c>
      <c r="G16" s="14">
        <f t="shared" ref="G16:G29" si="5">F16*10.76</f>
        <v>312.97611999999998</v>
      </c>
      <c r="H16" s="14">
        <f>E16</f>
        <v>3</v>
      </c>
      <c r="I16" s="16">
        <v>200</v>
      </c>
      <c r="J16" s="23">
        <f t="shared" si="1"/>
        <v>0.74985821087909243</v>
      </c>
      <c r="K16" s="16">
        <v>36</v>
      </c>
      <c r="L16" s="16">
        <v>3600</v>
      </c>
      <c r="M16" s="23">
        <f t="shared" ref="M16:M18" si="6">(F16*I16)/(0.85*0.65*J16*L16)</f>
        <v>3.9004524886877836</v>
      </c>
      <c r="N16" s="33">
        <v>4</v>
      </c>
      <c r="O16" s="16">
        <v>3</v>
      </c>
      <c r="P16" s="16">
        <f t="shared" ref="P16:P18" si="7">O16*K16</f>
        <v>108</v>
      </c>
      <c r="Q16" s="16">
        <v>1</v>
      </c>
      <c r="R16" s="16">
        <f t="shared" ref="R16:R18" si="8">Q16*K16</f>
        <v>36</v>
      </c>
      <c r="S16" s="4"/>
      <c r="T16" s="4"/>
      <c r="U16" s="4"/>
      <c r="V16" s="4">
        <v>2</v>
      </c>
      <c r="W16" s="16"/>
      <c r="X16" s="16"/>
      <c r="Y16" s="16"/>
      <c r="Z16" s="16">
        <v>1</v>
      </c>
      <c r="AA16" s="16"/>
      <c r="AB16" s="16">
        <v>2</v>
      </c>
      <c r="AC16" s="16"/>
    </row>
    <row r="17" spans="1:29">
      <c r="A17" s="110">
        <v>5</v>
      </c>
      <c r="B17" s="13" t="s">
        <v>86</v>
      </c>
      <c r="C17" s="15">
        <v>6.53</v>
      </c>
      <c r="D17" s="15">
        <v>5.26</v>
      </c>
      <c r="E17" s="15">
        <v>3</v>
      </c>
      <c r="F17" s="14">
        <f t="shared" si="0"/>
        <v>34.347799999999999</v>
      </c>
      <c r="G17" s="14">
        <f t="shared" si="5"/>
        <v>369.58232799999996</v>
      </c>
      <c r="H17" s="14">
        <f>E17</f>
        <v>3</v>
      </c>
      <c r="I17" s="16">
        <v>300</v>
      </c>
      <c r="J17" s="23">
        <f t="shared" si="1"/>
        <v>0.97109980209216851</v>
      </c>
      <c r="K17" s="16">
        <v>36</v>
      </c>
      <c r="L17" s="16">
        <v>3600</v>
      </c>
      <c r="M17" s="23">
        <f t="shared" si="6"/>
        <v>5.3348416289592766</v>
      </c>
      <c r="N17" s="33">
        <v>6</v>
      </c>
      <c r="O17" s="16">
        <v>4</v>
      </c>
      <c r="P17" s="16">
        <f t="shared" si="7"/>
        <v>144</v>
      </c>
      <c r="Q17" s="16">
        <v>2</v>
      </c>
      <c r="R17" s="16">
        <f t="shared" si="8"/>
        <v>72</v>
      </c>
      <c r="S17" s="4">
        <v>2</v>
      </c>
      <c r="T17" s="4"/>
      <c r="U17" s="4"/>
      <c r="V17" s="4">
        <v>2</v>
      </c>
      <c r="W17" s="16"/>
      <c r="X17" s="16"/>
      <c r="Y17" s="16"/>
      <c r="Z17" s="16">
        <v>1</v>
      </c>
      <c r="AA17" s="16">
        <v>1</v>
      </c>
      <c r="AB17" s="16">
        <v>1</v>
      </c>
      <c r="AC17" s="16"/>
    </row>
    <row r="18" spans="1:29">
      <c r="A18" s="110">
        <v>6</v>
      </c>
      <c r="B18" s="13" t="s">
        <v>87</v>
      </c>
      <c r="C18" s="15">
        <v>3.27</v>
      </c>
      <c r="D18" s="15">
        <v>5.26</v>
      </c>
      <c r="E18" s="15">
        <v>3</v>
      </c>
      <c r="F18" s="14">
        <f t="shared" si="0"/>
        <v>17.200199999999999</v>
      </c>
      <c r="G18" s="14">
        <f t="shared" si="5"/>
        <v>185.07415199999997</v>
      </c>
      <c r="H18" s="14">
        <f t="shared" ref="H18:H28" si="9">E18</f>
        <v>3</v>
      </c>
      <c r="I18" s="16">
        <v>200</v>
      </c>
      <c r="J18" s="23">
        <f t="shared" si="1"/>
        <v>0.672145369284877</v>
      </c>
      <c r="K18" s="16">
        <v>24</v>
      </c>
      <c r="L18" s="16">
        <v>2400</v>
      </c>
      <c r="M18" s="23">
        <f t="shared" si="6"/>
        <v>3.8597285067873299</v>
      </c>
      <c r="N18" s="33">
        <v>4</v>
      </c>
      <c r="O18" s="16">
        <v>3</v>
      </c>
      <c r="P18" s="16">
        <f t="shared" si="7"/>
        <v>72</v>
      </c>
      <c r="Q18" s="16">
        <v>1</v>
      </c>
      <c r="R18" s="16">
        <f t="shared" si="8"/>
        <v>24</v>
      </c>
      <c r="S18" s="4"/>
      <c r="T18" s="4"/>
      <c r="U18" s="4"/>
      <c r="V18" s="4">
        <v>1</v>
      </c>
      <c r="W18" s="16"/>
      <c r="X18" s="16"/>
      <c r="Y18" s="16"/>
      <c r="Z18" s="16">
        <v>1</v>
      </c>
      <c r="AA18" s="16"/>
      <c r="AB18" s="16">
        <v>1</v>
      </c>
      <c r="AC18" s="16"/>
    </row>
    <row r="19" spans="1:29">
      <c r="A19" s="110">
        <v>7</v>
      </c>
      <c r="B19" s="13" t="s">
        <v>88</v>
      </c>
      <c r="C19" s="15">
        <v>10.52</v>
      </c>
      <c r="D19" s="15">
        <v>2.9</v>
      </c>
      <c r="E19" s="15">
        <v>3</v>
      </c>
      <c r="F19" s="14">
        <f t="shared" si="0"/>
        <v>30.507999999999999</v>
      </c>
      <c r="G19" s="14">
        <f t="shared" si="5"/>
        <v>328.26607999999999</v>
      </c>
      <c r="H19" s="14">
        <f t="shared" si="9"/>
        <v>3</v>
      </c>
      <c r="I19" s="16">
        <v>200</v>
      </c>
      <c r="J19" s="23">
        <f t="shared" si="1"/>
        <v>0.75777446597118725</v>
      </c>
      <c r="K19" s="16">
        <v>36</v>
      </c>
      <c r="L19" s="16">
        <v>3600</v>
      </c>
      <c r="M19" s="23">
        <f t="shared" si="4"/>
        <v>4.0482654600301657</v>
      </c>
      <c r="N19" s="33">
        <v>3</v>
      </c>
      <c r="O19" s="16">
        <v>2</v>
      </c>
      <c r="P19" s="16">
        <f t="shared" ref="P19:P22" si="10">O19*K19</f>
        <v>72</v>
      </c>
      <c r="Q19" s="16">
        <v>1</v>
      </c>
      <c r="R19" s="16">
        <f t="shared" ref="R19:R22" si="11">Q19*K19</f>
        <v>36</v>
      </c>
      <c r="S19" s="4"/>
      <c r="T19" s="4"/>
      <c r="U19" s="4"/>
      <c r="V19" s="4">
        <v>1</v>
      </c>
      <c r="W19" s="16"/>
      <c r="X19" s="16"/>
      <c r="Y19" s="16"/>
      <c r="Z19" s="16">
        <v>1</v>
      </c>
      <c r="AA19" s="16">
        <v>1</v>
      </c>
      <c r="AB19" s="16">
        <v>2</v>
      </c>
      <c r="AC19" s="16"/>
    </row>
    <row r="20" spans="1:29" s="122" customFormat="1" ht="28">
      <c r="A20" s="110">
        <v>8</v>
      </c>
      <c r="B20" s="13" t="s">
        <v>89</v>
      </c>
      <c r="C20" s="15">
        <v>10.32</v>
      </c>
      <c r="D20" s="15">
        <v>5.74</v>
      </c>
      <c r="E20" s="15">
        <v>3</v>
      </c>
      <c r="F20" s="121">
        <f t="shared" si="0"/>
        <v>59.236800000000002</v>
      </c>
      <c r="G20" s="121">
        <f t="shared" si="5"/>
        <v>637.387968</v>
      </c>
      <c r="H20" s="121">
        <f t="shared" si="9"/>
        <v>3</v>
      </c>
      <c r="I20" s="16">
        <v>300</v>
      </c>
      <c r="J20" s="23">
        <f t="shared" si="1"/>
        <v>1.229489414694894</v>
      </c>
      <c r="K20" s="16">
        <v>36</v>
      </c>
      <c r="L20" s="16">
        <v>3600</v>
      </c>
      <c r="M20" s="23">
        <f t="shared" si="4"/>
        <v>7.266968325791856</v>
      </c>
      <c r="N20" s="33">
        <v>8</v>
      </c>
      <c r="O20" s="16">
        <v>5</v>
      </c>
      <c r="P20" s="16">
        <f t="shared" si="10"/>
        <v>180</v>
      </c>
      <c r="Q20" s="16">
        <v>3</v>
      </c>
      <c r="R20" s="16">
        <f t="shared" si="11"/>
        <v>108</v>
      </c>
      <c r="S20" s="16">
        <v>3</v>
      </c>
      <c r="T20" s="16"/>
      <c r="U20" s="16">
        <v>2</v>
      </c>
      <c r="V20" s="16">
        <v>4</v>
      </c>
      <c r="W20" s="16">
        <v>4</v>
      </c>
      <c r="X20" s="16"/>
      <c r="Y20" s="16"/>
      <c r="Z20" s="16">
        <v>1</v>
      </c>
      <c r="AA20" s="16"/>
      <c r="AB20" s="16">
        <v>2</v>
      </c>
      <c r="AC20" s="16"/>
    </row>
    <row r="21" spans="1:29">
      <c r="A21" s="110">
        <v>9</v>
      </c>
      <c r="B21" s="13" t="s">
        <v>90</v>
      </c>
      <c r="C21" s="15">
        <v>16.66</v>
      </c>
      <c r="D21" s="15">
        <v>2.9</v>
      </c>
      <c r="E21" s="15">
        <v>3</v>
      </c>
      <c r="F21" s="14">
        <f t="shared" si="0"/>
        <v>48.314</v>
      </c>
      <c r="G21" s="14">
        <f t="shared" si="5"/>
        <v>519.85864000000004</v>
      </c>
      <c r="H21" s="14">
        <f t="shared" si="9"/>
        <v>3</v>
      </c>
      <c r="I21" s="16">
        <v>200</v>
      </c>
      <c r="J21" s="23">
        <f t="shared" si="1"/>
        <v>0.82334696659850048</v>
      </c>
      <c r="K21" s="16">
        <v>36</v>
      </c>
      <c r="L21" s="16">
        <v>3600</v>
      </c>
      <c r="M21" s="23">
        <f t="shared" si="4"/>
        <v>5.9004524886877823</v>
      </c>
      <c r="N21" s="33">
        <v>5</v>
      </c>
      <c r="O21" s="16">
        <v>3</v>
      </c>
      <c r="P21" s="16">
        <f t="shared" si="10"/>
        <v>108</v>
      </c>
      <c r="Q21" s="16">
        <v>2</v>
      </c>
      <c r="R21" s="16">
        <f t="shared" si="11"/>
        <v>72</v>
      </c>
      <c r="S21" s="4"/>
      <c r="T21" s="4"/>
      <c r="U21" s="4"/>
      <c r="V21" s="4">
        <v>3</v>
      </c>
      <c r="W21" s="16"/>
      <c r="X21" s="16"/>
      <c r="Y21" s="16"/>
      <c r="Z21" s="16">
        <v>2</v>
      </c>
      <c r="AA21" s="16">
        <v>2</v>
      </c>
      <c r="AB21" s="16">
        <v>3</v>
      </c>
      <c r="AC21" s="16"/>
    </row>
    <row r="22" spans="1:29">
      <c r="A22" s="110">
        <v>10</v>
      </c>
      <c r="B22" s="13" t="s">
        <v>91</v>
      </c>
      <c r="C22" s="15">
        <v>14.27</v>
      </c>
      <c r="D22" s="15">
        <v>5.74</v>
      </c>
      <c r="E22" s="15">
        <v>3</v>
      </c>
      <c r="F22" s="14">
        <f t="shared" si="0"/>
        <v>81.909800000000004</v>
      </c>
      <c r="G22" s="14">
        <f t="shared" si="5"/>
        <v>881.34944800000005</v>
      </c>
      <c r="H22" s="14">
        <f t="shared" si="9"/>
        <v>3</v>
      </c>
      <c r="I22" s="16">
        <v>300</v>
      </c>
      <c r="J22" s="23">
        <f t="shared" si="1"/>
        <v>1.36448109278694</v>
      </c>
      <c r="K22" s="16">
        <v>36</v>
      </c>
      <c r="L22" s="16">
        <v>3600</v>
      </c>
      <c r="M22" s="23">
        <f t="shared" si="4"/>
        <v>9.0542986425339365</v>
      </c>
      <c r="N22" s="33">
        <v>8</v>
      </c>
      <c r="O22" s="16">
        <v>5</v>
      </c>
      <c r="P22" s="16">
        <f t="shared" si="10"/>
        <v>180</v>
      </c>
      <c r="Q22" s="16">
        <v>3</v>
      </c>
      <c r="R22" s="16">
        <f t="shared" si="11"/>
        <v>108</v>
      </c>
      <c r="S22" s="4">
        <v>12</v>
      </c>
      <c r="T22" s="4"/>
      <c r="U22" s="4">
        <v>2</v>
      </c>
      <c r="V22" s="4">
        <v>34</v>
      </c>
      <c r="W22" s="16">
        <v>90</v>
      </c>
      <c r="X22" s="16">
        <v>12</v>
      </c>
      <c r="Y22" s="16">
        <v>1</v>
      </c>
      <c r="Z22" s="16">
        <v>1</v>
      </c>
      <c r="AA22" s="16"/>
      <c r="AB22" s="16">
        <v>2</v>
      </c>
      <c r="AC22" s="16"/>
    </row>
    <row r="23" spans="1:29">
      <c r="A23" s="110">
        <v>11</v>
      </c>
      <c r="B23" s="13" t="s">
        <v>68</v>
      </c>
      <c r="C23" s="15">
        <v>3.22</v>
      </c>
      <c r="D23" s="15">
        <v>5.74</v>
      </c>
      <c r="E23" s="15">
        <v>3</v>
      </c>
      <c r="F23" s="14">
        <f t="shared" si="0"/>
        <v>18.482800000000001</v>
      </c>
      <c r="G23" s="14">
        <f t="shared" si="5"/>
        <v>198.87492800000001</v>
      </c>
      <c r="H23" s="14">
        <f t="shared" si="9"/>
        <v>3</v>
      </c>
      <c r="I23" s="16">
        <v>200</v>
      </c>
      <c r="J23" s="23">
        <f t="shared" si="1"/>
        <v>0.68760416666666668</v>
      </c>
      <c r="K23" s="16">
        <v>12</v>
      </c>
      <c r="L23" s="16">
        <v>1200</v>
      </c>
      <c r="M23" s="23">
        <f t="shared" si="4"/>
        <v>8.1085972850678729</v>
      </c>
      <c r="N23" s="33">
        <v>8</v>
      </c>
      <c r="O23" s="16">
        <v>7</v>
      </c>
      <c r="P23" s="16">
        <f>O23*K23</f>
        <v>84</v>
      </c>
      <c r="Q23" s="16">
        <v>1</v>
      </c>
      <c r="R23" s="16">
        <f>Q23*K23</f>
        <v>12</v>
      </c>
      <c r="S23" s="4"/>
      <c r="T23" s="4">
        <v>1</v>
      </c>
      <c r="U23" s="4"/>
      <c r="V23" s="4">
        <v>1</v>
      </c>
      <c r="W23" s="16"/>
      <c r="X23" s="16"/>
      <c r="Y23" s="16"/>
      <c r="Z23" s="16"/>
      <c r="AA23" s="16"/>
      <c r="AB23" s="16"/>
      <c r="AC23" s="16"/>
    </row>
    <row r="24" spans="1:29">
      <c r="A24" s="110">
        <v>12</v>
      </c>
      <c r="B24" s="13" t="s">
        <v>119</v>
      </c>
      <c r="C24" s="15">
        <v>1.48</v>
      </c>
      <c r="D24" s="15">
        <v>1.81</v>
      </c>
      <c r="E24" s="15">
        <v>3</v>
      </c>
      <c r="F24" s="14">
        <f t="shared" ref="F24" si="12">C24*D24</f>
        <v>2.6787999999999998</v>
      </c>
      <c r="G24" s="14">
        <f t="shared" ref="G24" si="13">F24*10.76</f>
        <v>28.823887999999997</v>
      </c>
      <c r="H24" s="14">
        <f t="shared" ref="H24" si="14">E24</f>
        <v>3</v>
      </c>
      <c r="I24" s="16">
        <v>200</v>
      </c>
      <c r="J24" s="23">
        <f t="shared" ref="J24" si="15">(C24*D24)/(E24*(C24+D24))</f>
        <v>0.27140830800405263</v>
      </c>
      <c r="K24" s="16">
        <v>12</v>
      </c>
      <c r="L24" s="16">
        <v>1200</v>
      </c>
      <c r="M24" s="23">
        <f t="shared" ref="M24" si="16">(F24*I24)/(0.85*0.65*J24*L24)</f>
        <v>2.9773755656108603</v>
      </c>
      <c r="N24" s="33">
        <v>1</v>
      </c>
      <c r="O24" s="16"/>
      <c r="P24" s="16">
        <f>O24*K24</f>
        <v>0</v>
      </c>
      <c r="Q24" s="16">
        <v>1</v>
      </c>
      <c r="R24" s="16">
        <f>Q24*K24</f>
        <v>12</v>
      </c>
      <c r="S24" s="4"/>
      <c r="T24" s="4"/>
      <c r="U24" s="4"/>
      <c r="V24" s="4">
        <v>1</v>
      </c>
      <c r="W24" s="16"/>
      <c r="X24" s="16"/>
      <c r="Y24" s="16"/>
      <c r="Z24" s="16"/>
      <c r="AA24" s="16"/>
      <c r="AB24" s="16"/>
      <c r="AC24" s="16"/>
    </row>
    <row r="25" spans="1:29">
      <c r="A25" s="110">
        <v>13</v>
      </c>
      <c r="B25" s="13" t="s">
        <v>92</v>
      </c>
      <c r="C25" s="15">
        <v>2.9</v>
      </c>
      <c r="D25" s="15">
        <v>10.66</v>
      </c>
      <c r="E25" s="15">
        <v>3</v>
      </c>
      <c r="F25" s="14">
        <f t="shared" si="0"/>
        <v>30.913999999999998</v>
      </c>
      <c r="G25" s="14">
        <f t="shared" si="5"/>
        <v>332.63463999999999</v>
      </c>
      <c r="H25" s="14">
        <f t="shared" si="9"/>
        <v>3</v>
      </c>
      <c r="I25" s="16">
        <v>200</v>
      </c>
      <c r="J25" s="23">
        <f t="shared" si="1"/>
        <v>0.75993117010816125</v>
      </c>
      <c r="K25" s="16">
        <v>36</v>
      </c>
      <c r="L25" s="16">
        <v>3600</v>
      </c>
      <c r="M25" s="23">
        <f t="shared" si="4"/>
        <v>4.0904977375565608</v>
      </c>
      <c r="N25" s="33">
        <v>4</v>
      </c>
      <c r="O25" s="16">
        <v>3</v>
      </c>
      <c r="P25" s="16">
        <f>O25*K25</f>
        <v>108</v>
      </c>
      <c r="Q25" s="16">
        <v>1</v>
      </c>
      <c r="R25" s="16">
        <f t="shared" ref="R25:R26" si="17">Q25*K25</f>
        <v>36</v>
      </c>
      <c r="S25" s="4"/>
      <c r="T25" s="4"/>
      <c r="U25" s="4"/>
      <c r="V25" s="4">
        <v>2</v>
      </c>
      <c r="W25" s="16"/>
      <c r="X25" s="16"/>
      <c r="Y25" s="16"/>
      <c r="Z25" s="16">
        <v>1</v>
      </c>
      <c r="AA25" s="16">
        <v>2</v>
      </c>
      <c r="AB25" s="16">
        <v>2</v>
      </c>
      <c r="AC25" s="16"/>
    </row>
    <row r="26" spans="1:29">
      <c r="A26" s="110">
        <v>14</v>
      </c>
      <c r="B26" s="13" t="s">
        <v>93</v>
      </c>
      <c r="C26" s="15">
        <v>5.83</v>
      </c>
      <c r="D26" s="15">
        <v>6.83</v>
      </c>
      <c r="E26" s="15">
        <v>3</v>
      </c>
      <c r="F26" s="14">
        <f t="shared" si="0"/>
        <v>39.818899999999999</v>
      </c>
      <c r="G26" s="14">
        <f t="shared" si="5"/>
        <v>428.45136400000001</v>
      </c>
      <c r="H26" s="14">
        <f t="shared" si="9"/>
        <v>3</v>
      </c>
      <c r="I26" s="16">
        <v>200</v>
      </c>
      <c r="J26" s="23">
        <f t="shared" si="1"/>
        <v>1.0484175882043179</v>
      </c>
      <c r="K26" s="16">
        <v>36</v>
      </c>
      <c r="L26" s="16">
        <v>3600</v>
      </c>
      <c r="M26" s="23">
        <f t="shared" si="4"/>
        <v>3.8190045248868785</v>
      </c>
      <c r="N26" s="33">
        <v>4</v>
      </c>
      <c r="O26" s="16">
        <v>2</v>
      </c>
      <c r="P26" s="16">
        <f t="shared" ref="P26:P28" si="18">O26*K26</f>
        <v>72</v>
      </c>
      <c r="Q26" s="16">
        <v>2</v>
      </c>
      <c r="R26" s="16">
        <f t="shared" si="17"/>
        <v>72</v>
      </c>
      <c r="S26" s="4"/>
      <c r="T26" s="4"/>
      <c r="U26" s="4"/>
      <c r="V26" s="4"/>
      <c r="W26" s="16"/>
      <c r="X26" s="16"/>
      <c r="Y26" s="16"/>
      <c r="Z26" s="16"/>
      <c r="AA26" s="16"/>
      <c r="AB26" s="16"/>
      <c r="AC26" s="16"/>
    </row>
    <row r="27" spans="1:29">
      <c r="A27" s="110">
        <v>15</v>
      </c>
      <c r="B27" s="13" t="s">
        <v>69</v>
      </c>
      <c r="C27" s="15">
        <v>5.9</v>
      </c>
      <c r="D27" s="15">
        <v>2.1</v>
      </c>
      <c r="E27" s="15">
        <v>3</v>
      </c>
      <c r="F27" s="14">
        <f t="shared" si="0"/>
        <v>12.39</v>
      </c>
      <c r="G27" s="14">
        <f t="shared" si="5"/>
        <v>133.31640000000002</v>
      </c>
      <c r="H27" s="14">
        <f t="shared" si="9"/>
        <v>3</v>
      </c>
      <c r="I27" s="16">
        <v>200</v>
      </c>
      <c r="J27" s="23">
        <f t="shared" si="1"/>
        <v>0.51624999999999999</v>
      </c>
      <c r="K27" s="16">
        <v>24</v>
      </c>
      <c r="L27" s="16">
        <v>2400</v>
      </c>
      <c r="M27" s="23">
        <f t="shared" si="4"/>
        <v>3.6199095022624435</v>
      </c>
      <c r="N27" s="33">
        <v>4</v>
      </c>
      <c r="O27" s="16">
        <v>2</v>
      </c>
      <c r="P27" s="16">
        <f t="shared" si="18"/>
        <v>48</v>
      </c>
      <c r="Q27" s="16">
        <v>2</v>
      </c>
      <c r="R27" s="16">
        <f>Q27*K27</f>
        <v>48</v>
      </c>
      <c r="S27" s="4"/>
      <c r="T27" s="4"/>
      <c r="U27" s="4"/>
      <c r="V27" s="4">
        <v>2</v>
      </c>
      <c r="W27" s="16"/>
      <c r="X27" s="16"/>
      <c r="Y27" s="16"/>
      <c r="Z27" s="16">
        <v>1</v>
      </c>
      <c r="AA27" s="16"/>
      <c r="AB27" s="16">
        <v>1</v>
      </c>
      <c r="AC27" s="16"/>
    </row>
    <row r="28" spans="1:29">
      <c r="A28" s="110">
        <v>16</v>
      </c>
      <c r="B28" s="13" t="s">
        <v>94</v>
      </c>
      <c r="C28" s="15">
        <v>2.9</v>
      </c>
      <c r="D28" s="15">
        <v>28.43</v>
      </c>
      <c r="E28" s="15">
        <v>3</v>
      </c>
      <c r="F28" s="14">
        <f t="shared" si="0"/>
        <v>82.447000000000003</v>
      </c>
      <c r="G28" s="14">
        <f t="shared" si="5"/>
        <v>887.12972000000002</v>
      </c>
      <c r="H28" s="14">
        <f t="shared" si="9"/>
        <v>3</v>
      </c>
      <c r="I28" s="16">
        <v>200</v>
      </c>
      <c r="J28" s="23">
        <f t="shared" si="1"/>
        <v>0.87718906266624119</v>
      </c>
      <c r="K28" s="16">
        <v>36</v>
      </c>
      <c r="L28" s="16">
        <v>3600</v>
      </c>
      <c r="M28" s="23">
        <f t="shared" si="4"/>
        <v>9.4509803921568629</v>
      </c>
      <c r="N28" s="33">
        <v>10</v>
      </c>
      <c r="O28" s="16">
        <v>7</v>
      </c>
      <c r="P28" s="16">
        <f t="shared" si="18"/>
        <v>252</v>
      </c>
      <c r="Q28" s="16">
        <v>3</v>
      </c>
      <c r="R28" s="16">
        <f t="shared" ref="R28" si="19">Q28*K28</f>
        <v>108</v>
      </c>
      <c r="S28" s="4"/>
      <c r="T28" s="4"/>
      <c r="U28" s="4"/>
      <c r="V28" s="4">
        <v>4</v>
      </c>
      <c r="W28" s="16"/>
      <c r="X28" s="16"/>
      <c r="Y28" s="16"/>
      <c r="Z28" s="16">
        <v>2</v>
      </c>
      <c r="AA28" s="16">
        <v>4</v>
      </c>
      <c r="AB28" s="16">
        <v>5</v>
      </c>
      <c r="AC28" s="16"/>
    </row>
    <row r="29" spans="1:29">
      <c r="A29" s="110">
        <v>17</v>
      </c>
      <c r="B29" s="13" t="s">
        <v>95</v>
      </c>
      <c r="C29" s="15">
        <v>5.19</v>
      </c>
      <c r="D29" s="15">
        <v>5.74</v>
      </c>
      <c r="E29" s="15">
        <v>3</v>
      </c>
      <c r="F29" s="14">
        <f t="shared" si="0"/>
        <v>29.790600000000005</v>
      </c>
      <c r="G29" s="14">
        <f t="shared" si="5"/>
        <v>320.54685600000005</v>
      </c>
      <c r="H29" s="14">
        <f t="shared" ref="H29" si="20">E29</f>
        <v>3</v>
      </c>
      <c r="I29" s="16">
        <v>300</v>
      </c>
      <c r="J29" s="23">
        <f t="shared" si="1"/>
        <v>0.90852698993595626</v>
      </c>
      <c r="K29" s="16">
        <v>36</v>
      </c>
      <c r="L29" s="16">
        <v>3600</v>
      </c>
      <c r="M29" s="23">
        <f>(F29*I29)/(0.85*0.65*J29*L29)</f>
        <v>4.9457013574660635</v>
      </c>
      <c r="N29" s="33">
        <v>3</v>
      </c>
      <c r="O29" s="16">
        <v>2</v>
      </c>
      <c r="P29" s="16">
        <f t="shared" ref="P29" si="21">O29*K29</f>
        <v>72</v>
      </c>
      <c r="Q29" s="16">
        <v>1</v>
      </c>
      <c r="R29" s="16">
        <f t="shared" ref="R29" si="22">Q29*K29</f>
        <v>36</v>
      </c>
      <c r="S29" s="4">
        <v>1</v>
      </c>
      <c r="T29" s="4"/>
      <c r="U29" s="4">
        <v>1</v>
      </c>
      <c r="V29" s="4">
        <v>3</v>
      </c>
      <c r="W29" s="16">
        <v>2</v>
      </c>
      <c r="X29" s="16">
        <v>2</v>
      </c>
      <c r="Y29" s="16">
        <v>1</v>
      </c>
      <c r="Z29" s="16">
        <v>1</v>
      </c>
      <c r="AA29" s="16"/>
      <c r="AB29" s="16">
        <v>1</v>
      </c>
      <c r="AC29" s="16"/>
    </row>
    <row r="30" spans="1:29">
      <c r="A30" s="110">
        <v>18</v>
      </c>
      <c r="B30" s="13" t="s">
        <v>68</v>
      </c>
      <c r="C30" s="15">
        <v>1.4</v>
      </c>
      <c r="D30" s="15">
        <v>1.47</v>
      </c>
      <c r="E30" s="15">
        <v>3</v>
      </c>
      <c r="F30" s="14">
        <f t="shared" si="0"/>
        <v>2.0579999999999998</v>
      </c>
      <c r="G30" s="14">
        <f>F30*10.76</f>
        <v>22.144079999999999</v>
      </c>
      <c r="H30" s="14">
        <f>E30</f>
        <v>3</v>
      </c>
      <c r="I30" s="16">
        <v>200</v>
      </c>
      <c r="J30" s="23">
        <f t="shared" si="1"/>
        <v>0.23902439024390243</v>
      </c>
      <c r="K30" s="16">
        <v>12</v>
      </c>
      <c r="L30" s="16">
        <v>1200</v>
      </c>
      <c r="M30" s="23">
        <f t="shared" si="4"/>
        <v>2.5972850678733028</v>
      </c>
      <c r="N30" s="33">
        <v>1</v>
      </c>
      <c r="O30" s="16">
        <v>1</v>
      </c>
      <c r="P30" s="16">
        <f>O30*K30</f>
        <v>12</v>
      </c>
      <c r="Q30" s="16"/>
      <c r="R30" s="16">
        <f>Q30*K30</f>
        <v>0</v>
      </c>
      <c r="S30" s="4"/>
      <c r="T30" s="4">
        <v>1</v>
      </c>
      <c r="U30" s="4"/>
      <c r="V30" s="4">
        <v>1</v>
      </c>
      <c r="W30" s="16"/>
      <c r="X30" s="16"/>
      <c r="Y30" s="16"/>
      <c r="Z30" s="16"/>
      <c r="AA30" s="16"/>
      <c r="AB30" s="16"/>
      <c r="AC30" s="16"/>
    </row>
    <row r="31" spans="1:29">
      <c r="A31" s="110">
        <v>19</v>
      </c>
      <c r="B31" s="13" t="s">
        <v>96</v>
      </c>
      <c r="C31" s="15">
        <v>5.19</v>
      </c>
      <c r="D31" s="15">
        <v>5.74</v>
      </c>
      <c r="E31" s="15">
        <v>3</v>
      </c>
      <c r="F31" s="14">
        <f t="shared" si="0"/>
        <v>29.790600000000005</v>
      </c>
      <c r="G31" s="14">
        <f>F31*10.76</f>
        <v>320.54685600000005</v>
      </c>
      <c r="H31" s="14">
        <f>E31</f>
        <v>3</v>
      </c>
      <c r="I31" s="16">
        <v>300</v>
      </c>
      <c r="J31" s="23">
        <f t="shared" si="1"/>
        <v>0.90852698993595626</v>
      </c>
      <c r="K31" s="16">
        <v>36</v>
      </c>
      <c r="L31" s="16">
        <v>3600</v>
      </c>
      <c r="M31" s="23">
        <f t="shared" si="4"/>
        <v>4.9457013574660635</v>
      </c>
      <c r="N31" s="33">
        <v>4</v>
      </c>
      <c r="O31" s="16">
        <v>3</v>
      </c>
      <c r="P31" s="16">
        <f>O31*K31</f>
        <v>108</v>
      </c>
      <c r="Q31" s="16">
        <v>1</v>
      </c>
      <c r="R31" s="16">
        <f>Q31*K31</f>
        <v>36</v>
      </c>
      <c r="S31" s="4">
        <v>1</v>
      </c>
      <c r="T31" s="4"/>
      <c r="U31" s="4">
        <v>1</v>
      </c>
      <c r="V31" s="4">
        <v>3</v>
      </c>
      <c r="W31" s="16">
        <v>2</v>
      </c>
      <c r="X31" s="16">
        <v>2</v>
      </c>
      <c r="Y31" s="16">
        <v>1</v>
      </c>
      <c r="Z31" s="16">
        <v>1</v>
      </c>
      <c r="AA31" s="16"/>
      <c r="AB31" s="16">
        <v>1</v>
      </c>
      <c r="AC31" s="16"/>
    </row>
    <row r="32" spans="1:29">
      <c r="A32" s="110">
        <v>20</v>
      </c>
      <c r="B32" s="107" t="s">
        <v>68</v>
      </c>
      <c r="C32" s="15">
        <v>1.4</v>
      </c>
      <c r="D32" s="15">
        <v>1.6</v>
      </c>
      <c r="E32" s="15">
        <v>3</v>
      </c>
      <c r="F32" s="14">
        <f t="shared" si="0"/>
        <v>2.2399999999999998</v>
      </c>
      <c r="G32" s="14">
        <f>F32*10.76</f>
        <v>24.102399999999996</v>
      </c>
      <c r="H32" s="14">
        <f>E32</f>
        <v>3</v>
      </c>
      <c r="I32" s="16">
        <v>200</v>
      </c>
      <c r="J32" s="23">
        <f t="shared" si="1"/>
        <v>0.24888888888888885</v>
      </c>
      <c r="K32" s="16">
        <v>12</v>
      </c>
      <c r="L32" s="16">
        <v>1200</v>
      </c>
      <c r="M32" s="23">
        <f t="shared" si="4"/>
        <v>2.7149321266968327</v>
      </c>
      <c r="N32" s="33">
        <v>1</v>
      </c>
      <c r="O32" s="16">
        <v>1</v>
      </c>
      <c r="P32" s="16">
        <f t="shared" ref="P32:P34" si="23">O32*K32</f>
        <v>12</v>
      </c>
      <c r="Q32" s="16"/>
      <c r="R32" s="16">
        <f t="shared" ref="R32:R36" si="24">Q32*K32</f>
        <v>0</v>
      </c>
      <c r="S32" s="4"/>
      <c r="T32" s="4">
        <v>1</v>
      </c>
      <c r="U32" s="4"/>
      <c r="V32" s="4">
        <v>1</v>
      </c>
      <c r="W32" s="16"/>
      <c r="X32" s="16"/>
      <c r="Y32" s="16"/>
      <c r="Z32" s="16"/>
      <c r="AA32" s="16"/>
      <c r="AB32" s="16"/>
      <c r="AC32" s="16"/>
    </row>
    <row r="33" spans="1:29">
      <c r="A33" s="110">
        <v>21</v>
      </c>
      <c r="B33" s="13" t="s">
        <v>97</v>
      </c>
      <c r="C33" s="15">
        <v>15.12</v>
      </c>
      <c r="D33" s="15">
        <v>2.9</v>
      </c>
      <c r="E33" s="15">
        <v>3</v>
      </c>
      <c r="F33" s="14">
        <f t="shared" si="0"/>
        <v>43.847999999999999</v>
      </c>
      <c r="G33" s="14">
        <f t="shared" ref="G33:G38" si="25">F33*10.76</f>
        <v>471.80447999999996</v>
      </c>
      <c r="H33" s="14">
        <f>E33</f>
        <v>3</v>
      </c>
      <c r="I33" s="16">
        <v>200</v>
      </c>
      <c r="J33" s="23">
        <f t="shared" si="1"/>
        <v>0.81109877913429518</v>
      </c>
      <c r="K33" s="16">
        <v>36</v>
      </c>
      <c r="L33" s="16">
        <v>3600</v>
      </c>
      <c r="M33" s="23">
        <f t="shared" si="4"/>
        <v>5.435897435897437</v>
      </c>
      <c r="N33" s="33">
        <v>5</v>
      </c>
      <c r="O33" s="16">
        <v>3</v>
      </c>
      <c r="P33" s="16">
        <f t="shared" si="23"/>
        <v>108</v>
      </c>
      <c r="Q33" s="16">
        <v>2</v>
      </c>
      <c r="R33" s="16">
        <f t="shared" si="24"/>
        <v>72</v>
      </c>
      <c r="S33" s="4"/>
      <c r="T33" s="4"/>
      <c r="U33" s="4"/>
      <c r="V33" s="4">
        <v>3</v>
      </c>
      <c r="W33" s="16"/>
      <c r="X33" s="16"/>
      <c r="Y33" s="16"/>
      <c r="Z33" s="16">
        <v>2</v>
      </c>
      <c r="AA33" s="16">
        <v>1</v>
      </c>
      <c r="AB33" s="16">
        <v>3</v>
      </c>
      <c r="AC33" s="16"/>
    </row>
    <row r="34" spans="1:29">
      <c r="A34" s="110">
        <v>22</v>
      </c>
      <c r="B34" s="13" t="s">
        <v>98</v>
      </c>
      <c r="C34" s="15">
        <v>3</v>
      </c>
      <c r="D34" s="15">
        <v>3.18</v>
      </c>
      <c r="E34" s="15">
        <v>3</v>
      </c>
      <c r="F34" s="14">
        <f t="shared" si="0"/>
        <v>9.5400000000000009</v>
      </c>
      <c r="G34" s="14">
        <f t="shared" si="25"/>
        <v>102.6504</v>
      </c>
      <c r="H34" s="14">
        <f>E34</f>
        <v>3</v>
      </c>
      <c r="I34" s="16">
        <v>200</v>
      </c>
      <c r="J34" s="23">
        <f t="shared" si="1"/>
        <v>0.51456310679611661</v>
      </c>
      <c r="K34" s="16">
        <v>36</v>
      </c>
      <c r="L34" s="16">
        <v>3600</v>
      </c>
      <c r="M34" s="23">
        <f t="shared" si="4"/>
        <v>1.8642533936651584</v>
      </c>
      <c r="N34" s="33">
        <v>1</v>
      </c>
      <c r="O34" s="16"/>
      <c r="P34" s="16">
        <f t="shared" si="23"/>
        <v>0</v>
      </c>
      <c r="Q34" s="16">
        <v>1</v>
      </c>
      <c r="R34" s="16">
        <f t="shared" si="24"/>
        <v>36</v>
      </c>
      <c r="S34" s="4"/>
      <c r="T34" s="4"/>
      <c r="U34" s="4"/>
      <c r="V34" s="4">
        <v>1</v>
      </c>
      <c r="W34" s="16"/>
      <c r="X34" s="16"/>
      <c r="Y34" s="16"/>
      <c r="Z34" s="16">
        <v>1</v>
      </c>
      <c r="AA34" s="16"/>
      <c r="AB34" s="16">
        <v>1</v>
      </c>
      <c r="AC34" s="16"/>
    </row>
    <row r="35" spans="1:29">
      <c r="A35" s="110">
        <v>23</v>
      </c>
      <c r="B35" s="13" t="s">
        <v>99</v>
      </c>
      <c r="C35" s="15">
        <v>5.74</v>
      </c>
      <c r="D35" s="15">
        <v>5.74</v>
      </c>
      <c r="E35" s="15">
        <v>3</v>
      </c>
      <c r="F35" s="14">
        <f t="shared" si="0"/>
        <v>32.947600000000001</v>
      </c>
      <c r="G35" s="14">
        <f t="shared" si="25"/>
        <v>354.51617600000003</v>
      </c>
      <c r="H35" s="14">
        <f t="shared" ref="H35:H38" si="26">E35</f>
        <v>3</v>
      </c>
      <c r="I35" s="16">
        <v>200</v>
      </c>
      <c r="J35" s="23">
        <f t="shared" si="1"/>
        <v>0.95666666666666678</v>
      </c>
      <c r="K35" s="16">
        <v>36</v>
      </c>
      <c r="L35" s="16">
        <v>3600</v>
      </c>
      <c r="M35" s="23">
        <f t="shared" si="4"/>
        <v>3.4630467571644044</v>
      </c>
      <c r="N35" s="33">
        <v>4</v>
      </c>
      <c r="O35" s="16">
        <v>3</v>
      </c>
      <c r="P35" s="16">
        <f>O35*K35</f>
        <v>108</v>
      </c>
      <c r="Q35" s="16">
        <v>1</v>
      </c>
      <c r="R35" s="16">
        <f t="shared" si="24"/>
        <v>36</v>
      </c>
      <c r="S35" s="4"/>
      <c r="T35" s="4"/>
      <c r="U35" s="4"/>
      <c r="V35" s="4">
        <v>2</v>
      </c>
      <c r="W35" s="16">
        <v>2</v>
      </c>
      <c r="X35" s="16"/>
      <c r="Y35" s="16"/>
      <c r="Z35" s="16">
        <v>1</v>
      </c>
      <c r="AA35" s="16"/>
      <c r="AB35" s="16">
        <v>1</v>
      </c>
      <c r="AC35" s="16"/>
    </row>
    <row r="36" spans="1:29">
      <c r="A36" s="110">
        <v>24</v>
      </c>
      <c r="B36" s="107" t="s">
        <v>100</v>
      </c>
      <c r="C36" s="15">
        <v>7.74</v>
      </c>
      <c r="D36" s="15">
        <v>5.74</v>
      </c>
      <c r="E36" s="15">
        <v>3</v>
      </c>
      <c r="F36" s="14">
        <f t="shared" si="0"/>
        <v>44.427600000000005</v>
      </c>
      <c r="G36" s="14">
        <f t="shared" si="25"/>
        <v>478.04097600000006</v>
      </c>
      <c r="H36" s="14">
        <f t="shared" si="26"/>
        <v>3</v>
      </c>
      <c r="I36" s="16">
        <v>400</v>
      </c>
      <c r="J36" s="23">
        <f t="shared" si="1"/>
        <v>1.0986053412462911</v>
      </c>
      <c r="K36" s="16">
        <v>36</v>
      </c>
      <c r="L36" s="16">
        <v>3600</v>
      </c>
      <c r="M36" s="23">
        <f t="shared" si="4"/>
        <v>8.1327300150829558</v>
      </c>
      <c r="N36" s="33">
        <v>6</v>
      </c>
      <c r="O36" s="16">
        <v>4</v>
      </c>
      <c r="P36" s="16">
        <f>O36*K36</f>
        <v>144</v>
      </c>
      <c r="Q36" s="16">
        <v>2</v>
      </c>
      <c r="R36" s="16">
        <f t="shared" si="24"/>
        <v>72</v>
      </c>
      <c r="S36" s="4">
        <v>2</v>
      </c>
      <c r="T36" s="4"/>
      <c r="U36" s="4">
        <v>1</v>
      </c>
      <c r="V36" s="4">
        <v>2</v>
      </c>
      <c r="W36" s="16">
        <v>2</v>
      </c>
      <c r="X36" s="16"/>
      <c r="Y36" s="16"/>
      <c r="Z36" s="16">
        <v>1</v>
      </c>
      <c r="AA36" s="16"/>
      <c r="AB36" s="16">
        <v>1</v>
      </c>
      <c r="AC36" s="16"/>
    </row>
    <row r="37" spans="1:29">
      <c r="A37" s="110">
        <v>25</v>
      </c>
      <c r="B37" s="13" t="s">
        <v>101</v>
      </c>
      <c r="C37" s="15">
        <v>4.57</v>
      </c>
      <c r="D37" s="15">
        <v>1.8</v>
      </c>
      <c r="E37" s="15">
        <v>3</v>
      </c>
      <c r="F37" s="14">
        <f t="shared" si="0"/>
        <v>8.2260000000000009</v>
      </c>
      <c r="G37" s="14">
        <f t="shared" si="25"/>
        <v>88.51176000000001</v>
      </c>
      <c r="H37" s="14">
        <f t="shared" si="26"/>
        <v>3</v>
      </c>
      <c r="I37" s="16">
        <v>200</v>
      </c>
      <c r="J37" s="23">
        <f t="shared" si="1"/>
        <v>0.43045525902668763</v>
      </c>
      <c r="K37" s="16">
        <v>12</v>
      </c>
      <c r="L37" s="16">
        <v>1200</v>
      </c>
      <c r="M37" s="23">
        <f t="shared" ref="M37:M38" si="27">(F37*I37)/(0.85*0.65*J37*L37)</f>
        <v>5.764705882352942</v>
      </c>
      <c r="N37" s="33">
        <v>2</v>
      </c>
      <c r="O37" s="16">
        <v>1</v>
      </c>
      <c r="P37" s="16">
        <f>O37*K37</f>
        <v>12</v>
      </c>
      <c r="Q37" s="16">
        <v>1</v>
      </c>
      <c r="R37" s="16">
        <f>Q37*K37</f>
        <v>12</v>
      </c>
      <c r="S37" s="4"/>
      <c r="T37" s="4"/>
      <c r="U37" s="4"/>
      <c r="V37" s="4">
        <v>1</v>
      </c>
      <c r="W37" s="16"/>
      <c r="X37" s="16"/>
      <c r="Y37" s="16"/>
      <c r="Z37" s="16"/>
      <c r="AA37" s="16"/>
      <c r="AB37" s="16"/>
      <c r="AC37" s="4"/>
    </row>
    <row r="38" spans="1:29">
      <c r="A38" s="110">
        <v>26</v>
      </c>
      <c r="B38" s="13" t="s">
        <v>102</v>
      </c>
      <c r="C38" s="15">
        <v>4.57</v>
      </c>
      <c r="D38" s="15">
        <v>3.84</v>
      </c>
      <c r="E38" s="15">
        <v>3</v>
      </c>
      <c r="F38" s="14">
        <f t="shared" si="0"/>
        <v>17.5488</v>
      </c>
      <c r="G38" s="14">
        <f t="shared" si="25"/>
        <v>188.82508799999999</v>
      </c>
      <c r="H38" s="14">
        <f t="shared" si="26"/>
        <v>3</v>
      </c>
      <c r="I38" s="16">
        <v>200</v>
      </c>
      <c r="J38" s="23">
        <f t="shared" si="1"/>
        <v>0.69555291319857315</v>
      </c>
      <c r="K38" s="16">
        <v>24</v>
      </c>
      <c r="L38" s="16">
        <v>2400</v>
      </c>
      <c r="M38" s="23">
        <f t="shared" si="27"/>
        <v>3.8054298642533935</v>
      </c>
      <c r="N38" s="33">
        <v>4</v>
      </c>
      <c r="O38" s="16">
        <v>3</v>
      </c>
      <c r="P38" s="16">
        <f t="shared" ref="P38:P40" si="28">O38*K38</f>
        <v>72</v>
      </c>
      <c r="Q38" s="16">
        <v>1</v>
      </c>
      <c r="R38" s="16">
        <f t="shared" ref="R38:R40" si="29">Q38*K38</f>
        <v>24</v>
      </c>
      <c r="S38" s="4"/>
      <c r="T38" s="4"/>
      <c r="U38" s="4"/>
      <c r="V38" s="4">
        <v>2</v>
      </c>
      <c r="W38" s="16"/>
      <c r="X38" s="16"/>
      <c r="Y38" s="16"/>
      <c r="Z38" s="16">
        <v>1</v>
      </c>
      <c r="AA38" s="16"/>
      <c r="AB38" s="16">
        <v>1</v>
      </c>
      <c r="AC38" s="16"/>
    </row>
    <row r="39" spans="1:29">
      <c r="A39" s="110">
        <v>27</v>
      </c>
      <c r="B39" s="13" t="s">
        <v>103</v>
      </c>
      <c r="C39" s="15">
        <v>28.14</v>
      </c>
      <c r="D39" s="15">
        <v>2.9</v>
      </c>
      <c r="E39" s="15">
        <v>3</v>
      </c>
      <c r="F39" s="14">
        <f t="shared" ref="F39:F61" si="30">C39*D39</f>
        <v>81.605999999999995</v>
      </c>
      <c r="G39" s="14">
        <f>F39*10.76</f>
        <v>878.08055999999988</v>
      </c>
      <c r="H39" s="14">
        <f>E39</f>
        <v>3</v>
      </c>
      <c r="I39" s="16">
        <v>200</v>
      </c>
      <c r="J39" s="23">
        <f t="shared" ref="J39:J61" si="31">(C39*D39)/(E39*(C39+D39))</f>
        <v>0.87635309278350504</v>
      </c>
      <c r="K39" s="16">
        <v>36</v>
      </c>
      <c r="L39" s="16">
        <v>3600</v>
      </c>
      <c r="M39" s="23">
        <f>(F39*I39)/(0.85*0.65*J39*L39)</f>
        <v>9.3634992458521875</v>
      </c>
      <c r="N39" s="33">
        <v>9</v>
      </c>
      <c r="O39" s="16">
        <v>6</v>
      </c>
      <c r="P39" s="16">
        <f t="shared" si="28"/>
        <v>216</v>
      </c>
      <c r="Q39" s="16">
        <v>3</v>
      </c>
      <c r="R39" s="16">
        <f t="shared" si="29"/>
        <v>108</v>
      </c>
      <c r="S39" s="4"/>
      <c r="T39" s="4"/>
      <c r="U39" s="4"/>
      <c r="V39" s="4">
        <v>3</v>
      </c>
      <c r="W39" s="16"/>
      <c r="X39" s="16"/>
      <c r="Y39" s="16"/>
      <c r="Z39" s="16">
        <v>2</v>
      </c>
      <c r="AA39" s="16">
        <v>4</v>
      </c>
      <c r="AB39" s="16">
        <v>5</v>
      </c>
      <c r="AC39" s="3"/>
    </row>
    <row r="40" spans="1:29">
      <c r="A40" s="110">
        <v>28</v>
      </c>
      <c r="B40" s="13" t="s">
        <v>93</v>
      </c>
      <c r="C40" s="15">
        <v>9.0299999999999994</v>
      </c>
      <c r="D40" s="15">
        <v>7.4</v>
      </c>
      <c r="E40" s="15">
        <v>3</v>
      </c>
      <c r="F40" s="14">
        <f t="shared" si="30"/>
        <v>66.822000000000003</v>
      </c>
      <c r="G40" s="14">
        <f>F40*10.76</f>
        <v>719.00472000000002</v>
      </c>
      <c r="H40" s="14">
        <f>E40</f>
        <v>3</v>
      </c>
      <c r="I40" s="16">
        <v>200</v>
      </c>
      <c r="J40" s="23">
        <f t="shared" si="31"/>
        <v>1.3556908094948266</v>
      </c>
      <c r="K40" s="16">
        <v>36</v>
      </c>
      <c r="L40" s="16">
        <v>3600</v>
      </c>
      <c r="M40" s="23">
        <f t="shared" ref="M40" si="32">(F40*I40)/(0.85*0.65*J40*L40)</f>
        <v>4.9562594268476623</v>
      </c>
      <c r="N40" s="33">
        <v>6</v>
      </c>
      <c r="O40" s="16">
        <v>4</v>
      </c>
      <c r="P40" s="16">
        <f t="shared" si="28"/>
        <v>144</v>
      </c>
      <c r="Q40" s="16">
        <v>2</v>
      </c>
      <c r="R40" s="16">
        <f t="shared" si="29"/>
        <v>72</v>
      </c>
      <c r="S40" s="4"/>
      <c r="T40" s="4"/>
      <c r="U40" s="4"/>
      <c r="V40" s="4"/>
      <c r="W40" s="16"/>
      <c r="X40" s="16"/>
      <c r="Y40" s="16"/>
      <c r="Z40" s="16"/>
      <c r="AA40" s="16"/>
      <c r="AB40" s="16"/>
      <c r="AC40" s="3"/>
    </row>
    <row r="41" spans="1:29">
      <c r="A41" s="110">
        <v>29</v>
      </c>
      <c r="B41" s="13" t="s">
        <v>104</v>
      </c>
      <c r="C41" s="15">
        <v>6.25</v>
      </c>
      <c r="D41" s="15">
        <v>5.74</v>
      </c>
      <c r="E41" s="15">
        <v>3</v>
      </c>
      <c r="F41" s="14">
        <f t="shared" si="30"/>
        <v>35.875</v>
      </c>
      <c r="G41" s="14">
        <f>F41*10.76</f>
        <v>386.01499999999999</v>
      </c>
      <c r="H41" s="14">
        <f>E41</f>
        <v>3</v>
      </c>
      <c r="I41" s="16">
        <v>300</v>
      </c>
      <c r="J41" s="23">
        <f t="shared" si="31"/>
        <v>0.99735891020294698</v>
      </c>
      <c r="K41" s="16">
        <v>24</v>
      </c>
      <c r="L41" s="16">
        <v>2400</v>
      </c>
      <c r="M41" s="23">
        <f>(F41*I41)/(0.85*0.65*J41*L41)</f>
        <v>8.1380090497737552</v>
      </c>
      <c r="N41" s="33">
        <v>6</v>
      </c>
      <c r="O41" s="16">
        <v>4</v>
      </c>
      <c r="P41" s="16">
        <f>O41*K41</f>
        <v>96</v>
      </c>
      <c r="Q41" s="16">
        <v>2</v>
      </c>
      <c r="R41" s="16">
        <f>Q41*K41</f>
        <v>48</v>
      </c>
      <c r="S41" s="4">
        <v>1</v>
      </c>
      <c r="T41" s="4"/>
      <c r="U41" s="4">
        <v>1</v>
      </c>
      <c r="V41" s="4">
        <v>4</v>
      </c>
      <c r="W41" s="16">
        <v>4</v>
      </c>
      <c r="X41" s="16"/>
      <c r="Y41" s="16"/>
      <c r="Z41" s="16">
        <v>1</v>
      </c>
      <c r="AA41" s="16"/>
      <c r="AB41" s="16">
        <v>1</v>
      </c>
      <c r="AC41" s="16"/>
    </row>
    <row r="42" spans="1:29">
      <c r="A42" s="110">
        <v>30</v>
      </c>
      <c r="B42" s="13" t="s">
        <v>105</v>
      </c>
      <c r="C42" s="15">
        <v>1.8</v>
      </c>
      <c r="D42" s="15">
        <v>2.83</v>
      </c>
      <c r="E42" s="15">
        <v>3</v>
      </c>
      <c r="F42" s="14">
        <f t="shared" si="30"/>
        <v>5.0940000000000003</v>
      </c>
      <c r="G42" s="14">
        <f t="shared" ref="G42:G60" si="33">F42*10.76</f>
        <v>54.811440000000005</v>
      </c>
      <c r="H42" s="14">
        <f>E42</f>
        <v>3</v>
      </c>
      <c r="I42" s="16">
        <v>200</v>
      </c>
      <c r="J42" s="23">
        <f t="shared" si="31"/>
        <v>0.36673866090712742</v>
      </c>
      <c r="K42" s="16">
        <v>24</v>
      </c>
      <c r="L42" s="16">
        <v>2400</v>
      </c>
      <c r="M42" s="23">
        <f t="shared" ref="M42:M59" si="34">(F42*I42)/(0.85*0.65*J42*L42)</f>
        <v>2.0950226244343892</v>
      </c>
      <c r="N42" s="33">
        <v>1</v>
      </c>
      <c r="O42" s="16"/>
      <c r="P42" s="16">
        <f t="shared" ref="P42:P48" si="35">O42*K42</f>
        <v>0</v>
      </c>
      <c r="Q42" s="16">
        <v>1</v>
      </c>
      <c r="R42" s="16">
        <f t="shared" ref="R42:R48" si="36">Q42*K42</f>
        <v>24</v>
      </c>
      <c r="S42" s="4"/>
      <c r="T42" s="4"/>
      <c r="U42" s="4"/>
      <c r="V42" s="4">
        <v>1</v>
      </c>
      <c r="W42" s="16"/>
      <c r="X42" s="16"/>
      <c r="Y42" s="16"/>
      <c r="Z42" s="16">
        <v>1</v>
      </c>
      <c r="AA42" s="16"/>
      <c r="AB42" s="16">
        <v>1</v>
      </c>
      <c r="AC42" s="16"/>
    </row>
    <row r="43" spans="1:29">
      <c r="A43" s="110">
        <v>31</v>
      </c>
      <c r="B43" s="13" t="s">
        <v>106</v>
      </c>
      <c r="C43" s="15">
        <v>1.8</v>
      </c>
      <c r="D43" s="15">
        <v>5.74</v>
      </c>
      <c r="E43" s="15">
        <v>3</v>
      </c>
      <c r="F43" s="14">
        <f t="shared" si="30"/>
        <v>10.332000000000001</v>
      </c>
      <c r="G43" s="14">
        <f t="shared" si="33"/>
        <v>111.17232</v>
      </c>
      <c r="H43" s="14">
        <f>E43</f>
        <v>3</v>
      </c>
      <c r="I43" s="16">
        <v>200</v>
      </c>
      <c r="J43" s="23">
        <f t="shared" si="31"/>
        <v>0.45676392572944297</v>
      </c>
      <c r="K43" s="16">
        <v>24</v>
      </c>
      <c r="L43" s="16">
        <v>2400</v>
      </c>
      <c r="M43" s="23">
        <f t="shared" si="34"/>
        <v>3.4117647058823537</v>
      </c>
      <c r="N43" s="33">
        <v>3</v>
      </c>
      <c r="O43" s="16">
        <v>2</v>
      </c>
      <c r="P43" s="16">
        <f t="shared" si="35"/>
        <v>48</v>
      </c>
      <c r="Q43" s="16">
        <v>1</v>
      </c>
      <c r="R43" s="16">
        <f t="shared" si="36"/>
        <v>24</v>
      </c>
      <c r="S43" s="4"/>
      <c r="T43" s="4"/>
      <c r="U43" s="4"/>
      <c r="V43" s="4">
        <v>1</v>
      </c>
      <c r="W43" s="16"/>
      <c r="X43" s="16"/>
      <c r="Y43" s="16"/>
      <c r="Z43" s="16">
        <v>1</v>
      </c>
      <c r="AA43" s="16"/>
      <c r="AB43" s="16">
        <v>1</v>
      </c>
      <c r="AC43" s="16"/>
    </row>
    <row r="44" spans="1:29">
      <c r="A44" s="110">
        <v>32</v>
      </c>
      <c r="B44" s="13" t="s">
        <v>68</v>
      </c>
      <c r="C44" s="15">
        <v>3.65</v>
      </c>
      <c r="D44" s="15">
        <v>4.83</v>
      </c>
      <c r="E44" s="15">
        <v>3</v>
      </c>
      <c r="F44" s="14">
        <f t="shared" si="30"/>
        <v>17.6295</v>
      </c>
      <c r="G44" s="14">
        <f t="shared" si="33"/>
        <v>189.69342</v>
      </c>
      <c r="H44" s="14">
        <f t="shared" ref="H44:H53" si="37">E44</f>
        <v>3</v>
      </c>
      <c r="I44" s="16">
        <v>200</v>
      </c>
      <c r="J44" s="23">
        <f t="shared" si="31"/>
        <v>0.6929834905660377</v>
      </c>
      <c r="K44" s="16">
        <v>12</v>
      </c>
      <c r="L44" s="16">
        <v>1200</v>
      </c>
      <c r="M44" s="23">
        <f t="shared" si="34"/>
        <v>7.6742081447963804</v>
      </c>
      <c r="N44" s="33">
        <v>5</v>
      </c>
      <c r="O44" s="16">
        <v>4</v>
      </c>
      <c r="P44" s="16">
        <f t="shared" si="35"/>
        <v>48</v>
      </c>
      <c r="Q44" s="16">
        <v>1</v>
      </c>
      <c r="R44" s="16">
        <f t="shared" si="36"/>
        <v>12</v>
      </c>
      <c r="S44" s="4"/>
      <c r="T44" s="4">
        <v>2</v>
      </c>
      <c r="U44" s="4"/>
      <c r="V44" s="4">
        <v>1</v>
      </c>
      <c r="W44" s="16"/>
      <c r="X44" s="16"/>
      <c r="Y44" s="16"/>
      <c r="Z44" s="16"/>
      <c r="AA44" s="16"/>
      <c r="AB44" s="16"/>
      <c r="AC44" s="16"/>
    </row>
    <row r="45" spans="1:29">
      <c r="A45" s="110">
        <v>33</v>
      </c>
      <c r="B45" s="107" t="s">
        <v>107</v>
      </c>
      <c r="C45" s="15">
        <v>3.42</v>
      </c>
      <c r="D45" s="15">
        <v>3.35</v>
      </c>
      <c r="E45" s="15">
        <v>3</v>
      </c>
      <c r="F45" s="14">
        <f t="shared" si="30"/>
        <v>11.457000000000001</v>
      </c>
      <c r="G45" s="14">
        <f t="shared" si="33"/>
        <v>123.27732</v>
      </c>
      <c r="H45" s="14">
        <f t="shared" si="37"/>
        <v>3</v>
      </c>
      <c r="I45" s="16">
        <v>200</v>
      </c>
      <c r="J45" s="23">
        <f t="shared" si="31"/>
        <v>0.56410635155096023</v>
      </c>
      <c r="K45" s="16">
        <v>24</v>
      </c>
      <c r="L45" s="16">
        <v>2400</v>
      </c>
      <c r="M45" s="23">
        <f t="shared" si="34"/>
        <v>3.0633484162895925</v>
      </c>
      <c r="N45" s="33">
        <v>4</v>
      </c>
      <c r="O45" s="16">
        <v>3</v>
      </c>
      <c r="P45" s="16">
        <f t="shared" si="35"/>
        <v>72</v>
      </c>
      <c r="Q45" s="16">
        <v>1</v>
      </c>
      <c r="R45" s="16">
        <f t="shared" si="36"/>
        <v>24</v>
      </c>
      <c r="S45" s="4"/>
      <c r="T45" s="4"/>
      <c r="U45" s="4"/>
      <c r="V45" s="4">
        <v>2</v>
      </c>
      <c r="W45" s="16"/>
      <c r="X45" s="16"/>
      <c r="Y45" s="16"/>
      <c r="Z45" s="16">
        <v>1</v>
      </c>
      <c r="AA45" s="16"/>
      <c r="AB45" s="16">
        <v>1</v>
      </c>
      <c r="AC45" s="16"/>
    </row>
    <row r="46" spans="1:29">
      <c r="A46" s="110">
        <v>34</v>
      </c>
      <c r="B46" s="13" t="s">
        <v>108</v>
      </c>
      <c r="C46" s="15">
        <v>2.9</v>
      </c>
      <c r="D46" s="15">
        <v>18.07</v>
      </c>
      <c r="E46" s="15">
        <v>3</v>
      </c>
      <c r="F46" s="14">
        <f t="shared" si="30"/>
        <v>52.402999999999999</v>
      </c>
      <c r="G46" s="14">
        <f t="shared" si="33"/>
        <v>563.85627999999997</v>
      </c>
      <c r="H46" s="14">
        <f t="shared" si="37"/>
        <v>3</v>
      </c>
      <c r="I46" s="16">
        <v>200</v>
      </c>
      <c r="J46" s="23">
        <f t="shared" si="31"/>
        <v>0.83298362740422827</v>
      </c>
      <c r="K46" s="16">
        <v>36</v>
      </c>
      <c r="L46" s="16">
        <v>3600</v>
      </c>
      <c r="M46" s="23">
        <f t="shared" si="34"/>
        <v>6.3257918552036205</v>
      </c>
      <c r="N46" s="33">
        <v>6</v>
      </c>
      <c r="O46" s="16">
        <v>4</v>
      </c>
      <c r="P46" s="16">
        <f t="shared" si="35"/>
        <v>144</v>
      </c>
      <c r="Q46" s="16">
        <v>2</v>
      </c>
      <c r="R46" s="16">
        <f t="shared" si="36"/>
        <v>72</v>
      </c>
      <c r="S46" s="4"/>
      <c r="T46" s="4"/>
      <c r="U46" s="4"/>
      <c r="V46" s="4">
        <v>4</v>
      </c>
      <c r="W46" s="16"/>
      <c r="X46" s="16"/>
      <c r="Y46" s="16"/>
      <c r="Z46" s="16">
        <v>2</v>
      </c>
      <c r="AA46" s="16">
        <v>2</v>
      </c>
      <c r="AB46" s="16">
        <v>3</v>
      </c>
      <c r="AC46" s="16"/>
    </row>
    <row r="47" spans="1:29">
      <c r="A47" s="110">
        <v>35</v>
      </c>
      <c r="B47" s="13" t="s">
        <v>109</v>
      </c>
      <c r="C47" s="15">
        <v>5.74</v>
      </c>
      <c r="D47" s="15">
        <v>1.68</v>
      </c>
      <c r="E47" s="15">
        <v>3</v>
      </c>
      <c r="F47" s="14">
        <f t="shared" si="30"/>
        <v>9.6432000000000002</v>
      </c>
      <c r="G47" s="14">
        <f t="shared" si="33"/>
        <v>103.76083199999999</v>
      </c>
      <c r="H47" s="14">
        <f t="shared" si="37"/>
        <v>3</v>
      </c>
      <c r="I47" s="16">
        <v>200</v>
      </c>
      <c r="J47" s="23">
        <f t="shared" si="31"/>
        <v>0.43320754716981136</v>
      </c>
      <c r="K47" s="16">
        <v>24</v>
      </c>
      <c r="L47" s="16">
        <v>2400</v>
      </c>
      <c r="M47" s="23">
        <f t="shared" si="34"/>
        <v>3.3574660633484168</v>
      </c>
      <c r="N47" s="33">
        <v>3</v>
      </c>
      <c r="O47" s="16">
        <v>2</v>
      </c>
      <c r="P47" s="16">
        <f t="shared" si="35"/>
        <v>48</v>
      </c>
      <c r="Q47" s="16">
        <v>1</v>
      </c>
      <c r="R47" s="16">
        <f t="shared" si="36"/>
        <v>24</v>
      </c>
      <c r="S47" s="4"/>
      <c r="T47" s="4"/>
      <c r="U47" s="4"/>
      <c r="V47" s="4">
        <v>1</v>
      </c>
      <c r="W47" s="16"/>
      <c r="X47" s="16"/>
      <c r="Y47" s="16"/>
      <c r="Z47" s="16">
        <v>1</v>
      </c>
      <c r="AA47" s="16"/>
      <c r="AB47" s="16">
        <v>1</v>
      </c>
      <c r="AC47" s="16"/>
    </row>
    <row r="48" spans="1:29">
      <c r="A48" s="110">
        <v>36</v>
      </c>
      <c r="B48" s="13" t="s">
        <v>68</v>
      </c>
      <c r="C48" s="15">
        <v>6.43</v>
      </c>
      <c r="D48" s="15">
        <v>3.35</v>
      </c>
      <c r="E48" s="15">
        <v>3</v>
      </c>
      <c r="F48" s="14">
        <f t="shared" si="30"/>
        <v>21.540499999999998</v>
      </c>
      <c r="G48" s="14">
        <f t="shared" si="33"/>
        <v>231.77577999999997</v>
      </c>
      <c r="H48" s="14">
        <f t="shared" si="37"/>
        <v>3</v>
      </c>
      <c r="I48" s="16">
        <v>200</v>
      </c>
      <c r="J48" s="23">
        <f t="shared" si="31"/>
        <v>0.73416837082481257</v>
      </c>
      <c r="K48" s="16">
        <v>12</v>
      </c>
      <c r="L48" s="16">
        <v>1200</v>
      </c>
      <c r="M48" s="23">
        <f t="shared" si="34"/>
        <v>8.850678733031673</v>
      </c>
      <c r="N48" s="33">
        <v>7</v>
      </c>
      <c r="O48" s="16">
        <v>6</v>
      </c>
      <c r="P48" s="16">
        <f t="shared" si="35"/>
        <v>72</v>
      </c>
      <c r="Q48" s="16">
        <v>1</v>
      </c>
      <c r="R48" s="16">
        <f t="shared" si="36"/>
        <v>12</v>
      </c>
      <c r="S48" s="4"/>
      <c r="T48" s="4">
        <v>2</v>
      </c>
      <c r="U48" s="4"/>
      <c r="V48" s="4">
        <v>2</v>
      </c>
      <c r="W48" s="16"/>
      <c r="X48" s="16"/>
      <c r="Y48" s="16"/>
      <c r="Z48" s="16"/>
      <c r="AA48" s="16"/>
      <c r="AB48" s="16"/>
      <c r="AC48" s="16"/>
    </row>
    <row r="49" spans="1:29">
      <c r="A49" s="110">
        <v>37</v>
      </c>
      <c r="B49" s="13" t="s">
        <v>110</v>
      </c>
      <c r="C49" s="15">
        <v>5.74</v>
      </c>
      <c r="D49" s="15">
        <v>14.27</v>
      </c>
      <c r="E49" s="15">
        <v>3</v>
      </c>
      <c r="F49" s="14">
        <f t="shared" si="30"/>
        <v>81.909800000000004</v>
      </c>
      <c r="G49" s="14">
        <f t="shared" si="33"/>
        <v>881.34944800000005</v>
      </c>
      <c r="H49" s="14">
        <f t="shared" si="37"/>
        <v>3</v>
      </c>
      <c r="I49" s="16">
        <v>300</v>
      </c>
      <c r="J49" s="23">
        <f t="shared" si="31"/>
        <v>1.36448109278694</v>
      </c>
      <c r="K49" s="16">
        <v>36</v>
      </c>
      <c r="L49" s="16">
        <v>3600</v>
      </c>
      <c r="M49" s="23">
        <f t="shared" si="34"/>
        <v>9.0542986425339365</v>
      </c>
      <c r="N49" s="33">
        <v>10</v>
      </c>
      <c r="O49" s="16">
        <v>6</v>
      </c>
      <c r="P49" s="16">
        <f>O49*K49</f>
        <v>216</v>
      </c>
      <c r="Q49" s="16">
        <v>4</v>
      </c>
      <c r="R49" s="16">
        <f>Q49*K49</f>
        <v>144</v>
      </c>
      <c r="S49" s="4">
        <v>12</v>
      </c>
      <c r="T49" s="4"/>
      <c r="U49" s="4">
        <v>2</v>
      </c>
      <c r="V49" s="4">
        <v>34</v>
      </c>
      <c r="W49" s="16">
        <v>94</v>
      </c>
      <c r="X49" s="16">
        <v>13</v>
      </c>
      <c r="Y49" s="16">
        <v>1</v>
      </c>
      <c r="Z49" s="16">
        <v>1</v>
      </c>
      <c r="AA49" s="16"/>
      <c r="AB49" s="16">
        <v>2</v>
      </c>
      <c r="AC49" s="16"/>
    </row>
    <row r="50" spans="1:29">
      <c r="A50" s="110">
        <v>38</v>
      </c>
      <c r="B50" s="13" t="s">
        <v>111</v>
      </c>
      <c r="C50" s="15">
        <v>2.9</v>
      </c>
      <c r="D50" s="15">
        <v>11.79</v>
      </c>
      <c r="E50" s="15">
        <v>3</v>
      </c>
      <c r="F50" s="14">
        <f t="shared" si="30"/>
        <v>34.190999999999995</v>
      </c>
      <c r="G50" s="14">
        <f t="shared" si="33"/>
        <v>367.89515999999992</v>
      </c>
      <c r="H50" s="14">
        <f t="shared" si="37"/>
        <v>3</v>
      </c>
      <c r="I50" s="16">
        <v>200</v>
      </c>
      <c r="J50" s="23">
        <f t="shared" si="31"/>
        <v>0.77583390061266155</v>
      </c>
      <c r="K50" s="16">
        <v>36</v>
      </c>
      <c r="L50" s="16">
        <v>3600</v>
      </c>
      <c r="M50" s="23">
        <f t="shared" si="34"/>
        <v>4.4313725490196081</v>
      </c>
      <c r="N50" s="33">
        <v>4</v>
      </c>
      <c r="O50" s="16">
        <v>3</v>
      </c>
      <c r="P50" s="16">
        <f>O50*K50</f>
        <v>108</v>
      </c>
      <c r="Q50" s="16">
        <v>1</v>
      </c>
      <c r="R50" s="16">
        <f t="shared" ref="R50:R51" si="38">Q50*K50</f>
        <v>36</v>
      </c>
      <c r="S50" s="4"/>
      <c r="T50" s="4"/>
      <c r="U50" s="4"/>
      <c r="V50" s="4">
        <v>2</v>
      </c>
      <c r="W50" s="16"/>
      <c r="X50" s="16"/>
      <c r="Y50" s="16"/>
      <c r="Z50" s="16">
        <v>1</v>
      </c>
      <c r="AA50" s="16">
        <v>1</v>
      </c>
      <c r="AB50" s="16">
        <v>2</v>
      </c>
      <c r="AC50" s="16"/>
    </row>
    <row r="51" spans="1:29">
      <c r="A51" s="110">
        <v>39</v>
      </c>
      <c r="B51" s="13" t="s">
        <v>112</v>
      </c>
      <c r="C51" s="15">
        <v>5.74</v>
      </c>
      <c r="D51" s="15">
        <v>8.85</v>
      </c>
      <c r="E51" s="15">
        <v>3</v>
      </c>
      <c r="F51" s="14">
        <f t="shared" si="30"/>
        <v>50.798999999999999</v>
      </c>
      <c r="G51" s="14">
        <f t="shared" si="33"/>
        <v>546.59723999999994</v>
      </c>
      <c r="H51" s="14">
        <f t="shared" si="37"/>
        <v>3</v>
      </c>
      <c r="I51" s="16">
        <v>300</v>
      </c>
      <c r="J51" s="23">
        <f t="shared" si="31"/>
        <v>1.1605894448252227</v>
      </c>
      <c r="K51" s="16">
        <v>36</v>
      </c>
      <c r="L51" s="16">
        <v>3600</v>
      </c>
      <c r="M51" s="23">
        <f t="shared" si="34"/>
        <v>6.6018099547511317</v>
      </c>
      <c r="N51" s="33">
        <v>6</v>
      </c>
      <c r="O51" s="16">
        <v>4</v>
      </c>
      <c r="P51" s="16">
        <f t="shared" ref="P51:P57" si="39">O51*K51</f>
        <v>144</v>
      </c>
      <c r="Q51" s="16">
        <v>2</v>
      </c>
      <c r="R51" s="16">
        <f t="shared" si="38"/>
        <v>72</v>
      </c>
      <c r="S51" s="4">
        <v>6</v>
      </c>
      <c r="T51" s="4"/>
      <c r="U51" s="4">
        <v>2</v>
      </c>
      <c r="V51" s="4">
        <v>12</v>
      </c>
      <c r="W51" s="16">
        <v>48</v>
      </c>
      <c r="X51" s="16">
        <v>6</v>
      </c>
      <c r="Y51" s="16">
        <v>1</v>
      </c>
      <c r="Z51" s="16">
        <v>1</v>
      </c>
      <c r="AA51" s="16"/>
      <c r="AB51" s="16">
        <v>2</v>
      </c>
      <c r="AC51" s="16"/>
    </row>
    <row r="52" spans="1:29">
      <c r="A52" s="110">
        <v>40</v>
      </c>
      <c r="B52" s="13" t="s">
        <v>68</v>
      </c>
      <c r="C52" s="15">
        <v>5.74</v>
      </c>
      <c r="D52" s="15">
        <v>3.35</v>
      </c>
      <c r="E52" s="15">
        <v>3</v>
      </c>
      <c r="F52" s="14">
        <f t="shared" si="30"/>
        <v>19.229000000000003</v>
      </c>
      <c r="G52" s="14">
        <f t="shared" si="33"/>
        <v>206.90404000000004</v>
      </c>
      <c r="H52" s="14">
        <f t="shared" si="37"/>
        <v>3</v>
      </c>
      <c r="I52" s="16">
        <v>200</v>
      </c>
      <c r="J52" s="23">
        <f t="shared" si="31"/>
        <v>0.70513384671800527</v>
      </c>
      <c r="K52" s="16">
        <v>12</v>
      </c>
      <c r="L52" s="16">
        <v>1200</v>
      </c>
      <c r="M52" s="23">
        <f t="shared" si="34"/>
        <v>8.2262443438914019</v>
      </c>
      <c r="N52" s="33">
        <v>7</v>
      </c>
      <c r="O52" s="16">
        <v>6</v>
      </c>
      <c r="P52" s="16">
        <f t="shared" si="39"/>
        <v>72</v>
      </c>
      <c r="Q52" s="16">
        <v>1</v>
      </c>
      <c r="R52" s="16">
        <f>Q52*K52</f>
        <v>12</v>
      </c>
      <c r="S52" s="4"/>
      <c r="T52" s="4">
        <v>3</v>
      </c>
      <c r="U52" s="4"/>
      <c r="V52" s="4">
        <v>2</v>
      </c>
      <c r="W52" s="16"/>
      <c r="X52" s="16"/>
      <c r="Y52" s="16"/>
      <c r="Z52" s="16"/>
      <c r="AA52" s="16"/>
      <c r="AB52" s="16"/>
      <c r="AC52" s="16"/>
    </row>
    <row r="53" spans="1:29">
      <c r="A53" s="110">
        <v>41</v>
      </c>
      <c r="B53" s="13" t="s">
        <v>113</v>
      </c>
      <c r="C53" s="15">
        <v>5.74</v>
      </c>
      <c r="D53" s="15">
        <v>3.3</v>
      </c>
      <c r="E53" s="15">
        <v>3</v>
      </c>
      <c r="F53" s="14">
        <f t="shared" si="30"/>
        <v>18.942</v>
      </c>
      <c r="G53" s="14">
        <f t="shared" si="33"/>
        <v>203.81592000000001</v>
      </c>
      <c r="H53" s="14">
        <f t="shared" si="37"/>
        <v>3</v>
      </c>
      <c r="I53" s="16">
        <v>300</v>
      </c>
      <c r="J53" s="23">
        <f t="shared" si="31"/>
        <v>0.69845132743362837</v>
      </c>
      <c r="K53" s="16">
        <v>24</v>
      </c>
      <c r="L53" s="16">
        <v>2400</v>
      </c>
      <c r="M53" s="23">
        <f t="shared" si="34"/>
        <v>6.135746606334842</v>
      </c>
      <c r="N53" s="33">
        <v>5</v>
      </c>
      <c r="O53" s="16">
        <v>4</v>
      </c>
      <c r="P53" s="16">
        <f t="shared" si="39"/>
        <v>96</v>
      </c>
      <c r="Q53" s="16">
        <v>1</v>
      </c>
      <c r="R53" s="16">
        <f t="shared" ref="R53:R60" si="40">Q53*K53</f>
        <v>24</v>
      </c>
      <c r="S53" s="4">
        <v>1</v>
      </c>
      <c r="T53" s="4"/>
      <c r="U53" s="4">
        <v>1</v>
      </c>
      <c r="V53" s="4">
        <v>2</v>
      </c>
      <c r="W53" s="16">
        <v>2</v>
      </c>
      <c r="X53" s="16">
        <v>2</v>
      </c>
      <c r="Y53" s="16">
        <v>1</v>
      </c>
      <c r="Z53" s="16">
        <v>1</v>
      </c>
      <c r="AA53" s="16"/>
      <c r="AB53" s="16">
        <v>1</v>
      </c>
      <c r="AC53" s="16"/>
    </row>
    <row r="54" spans="1:29">
      <c r="A54" s="110">
        <v>42</v>
      </c>
      <c r="B54" s="13" t="s">
        <v>68</v>
      </c>
      <c r="C54" s="15">
        <v>1.4</v>
      </c>
      <c r="D54" s="15">
        <v>1.6</v>
      </c>
      <c r="E54" s="15">
        <v>3</v>
      </c>
      <c r="F54" s="14">
        <f t="shared" si="30"/>
        <v>2.2399999999999998</v>
      </c>
      <c r="G54" s="14">
        <f t="shared" si="33"/>
        <v>24.102399999999996</v>
      </c>
      <c r="H54" s="14">
        <f>E54</f>
        <v>3</v>
      </c>
      <c r="I54" s="16">
        <v>200</v>
      </c>
      <c r="J54" s="23">
        <f t="shared" si="31"/>
        <v>0.24888888888888885</v>
      </c>
      <c r="K54" s="16">
        <v>12</v>
      </c>
      <c r="L54" s="16">
        <v>1200</v>
      </c>
      <c r="M54" s="23">
        <f t="shared" si="34"/>
        <v>2.7149321266968327</v>
      </c>
      <c r="N54" s="33">
        <v>1</v>
      </c>
      <c r="O54" s="16">
        <v>1</v>
      </c>
      <c r="P54" s="16">
        <f t="shared" si="39"/>
        <v>12</v>
      </c>
      <c r="Q54" s="16"/>
      <c r="R54" s="16">
        <f t="shared" si="40"/>
        <v>0</v>
      </c>
      <c r="S54" s="4"/>
      <c r="T54" s="4">
        <v>1</v>
      </c>
      <c r="U54" s="4"/>
      <c r="V54" s="4">
        <v>1</v>
      </c>
      <c r="W54" s="16"/>
      <c r="X54" s="16"/>
      <c r="Y54" s="16"/>
      <c r="Z54" s="16"/>
      <c r="AA54" s="16"/>
      <c r="AB54" s="16"/>
      <c r="AC54" s="16"/>
    </row>
    <row r="55" spans="1:29">
      <c r="A55" s="110">
        <v>43</v>
      </c>
      <c r="B55" s="13" t="s">
        <v>114</v>
      </c>
      <c r="C55" s="15">
        <v>5.74</v>
      </c>
      <c r="D55" s="15">
        <v>2.4</v>
      </c>
      <c r="E55" s="15">
        <v>3</v>
      </c>
      <c r="F55" s="14">
        <f t="shared" si="30"/>
        <v>13.776</v>
      </c>
      <c r="G55" s="14">
        <f t="shared" si="33"/>
        <v>148.22976</v>
      </c>
      <c r="H55" s="14">
        <f>E55</f>
        <v>3</v>
      </c>
      <c r="I55" s="16">
        <v>300</v>
      </c>
      <c r="J55" s="23">
        <f t="shared" si="31"/>
        <v>0.56412776412776411</v>
      </c>
      <c r="K55" s="16">
        <v>24</v>
      </c>
      <c r="L55" s="16">
        <v>2400</v>
      </c>
      <c r="M55" s="23">
        <f t="shared" si="34"/>
        <v>5.5248868778280551</v>
      </c>
      <c r="N55" s="33">
        <v>3</v>
      </c>
      <c r="O55" s="16">
        <v>2</v>
      </c>
      <c r="P55" s="16">
        <f t="shared" si="39"/>
        <v>48</v>
      </c>
      <c r="Q55" s="16">
        <v>1</v>
      </c>
      <c r="R55" s="16">
        <f t="shared" si="40"/>
        <v>24</v>
      </c>
      <c r="S55" s="4">
        <v>1</v>
      </c>
      <c r="T55" s="4"/>
      <c r="U55" s="4">
        <v>1</v>
      </c>
      <c r="V55" s="4">
        <v>2</v>
      </c>
      <c r="W55" s="16">
        <v>2</v>
      </c>
      <c r="X55" s="16">
        <v>2</v>
      </c>
      <c r="Y55" s="16">
        <v>1</v>
      </c>
      <c r="Z55" s="16">
        <v>1</v>
      </c>
      <c r="AA55" s="16"/>
      <c r="AB55" s="16">
        <v>1</v>
      </c>
      <c r="AC55" s="16"/>
    </row>
    <row r="56" spans="1:29">
      <c r="A56" s="110">
        <v>44</v>
      </c>
      <c r="B56" s="13" t="s">
        <v>115</v>
      </c>
      <c r="C56" s="15">
        <v>5.74</v>
      </c>
      <c r="D56" s="15">
        <v>2.4</v>
      </c>
      <c r="E56" s="15">
        <v>3</v>
      </c>
      <c r="F56" s="14">
        <f t="shared" si="30"/>
        <v>13.776</v>
      </c>
      <c r="G56" s="14">
        <f t="shared" si="33"/>
        <v>148.22976</v>
      </c>
      <c r="H56" s="14">
        <f t="shared" ref="H56:H57" si="41">E56</f>
        <v>3</v>
      </c>
      <c r="I56" s="16">
        <v>300</v>
      </c>
      <c r="J56" s="23">
        <f t="shared" si="31"/>
        <v>0.56412776412776411</v>
      </c>
      <c r="K56" s="16">
        <v>24</v>
      </c>
      <c r="L56" s="16">
        <v>2400</v>
      </c>
      <c r="M56" s="23">
        <f t="shared" si="34"/>
        <v>5.5248868778280551</v>
      </c>
      <c r="N56" s="33">
        <v>2</v>
      </c>
      <c r="O56" s="16">
        <v>1</v>
      </c>
      <c r="P56" s="16">
        <f t="shared" si="39"/>
        <v>24</v>
      </c>
      <c r="Q56" s="16">
        <v>1</v>
      </c>
      <c r="R56" s="16">
        <f t="shared" si="40"/>
        <v>24</v>
      </c>
      <c r="S56" s="4">
        <v>1</v>
      </c>
      <c r="T56" s="4"/>
      <c r="U56" s="4"/>
      <c r="V56" s="4">
        <v>2</v>
      </c>
      <c r="W56" s="16">
        <v>2</v>
      </c>
      <c r="X56" s="16">
        <v>2</v>
      </c>
      <c r="Y56" s="16">
        <v>1</v>
      </c>
      <c r="Z56" s="16">
        <v>1</v>
      </c>
      <c r="AA56" s="16"/>
      <c r="AB56" s="16">
        <v>1</v>
      </c>
      <c r="AC56" s="16"/>
    </row>
    <row r="57" spans="1:29">
      <c r="A57" s="110">
        <v>45</v>
      </c>
      <c r="B57" s="12" t="s">
        <v>68</v>
      </c>
      <c r="C57" s="15">
        <v>1.4</v>
      </c>
      <c r="D57" s="15">
        <v>1.6</v>
      </c>
      <c r="E57" s="15">
        <v>3</v>
      </c>
      <c r="F57" s="14">
        <f t="shared" si="30"/>
        <v>2.2399999999999998</v>
      </c>
      <c r="G57" s="14">
        <f t="shared" si="33"/>
        <v>24.102399999999996</v>
      </c>
      <c r="H57" s="14">
        <f t="shared" si="41"/>
        <v>3</v>
      </c>
      <c r="I57" s="16">
        <v>200</v>
      </c>
      <c r="J57" s="23">
        <f t="shared" si="31"/>
        <v>0.24888888888888885</v>
      </c>
      <c r="K57" s="16">
        <v>12</v>
      </c>
      <c r="L57" s="16">
        <v>1200</v>
      </c>
      <c r="M57" s="23">
        <f t="shared" si="34"/>
        <v>2.7149321266968327</v>
      </c>
      <c r="N57" s="33">
        <v>1</v>
      </c>
      <c r="O57" s="16">
        <v>1</v>
      </c>
      <c r="P57" s="16">
        <f t="shared" si="39"/>
        <v>12</v>
      </c>
      <c r="Q57" s="16"/>
      <c r="R57" s="16">
        <f t="shared" si="40"/>
        <v>0</v>
      </c>
      <c r="S57" s="4"/>
      <c r="T57" s="4">
        <v>1</v>
      </c>
      <c r="U57" s="4"/>
      <c r="V57" s="4">
        <v>1</v>
      </c>
      <c r="W57" s="16"/>
      <c r="X57" s="16"/>
      <c r="Y57" s="16"/>
      <c r="Z57" s="16"/>
      <c r="AA57" s="16"/>
      <c r="AB57" s="16"/>
      <c r="AC57" s="16"/>
    </row>
    <row r="58" spans="1:29">
      <c r="A58" s="110">
        <v>46</v>
      </c>
      <c r="B58" s="13" t="s">
        <v>116</v>
      </c>
      <c r="C58" s="15">
        <v>5.74</v>
      </c>
      <c r="D58" s="15">
        <v>5.6</v>
      </c>
      <c r="E58" s="15">
        <v>3</v>
      </c>
      <c r="F58" s="14">
        <f t="shared" si="30"/>
        <v>32.143999999999998</v>
      </c>
      <c r="G58" s="14">
        <f t="shared" si="33"/>
        <v>345.86944</v>
      </c>
      <c r="H58" s="14">
        <f>E58</f>
        <v>3</v>
      </c>
      <c r="I58" s="16">
        <v>300</v>
      </c>
      <c r="J58" s="23">
        <f t="shared" si="31"/>
        <v>0.94485596707818931</v>
      </c>
      <c r="K58" s="16">
        <v>24</v>
      </c>
      <c r="L58" s="16">
        <v>2400</v>
      </c>
      <c r="M58" s="23">
        <f t="shared" si="34"/>
        <v>7.6968325791855197</v>
      </c>
      <c r="N58" s="33">
        <v>7</v>
      </c>
      <c r="O58" s="16">
        <v>2</v>
      </c>
      <c r="P58" s="16">
        <f>O58*K58</f>
        <v>48</v>
      </c>
      <c r="Q58" s="16">
        <v>5</v>
      </c>
      <c r="R58" s="16">
        <f t="shared" si="40"/>
        <v>120</v>
      </c>
      <c r="S58" s="4"/>
      <c r="T58" s="4"/>
      <c r="U58" s="4"/>
      <c r="V58" s="4">
        <v>5</v>
      </c>
      <c r="W58" s="16"/>
      <c r="X58" s="16"/>
      <c r="Y58" s="16"/>
      <c r="Z58" s="16">
        <v>1</v>
      </c>
      <c r="AA58" s="16"/>
      <c r="AB58" s="16">
        <v>5</v>
      </c>
      <c r="AC58" s="16"/>
    </row>
    <row r="59" spans="1:29">
      <c r="A59" s="110">
        <v>47</v>
      </c>
      <c r="B59" s="13" t="s">
        <v>117</v>
      </c>
      <c r="C59" s="15">
        <v>17.86</v>
      </c>
      <c r="D59" s="15">
        <v>2.9</v>
      </c>
      <c r="E59" s="15">
        <v>3</v>
      </c>
      <c r="F59" s="14">
        <f t="shared" si="30"/>
        <v>51.793999999999997</v>
      </c>
      <c r="G59" s="14">
        <f t="shared" si="33"/>
        <v>557.30343999999991</v>
      </c>
      <c r="H59" s="14">
        <f t="shared" ref="H59:H60" si="42">E59</f>
        <v>3</v>
      </c>
      <c r="I59" s="16">
        <v>200</v>
      </c>
      <c r="J59" s="23">
        <f t="shared" si="31"/>
        <v>0.83163134232498392</v>
      </c>
      <c r="K59" s="16">
        <v>36</v>
      </c>
      <c r="L59" s="16">
        <v>3600</v>
      </c>
      <c r="M59" s="23">
        <f t="shared" si="34"/>
        <v>6.2624434389140271</v>
      </c>
      <c r="N59" s="33">
        <v>6</v>
      </c>
      <c r="O59" s="16">
        <v>4</v>
      </c>
      <c r="P59" s="16">
        <f t="shared" ref="P59:P60" si="43">O59*K59</f>
        <v>144</v>
      </c>
      <c r="Q59" s="16">
        <v>2</v>
      </c>
      <c r="R59" s="16">
        <f t="shared" si="40"/>
        <v>72</v>
      </c>
      <c r="S59" s="4"/>
      <c r="T59" s="4"/>
      <c r="U59" s="4"/>
      <c r="V59" s="4">
        <v>3</v>
      </c>
      <c r="W59" s="16"/>
      <c r="X59" s="16"/>
      <c r="Y59" s="16"/>
      <c r="Z59" s="16">
        <v>2</v>
      </c>
      <c r="AA59" s="16">
        <v>2</v>
      </c>
      <c r="AB59" s="16">
        <v>3</v>
      </c>
      <c r="AC59" s="16"/>
    </row>
    <row r="60" spans="1:29">
      <c r="A60" s="110">
        <v>48</v>
      </c>
      <c r="B60" s="13" t="s">
        <v>118</v>
      </c>
      <c r="C60" s="15">
        <v>6.1</v>
      </c>
      <c r="D60" s="15">
        <v>3.5</v>
      </c>
      <c r="E60" s="15">
        <v>3</v>
      </c>
      <c r="F60" s="14">
        <f t="shared" si="30"/>
        <v>21.349999999999998</v>
      </c>
      <c r="G60" s="14">
        <f t="shared" si="33"/>
        <v>229.72599999999997</v>
      </c>
      <c r="H60" s="14">
        <f t="shared" si="42"/>
        <v>3</v>
      </c>
      <c r="I60" s="16">
        <v>300</v>
      </c>
      <c r="J60" s="23">
        <f t="shared" si="31"/>
        <v>0.74131944444444442</v>
      </c>
      <c r="K60" s="16">
        <v>24</v>
      </c>
      <c r="L60" s="16">
        <v>2400</v>
      </c>
      <c r="M60" s="23">
        <f>(F60*I60)/(0.85*0.65*J60*L60)</f>
        <v>6.5158371040723972</v>
      </c>
      <c r="N60" s="33">
        <v>5</v>
      </c>
      <c r="O60" s="16">
        <v>3</v>
      </c>
      <c r="P60" s="16">
        <f t="shared" si="43"/>
        <v>72</v>
      </c>
      <c r="Q60" s="16">
        <v>1</v>
      </c>
      <c r="R60" s="16">
        <f t="shared" si="40"/>
        <v>24</v>
      </c>
      <c r="S60" s="4">
        <v>1</v>
      </c>
      <c r="T60" s="4"/>
      <c r="U60" s="4">
        <v>1</v>
      </c>
      <c r="V60" s="4">
        <v>2</v>
      </c>
      <c r="W60" s="16">
        <v>2</v>
      </c>
      <c r="X60" s="16">
        <v>2</v>
      </c>
      <c r="Y60" s="16">
        <v>1</v>
      </c>
      <c r="Z60" s="16">
        <v>1</v>
      </c>
      <c r="AA60" s="16"/>
      <c r="AB60" s="16">
        <v>1</v>
      </c>
      <c r="AC60" s="16"/>
    </row>
    <row r="61" spans="1:29">
      <c r="A61" s="110">
        <v>49</v>
      </c>
      <c r="B61" s="13" t="s">
        <v>68</v>
      </c>
      <c r="C61" s="15">
        <v>1.4</v>
      </c>
      <c r="D61" s="15">
        <v>1.6</v>
      </c>
      <c r="E61" s="15">
        <v>3</v>
      </c>
      <c r="F61" s="14">
        <f t="shared" si="30"/>
        <v>2.2399999999999998</v>
      </c>
      <c r="G61" s="14">
        <f>F61*10.76</f>
        <v>24.102399999999996</v>
      </c>
      <c r="H61" s="14">
        <f>E61</f>
        <v>3</v>
      </c>
      <c r="I61" s="16">
        <v>200</v>
      </c>
      <c r="J61" s="23">
        <f t="shared" si="31"/>
        <v>0.24888888888888885</v>
      </c>
      <c r="K61" s="16">
        <v>12</v>
      </c>
      <c r="L61" s="16">
        <v>1200</v>
      </c>
      <c r="M61" s="23">
        <f t="shared" ref="M61" si="44">(F61*I61)/(0.85*0.65*J61*L61)</f>
        <v>2.7149321266968327</v>
      </c>
      <c r="N61" s="33">
        <v>1</v>
      </c>
      <c r="O61" s="16">
        <v>1</v>
      </c>
      <c r="P61" s="16">
        <f>O61*K61</f>
        <v>12</v>
      </c>
      <c r="Q61" s="16"/>
      <c r="R61" s="16">
        <f>Q61*K61</f>
        <v>0</v>
      </c>
      <c r="S61" s="4"/>
      <c r="T61" s="4">
        <v>1</v>
      </c>
      <c r="U61" s="4"/>
      <c r="V61" s="4">
        <v>1</v>
      </c>
      <c r="W61" s="16"/>
      <c r="X61" s="16"/>
      <c r="Y61" s="16"/>
      <c r="Z61" s="16"/>
      <c r="AA61" s="16"/>
      <c r="AB61" s="16"/>
      <c r="AC61" s="16"/>
    </row>
    <row r="62" spans="1:29">
      <c r="A62" s="111"/>
      <c r="B62" s="13"/>
      <c r="C62" s="15"/>
      <c r="D62" s="15"/>
      <c r="E62" s="15"/>
      <c r="F62" s="14"/>
      <c r="G62" s="14"/>
      <c r="H62" s="14"/>
      <c r="I62" s="16"/>
      <c r="J62" s="27"/>
      <c r="K62" s="16"/>
      <c r="L62" s="16"/>
      <c r="M62" s="27"/>
      <c r="N62" s="33"/>
      <c r="O62" s="16"/>
      <c r="P62" s="16"/>
      <c r="Q62" s="16"/>
      <c r="R62" s="16"/>
      <c r="S62" s="4"/>
      <c r="T62" s="4"/>
      <c r="U62" s="4"/>
      <c r="V62" s="34"/>
      <c r="W62" s="16"/>
      <c r="X62" s="16"/>
      <c r="Y62" s="16"/>
      <c r="Z62" s="16"/>
      <c r="AA62" s="16"/>
      <c r="AB62" s="16"/>
      <c r="AC62" s="3"/>
    </row>
    <row r="63" spans="1:29" s="28" customFormat="1">
      <c r="A63" s="24"/>
      <c r="B63" s="25" t="s">
        <v>29</v>
      </c>
      <c r="C63" s="25"/>
      <c r="D63" s="25"/>
      <c r="E63" s="25"/>
      <c r="F63" s="25"/>
      <c r="G63" s="14"/>
      <c r="H63" s="24"/>
      <c r="I63" s="26"/>
      <c r="J63" s="27"/>
      <c r="K63" s="27"/>
      <c r="L63" s="27"/>
      <c r="M63" s="27"/>
      <c r="N63" s="37">
        <f>SUM(N13:N61)</f>
        <v>228</v>
      </c>
      <c r="O63" s="37">
        <f>SUM(O13:O61)</f>
        <v>153</v>
      </c>
      <c r="P63" s="37">
        <f>SUM(P13:P61)</f>
        <v>4164</v>
      </c>
      <c r="Q63" s="37">
        <f>SUM(Q13:Q61)</f>
        <v>74</v>
      </c>
      <c r="R63" s="37">
        <f>SUM(R13:R61)</f>
        <v>2160</v>
      </c>
      <c r="S63" s="37">
        <f>SUM(S13:S61)</f>
        <v>44</v>
      </c>
      <c r="T63" s="37">
        <f>SUM(T13:T61)</f>
        <v>13</v>
      </c>
      <c r="U63" s="37">
        <f>SUM(U13:U61)</f>
        <v>15</v>
      </c>
      <c r="V63" s="37">
        <f>SUM(V13:V61)</f>
        <v>169</v>
      </c>
      <c r="W63" s="37">
        <f>SUM(W13:W61)</f>
        <v>256</v>
      </c>
      <c r="X63" s="37">
        <f>SUM(X13:X61)</f>
        <v>43</v>
      </c>
      <c r="Y63" s="37">
        <f>SUM(Y13:Y61)</f>
        <v>9</v>
      </c>
      <c r="Z63" s="37">
        <f>SUM(Z13:Z61)</f>
        <v>41</v>
      </c>
      <c r="AA63" s="37">
        <f>SUM(AA13:AA61)</f>
        <v>21</v>
      </c>
      <c r="AB63" s="37">
        <f>SUM(AB13:AB61)</f>
        <v>63</v>
      </c>
      <c r="AC63" s="37">
        <f>SUM(AC13:AC61)</f>
        <v>0</v>
      </c>
    </row>
    <row r="64" spans="1:29">
      <c r="A64" s="29"/>
      <c r="B64" s="30" t="s">
        <v>30</v>
      </c>
      <c r="C64" s="30"/>
      <c r="D64" s="30"/>
      <c r="E64" s="30"/>
      <c r="F64" s="30"/>
      <c r="G64" s="14"/>
      <c r="H64" s="29"/>
      <c r="I64" s="26"/>
      <c r="J64" s="31"/>
      <c r="K64" s="31"/>
      <c r="L64" s="31"/>
      <c r="M64" s="31"/>
      <c r="N64" s="38"/>
      <c r="O64" s="32"/>
      <c r="P64" s="32">
        <f>((P63)/1000)/1.732</f>
        <v>2.4041570438799074</v>
      </c>
      <c r="Q64" s="32"/>
      <c r="R64" s="32">
        <f>((R63)/1000)/1.732</f>
        <v>1.2471131639722866</v>
      </c>
      <c r="S64" s="32">
        <f>((S63*60)/1000)/1.732</f>
        <v>1.5242494226327945</v>
      </c>
      <c r="T64" s="32">
        <f>((T63*60)/1000)/1.732</f>
        <v>0.45034642032332567</v>
      </c>
      <c r="U64" s="32">
        <f>((U63*2000)/1000)/1.732</f>
        <v>17.321016166281755</v>
      </c>
      <c r="V64" s="32">
        <f>((V63*500)/1000)/1.732</f>
        <v>48.787528868360276</v>
      </c>
      <c r="W64" s="32">
        <f>((W63*250)/1000)/1.732</f>
        <v>36.951501154734409</v>
      </c>
      <c r="X64" s="4"/>
      <c r="Y64" s="4"/>
      <c r="Z64" s="4"/>
      <c r="AA64" s="4"/>
      <c r="AB64" s="4"/>
      <c r="AC64" s="3"/>
    </row>
    <row r="65" spans="1:29">
      <c r="A65" s="4"/>
      <c r="B65" s="3"/>
      <c r="C65" s="3"/>
      <c r="D65" s="3"/>
      <c r="E65" s="3"/>
      <c r="F65" s="3"/>
      <c r="G65" s="14"/>
      <c r="H65" s="4"/>
      <c r="I65" s="17"/>
      <c r="J65" s="16"/>
      <c r="K65" s="16"/>
      <c r="L65" s="16"/>
      <c r="M65" s="16"/>
      <c r="N65" s="33"/>
      <c r="O65" s="16"/>
      <c r="P65" s="3"/>
      <c r="Q65" s="3"/>
      <c r="R65" s="3"/>
      <c r="S65" s="4"/>
      <c r="T65" s="3"/>
      <c r="U65" s="3"/>
      <c r="V65" s="40"/>
      <c r="W65" s="4"/>
      <c r="X65" s="4"/>
      <c r="Y65" s="4"/>
      <c r="Z65" s="4"/>
      <c r="AA65" s="4"/>
      <c r="AB65" s="4"/>
      <c r="AC65" s="3"/>
    </row>
    <row r="66" spans="1:29">
      <c r="A66" s="4"/>
      <c r="B66" s="30" t="s">
        <v>79</v>
      </c>
      <c r="C66" s="3"/>
      <c r="D66" s="3"/>
      <c r="E66" s="3"/>
      <c r="F66" s="3"/>
      <c r="G66" s="14"/>
      <c r="H66" s="4"/>
      <c r="I66" s="17"/>
      <c r="J66" s="16"/>
      <c r="K66" s="16"/>
      <c r="L66" s="16"/>
      <c r="M66" s="16"/>
      <c r="N66" s="33"/>
      <c r="O66" s="32">
        <f>P64+S64+T64</f>
        <v>4.3787528868360281</v>
      </c>
      <c r="P66" s="30" t="s">
        <v>31</v>
      </c>
      <c r="Q66" s="3"/>
      <c r="R66" s="3"/>
      <c r="S66" s="4"/>
      <c r="T66" s="3"/>
      <c r="U66" s="3"/>
      <c r="V66" s="40"/>
      <c r="W66" s="4"/>
      <c r="X66" s="4"/>
      <c r="Y66" s="4"/>
      <c r="Z66" s="4"/>
      <c r="AA66" s="4"/>
      <c r="AB66" s="4"/>
      <c r="AC66" s="3"/>
    </row>
    <row r="67" spans="1:29">
      <c r="A67" s="4"/>
      <c r="B67" s="30" t="s">
        <v>80</v>
      </c>
      <c r="C67" s="3"/>
      <c r="D67" s="3"/>
      <c r="E67" s="3"/>
      <c r="F67" s="3"/>
      <c r="G67" s="14"/>
      <c r="H67" s="4"/>
      <c r="I67" s="17"/>
      <c r="J67" s="16"/>
      <c r="K67" s="16"/>
      <c r="L67" s="16"/>
      <c r="M67" s="16"/>
      <c r="N67" s="33"/>
      <c r="O67" s="32">
        <f>U64+V64</f>
        <v>66.108545034642034</v>
      </c>
      <c r="P67" s="30" t="s">
        <v>31</v>
      </c>
      <c r="Q67" s="3"/>
      <c r="R67" s="3"/>
      <c r="S67" s="4"/>
      <c r="T67" s="3"/>
      <c r="U67" s="3"/>
      <c r="V67" s="40"/>
      <c r="W67" s="4"/>
      <c r="X67" s="4"/>
      <c r="Y67" s="4"/>
      <c r="Z67" s="4"/>
      <c r="AA67" s="4"/>
      <c r="AB67" s="4"/>
      <c r="AC67" s="3"/>
    </row>
    <row r="68" spans="1:29">
      <c r="A68" s="4"/>
      <c r="B68" s="30" t="s">
        <v>81</v>
      </c>
      <c r="C68" s="3"/>
      <c r="D68" s="3"/>
      <c r="E68" s="3"/>
      <c r="F68" s="3"/>
      <c r="G68" s="14"/>
      <c r="H68" s="4"/>
      <c r="I68" s="17"/>
      <c r="J68" s="16"/>
      <c r="K68" s="16"/>
      <c r="L68" s="16"/>
      <c r="M68" s="16"/>
      <c r="N68" s="33"/>
      <c r="O68" s="32">
        <f>R64</f>
        <v>1.2471131639722866</v>
      </c>
      <c r="P68" s="30" t="s">
        <v>31</v>
      </c>
      <c r="Q68" s="3"/>
      <c r="R68" s="3"/>
      <c r="S68" s="4"/>
      <c r="T68" s="3"/>
      <c r="U68" s="3"/>
      <c r="V68" s="40"/>
      <c r="W68" s="4"/>
      <c r="X68" s="4"/>
      <c r="Y68" s="4"/>
      <c r="Z68" s="4"/>
      <c r="AA68" s="4"/>
      <c r="AB68" s="4"/>
      <c r="AC68" s="3"/>
    </row>
    <row r="69" spans="1:29">
      <c r="A69" s="4"/>
      <c r="B69" s="30" t="s">
        <v>82</v>
      </c>
      <c r="C69" s="3"/>
      <c r="D69" s="3"/>
      <c r="E69" s="3"/>
      <c r="F69" s="3"/>
      <c r="G69" s="14"/>
      <c r="H69" s="4"/>
      <c r="I69" s="17"/>
      <c r="J69" s="16"/>
      <c r="K69" s="16"/>
      <c r="L69" s="16"/>
      <c r="M69" s="16"/>
      <c r="N69" s="33"/>
      <c r="O69" s="32">
        <f>W64</f>
        <v>36.951501154734409</v>
      </c>
      <c r="P69" s="30" t="s">
        <v>31</v>
      </c>
      <c r="Q69" s="3"/>
      <c r="R69" s="3"/>
      <c r="S69" s="4"/>
      <c r="T69" s="3"/>
      <c r="U69" s="3"/>
      <c r="V69" s="40"/>
      <c r="W69" s="4"/>
      <c r="X69" s="4"/>
      <c r="Y69" s="4"/>
      <c r="Z69" s="4"/>
      <c r="AA69" s="4"/>
      <c r="AB69" s="4"/>
      <c r="AC69" s="3"/>
    </row>
    <row r="70" spans="1:29">
      <c r="A70" s="4"/>
      <c r="B70" s="13"/>
      <c r="C70" s="15"/>
      <c r="D70" s="15"/>
      <c r="E70" s="15"/>
      <c r="F70" s="14"/>
      <c r="G70" s="14"/>
      <c r="H70" s="4"/>
      <c r="I70" s="16"/>
      <c r="J70" s="23"/>
      <c r="K70" s="16"/>
      <c r="L70" s="16"/>
      <c r="M70" s="23"/>
      <c r="N70" s="33"/>
      <c r="O70" s="16"/>
      <c r="P70" s="16"/>
      <c r="Q70" s="16"/>
      <c r="R70" s="16"/>
      <c r="S70" s="4"/>
      <c r="T70" s="4"/>
      <c r="U70" s="4"/>
      <c r="V70" s="34"/>
      <c r="W70" s="16"/>
      <c r="X70" s="16"/>
      <c r="Y70" s="16"/>
      <c r="Z70" s="16"/>
      <c r="AA70" s="16"/>
      <c r="AB70" s="16"/>
      <c r="AC70" s="3"/>
    </row>
  </sheetData>
  <mergeCells count="18">
    <mergeCell ref="X8:AB8"/>
    <mergeCell ref="I8:W8"/>
    <mergeCell ref="X9:X10"/>
    <mergeCell ref="S9:T9"/>
    <mergeCell ref="O9:P9"/>
    <mergeCell ref="AC9:AC10"/>
    <mergeCell ref="Q9:R9"/>
    <mergeCell ref="I9:I10"/>
    <mergeCell ref="AA9:AA10"/>
    <mergeCell ref="AB9:AB10"/>
    <mergeCell ref="Y9:Y10"/>
    <mergeCell ref="C2:H2"/>
    <mergeCell ref="C4:F4"/>
    <mergeCell ref="A9:A10"/>
    <mergeCell ref="B9:B10"/>
    <mergeCell ref="H9:H10"/>
    <mergeCell ref="C9:E10"/>
    <mergeCell ref="F9:G10"/>
  </mergeCells>
  <phoneticPr fontId="7" type="noConversion"/>
  <pageMargins left="0.55118110236220474" right="0.70866141732283472" top="0.74803149606299213" bottom="0.74803149606299213" header="0.31496062992125984" footer="0.31496062992125984"/>
  <pageSetup paperSize="8" scale="70" fitToHeight="0" orientation="landscape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1EC3-9DFF-4844-B285-D4D981213DA2}">
  <dimension ref="A1:T16"/>
  <sheetViews>
    <sheetView topLeftCell="A6" workbookViewId="0">
      <selection activeCell="F15" sqref="F15"/>
    </sheetView>
  </sheetViews>
  <sheetFormatPr defaultColWidth="8.7265625" defaultRowHeight="14"/>
  <cols>
    <col min="1" max="1" width="7.7265625" style="41" customWidth="1"/>
    <col min="2" max="2" width="46.81640625" style="41" bestFit="1" customWidth="1"/>
    <col min="3" max="3" width="7.81640625" style="194" customWidth="1"/>
    <col min="4" max="4" width="8.7265625" style="41"/>
    <col min="5" max="5" width="11.81640625" style="41" bestFit="1" customWidth="1"/>
    <col min="6" max="6" width="11.81640625" style="41" customWidth="1"/>
    <col min="7" max="16384" width="8.7265625" style="41"/>
  </cols>
  <sheetData>
    <row r="1" spans="1:20" s="7" customFormat="1" ht="14.5" customHeight="1">
      <c r="A1" s="189" t="s">
        <v>1</v>
      </c>
      <c r="B1" s="189"/>
      <c r="C1" s="189"/>
      <c r="D1" s="189"/>
      <c r="E1" s="189"/>
      <c r="F1" s="189"/>
      <c r="G1" s="6"/>
      <c r="H1" s="6"/>
      <c r="I1" s="6"/>
      <c r="J1" s="18"/>
      <c r="K1" s="18"/>
      <c r="L1" s="36"/>
      <c r="M1" s="18"/>
      <c r="N1" s="18"/>
      <c r="O1" s="18"/>
      <c r="P1" s="18"/>
      <c r="Q1" s="8"/>
      <c r="R1" s="8"/>
      <c r="S1" s="8"/>
      <c r="T1" s="8"/>
    </row>
    <row r="2" spans="1:20" s="7" customFormat="1" ht="14.5" customHeight="1">
      <c r="A2" s="197" t="s">
        <v>0</v>
      </c>
      <c r="B2" s="197"/>
      <c r="C2" s="189" t="s">
        <v>74</v>
      </c>
      <c r="D2" s="189"/>
      <c r="E2" s="189"/>
      <c r="F2" s="189"/>
      <c r="J2" s="18"/>
      <c r="K2" s="18"/>
      <c r="L2" s="36"/>
      <c r="M2" s="18"/>
      <c r="N2" s="18"/>
      <c r="O2" s="18"/>
      <c r="P2" s="18"/>
      <c r="Q2" s="8"/>
      <c r="R2" s="8"/>
      <c r="S2" s="8"/>
      <c r="T2" s="8"/>
    </row>
    <row r="3" spans="1:20" s="7" customFormat="1" ht="14.5" customHeight="1">
      <c r="A3" s="197" t="s">
        <v>2</v>
      </c>
      <c r="B3" s="197"/>
      <c r="C3" s="189" t="s">
        <v>33</v>
      </c>
      <c r="D3" s="189"/>
      <c r="E3" s="189"/>
      <c r="F3" s="189"/>
      <c r="J3" s="18"/>
      <c r="K3" s="18"/>
      <c r="L3" s="36"/>
      <c r="M3" s="18"/>
      <c r="N3" s="18"/>
      <c r="O3" s="18"/>
      <c r="P3" s="18"/>
      <c r="Q3" s="8"/>
      <c r="R3" s="8"/>
      <c r="S3" s="8"/>
    </row>
    <row r="4" spans="1:20" s="7" customFormat="1" ht="14.5" customHeight="1">
      <c r="A4" s="197" t="s">
        <v>32</v>
      </c>
      <c r="B4" s="197"/>
      <c r="C4" s="189" t="s">
        <v>77</v>
      </c>
      <c r="D4" s="189"/>
      <c r="E4" s="189"/>
      <c r="F4" s="189"/>
      <c r="J4" s="18"/>
      <c r="K4" s="18"/>
      <c r="L4" s="36"/>
      <c r="M4" s="18"/>
      <c r="N4" s="18"/>
      <c r="O4" s="18"/>
      <c r="P4" s="18"/>
      <c r="Q4" s="8"/>
      <c r="R4" s="8"/>
      <c r="S4" s="8"/>
      <c r="T4" s="8"/>
    </row>
    <row r="5" spans="1:20" s="7" customFormat="1" ht="14.5" customHeight="1">
      <c r="A5" s="197" t="s">
        <v>3</v>
      </c>
      <c r="B5" s="197"/>
      <c r="C5" s="189" t="s">
        <v>154</v>
      </c>
      <c r="D5" s="189"/>
      <c r="E5" s="189"/>
      <c r="F5" s="189"/>
      <c r="J5" s="18"/>
      <c r="K5" s="18"/>
      <c r="L5" s="36"/>
      <c r="M5" s="18"/>
      <c r="N5" s="18"/>
      <c r="O5" s="18"/>
      <c r="P5" s="18"/>
      <c r="Q5" s="8"/>
      <c r="R5" s="8"/>
      <c r="S5" s="8"/>
      <c r="T5" s="6"/>
    </row>
    <row r="6" spans="1:20" s="7" customFormat="1" ht="14.5" customHeight="1">
      <c r="A6" s="197" t="s">
        <v>4</v>
      </c>
      <c r="B6" s="197"/>
      <c r="C6" s="189" t="s">
        <v>153</v>
      </c>
      <c r="D6" s="189"/>
      <c r="E6" s="189"/>
      <c r="F6" s="189"/>
      <c r="J6" s="18"/>
      <c r="K6" s="18"/>
      <c r="L6" s="36"/>
      <c r="M6" s="18"/>
      <c r="N6" s="18"/>
      <c r="O6" s="18"/>
      <c r="P6" s="18"/>
      <c r="Q6" s="8"/>
      <c r="R6" s="8"/>
      <c r="S6" s="8"/>
      <c r="T6" s="6"/>
    </row>
    <row r="7" spans="1:20" s="7" customFormat="1" ht="14.5" customHeight="1">
      <c r="A7" s="147"/>
      <c r="B7" s="147"/>
      <c r="C7" s="148"/>
      <c r="D7" s="148"/>
      <c r="E7" s="148"/>
      <c r="F7" s="148"/>
      <c r="J7" s="18"/>
      <c r="K7" s="18"/>
      <c r="L7" s="36"/>
      <c r="M7" s="18"/>
      <c r="N7" s="18"/>
      <c r="O7" s="18"/>
      <c r="P7" s="18"/>
      <c r="Q7" s="8"/>
      <c r="R7" s="8"/>
      <c r="S7" s="8"/>
      <c r="T7" s="6"/>
    </row>
    <row r="8" spans="1:20">
      <c r="A8" s="244" t="s">
        <v>235</v>
      </c>
      <c r="B8" s="245"/>
      <c r="C8" s="245"/>
      <c r="D8" s="245"/>
      <c r="E8" s="245"/>
      <c r="F8" s="246"/>
    </row>
    <row r="9" spans="1:20" s="235" customFormat="1" ht="42">
      <c r="A9" s="27" t="s">
        <v>230</v>
      </c>
      <c r="B9" s="27" t="s">
        <v>36</v>
      </c>
      <c r="C9" s="27" t="s">
        <v>122</v>
      </c>
      <c r="D9" s="26" t="s">
        <v>231</v>
      </c>
      <c r="E9" s="26" t="s">
        <v>233</v>
      </c>
      <c r="F9" s="26" t="s">
        <v>232</v>
      </c>
    </row>
    <row r="10" spans="1:20" s="235" customFormat="1">
      <c r="A10" s="236"/>
      <c r="B10" s="236"/>
      <c r="C10" s="237"/>
      <c r="D10" s="236"/>
      <c r="E10" s="236"/>
      <c r="F10" s="236"/>
    </row>
    <row r="11" spans="1:20" s="235" customFormat="1">
      <c r="A11" s="238">
        <v>1</v>
      </c>
      <c r="B11" s="239" t="s">
        <v>236</v>
      </c>
      <c r="C11" s="238">
        <v>3</v>
      </c>
      <c r="D11" s="205">
        <v>6.6</v>
      </c>
      <c r="E11" s="240">
        <f t="shared" ref="E11:E13" si="0">D11*C11</f>
        <v>19.799999999999997</v>
      </c>
      <c r="F11" s="240">
        <f>E11</f>
        <v>19.799999999999997</v>
      </c>
    </row>
    <row r="12" spans="1:20" s="235" customFormat="1">
      <c r="A12" s="238">
        <v>2</v>
      </c>
      <c r="B12" s="239" t="s">
        <v>237</v>
      </c>
      <c r="C12" s="238">
        <v>4</v>
      </c>
      <c r="D12" s="205">
        <v>10.199999999999999</v>
      </c>
      <c r="E12" s="240">
        <f t="shared" si="0"/>
        <v>40.799999999999997</v>
      </c>
      <c r="F12" s="240">
        <f t="shared" ref="F12:F13" si="1">E12</f>
        <v>40.799999999999997</v>
      </c>
    </row>
    <row r="13" spans="1:20" s="235" customFormat="1">
      <c r="A13" s="238">
        <v>3</v>
      </c>
      <c r="B13" s="239" t="s">
        <v>238</v>
      </c>
      <c r="C13" s="238">
        <v>1</v>
      </c>
      <c r="D13" s="205">
        <v>13.2</v>
      </c>
      <c r="E13" s="240">
        <f t="shared" si="0"/>
        <v>13.2</v>
      </c>
      <c r="F13" s="240">
        <f t="shared" si="1"/>
        <v>13.2</v>
      </c>
    </row>
    <row r="14" spans="1:20" s="235" customFormat="1">
      <c r="A14" s="238"/>
      <c r="B14" s="239"/>
      <c r="C14" s="238"/>
      <c r="D14" s="205"/>
      <c r="E14" s="240"/>
      <c r="F14" s="240"/>
    </row>
    <row r="15" spans="1:20" s="235" customFormat="1">
      <c r="A15" s="236"/>
      <c r="B15" s="241" t="s">
        <v>234</v>
      </c>
      <c r="C15" s="242"/>
      <c r="D15" s="241"/>
      <c r="E15" s="243"/>
      <c r="F15" s="243">
        <f>SUM(F11:F13)</f>
        <v>73.8</v>
      </c>
    </row>
    <row r="16" spans="1:20">
      <c r="A16" s="207"/>
      <c r="B16" s="241"/>
      <c r="C16" s="205"/>
      <c r="D16" s="207"/>
      <c r="E16" s="207"/>
      <c r="F16" s="207"/>
    </row>
  </sheetData>
  <mergeCells count="13">
    <mergeCell ref="A4:B4"/>
    <mergeCell ref="C4:F4"/>
    <mergeCell ref="A5:B5"/>
    <mergeCell ref="C5:F5"/>
    <mergeCell ref="A6:B6"/>
    <mergeCell ref="C6:F6"/>
    <mergeCell ref="A1:B1"/>
    <mergeCell ref="C1:F1"/>
    <mergeCell ref="A2:B2"/>
    <mergeCell ref="C2:F2"/>
    <mergeCell ref="A3:B3"/>
    <mergeCell ref="C3:F3"/>
    <mergeCell ref="A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7094-3F92-40BE-8EA2-0D22BFB580EF}">
  <dimension ref="A1:S75"/>
  <sheetViews>
    <sheetView topLeftCell="A64" workbookViewId="0">
      <selection activeCell="D80" sqref="D80"/>
    </sheetView>
  </sheetViews>
  <sheetFormatPr defaultColWidth="9.08984375" defaultRowHeight="14"/>
  <cols>
    <col min="1" max="1" width="5.453125" style="223" customWidth="1"/>
    <col min="2" max="2" width="46.90625" style="223" customWidth="1"/>
    <col min="3" max="3" width="9.08984375" style="223"/>
    <col min="4" max="4" width="17" style="233" customWidth="1"/>
    <col min="5" max="5" width="16.54296875" style="233" bestFit="1" customWidth="1"/>
    <col min="6" max="16384" width="9.08984375" style="223"/>
  </cols>
  <sheetData>
    <row r="1" spans="1:19" s="7" customFormat="1" ht="14.5" customHeight="1">
      <c r="A1" s="189" t="s">
        <v>1</v>
      </c>
      <c r="B1" s="189"/>
      <c r="C1" s="189"/>
      <c r="D1" s="189"/>
      <c r="E1" s="189"/>
      <c r="F1" s="6"/>
      <c r="G1" s="6"/>
      <c r="H1" s="6"/>
      <c r="I1" s="18"/>
      <c r="J1" s="18"/>
      <c r="K1" s="36"/>
      <c r="L1" s="18"/>
      <c r="M1" s="18"/>
      <c r="N1" s="18"/>
      <c r="O1" s="18"/>
      <c r="P1" s="8"/>
      <c r="Q1" s="8"/>
      <c r="R1" s="8"/>
      <c r="S1" s="8"/>
    </row>
    <row r="2" spans="1:19" s="7" customFormat="1" ht="14.5" customHeight="1">
      <c r="A2" s="197" t="s">
        <v>0</v>
      </c>
      <c r="B2" s="197"/>
      <c r="C2" s="189" t="s">
        <v>74</v>
      </c>
      <c r="D2" s="189"/>
      <c r="E2" s="189"/>
      <c r="I2" s="18"/>
      <c r="J2" s="18"/>
      <c r="K2" s="36"/>
      <c r="L2" s="18"/>
      <c r="M2" s="18"/>
      <c r="N2" s="18"/>
      <c r="O2" s="18"/>
      <c r="P2" s="8"/>
      <c r="Q2" s="8"/>
      <c r="R2" s="8"/>
      <c r="S2" s="8"/>
    </row>
    <row r="3" spans="1:19" s="7" customFormat="1" ht="14.5" customHeight="1">
      <c r="A3" s="197" t="s">
        <v>2</v>
      </c>
      <c r="B3" s="197"/>
      <c r="C3" s="189" t="s">
        <v>33</v>
      </c>
      <c r="D3" s="189"/>
      <c r="E3" s="189"/>
      <c r="I3" s="18"/>
      <c r="J3" s="18"/>
      <c r="K3" s="36"/>
      <c r="L3" s="18"/>
      <c r="M3" s="18"/>
      <c r="N3" s="18"/>
      <c r="O3" s="18"/>
      <c r="P3" s="8"/>
      <c r="Q3" s="8"/>
      <c r="R3" s="8"/>
    </row>
    <row r="4" spans="1:19" s="7" customFormat="1" ht="14.5" customHeight="1">
      <c r="A4" s="197" t="s">
        <v>32</v>
      </c>
      <c r="B4" s="197"/>
      <c r="C4" s="189" t="s">
        <v>77</v>
      </c>
      <c r="D4" s="189"/>
      <c r="E4" s="189"/>
      <c r="I4" s="18"/>
      <c r="J4" s="18"/>
      <c r="K4" s="36"/>
      <c r="L4" s="18"/>
      <c r="M4" s="18"/>
      <c r="N4" s="18"/>
      <c r="O4" s="18"/>
      <c r="P4" s="8"/>
      <c r="Q4" s="8"/>
      <c r="R4" s="8"/>
      <c r="S4" s="8"/>
    </row>
    <row r="5" spans="1:19" s="7" customFormat="1" ht="14.5" customHeight="1">
      <c r="A5" s="197" t="s">
        <v>3</v>
      </c>
      <c r="B5" s="197"/>
      <c r="C5" s="189" t="s">
        <v>154</v>
      </c>
      <c r="D5" s="189"/>
      <c r="E5" s="189"/>
      <c r="I5" s="18"/>
      <c r="J5" s="18"/>
      <c r="K5" s="36"/>
      <c r="L5" s="18"/>
      <c r="M5" s="18"/>
      <c r="N5" s="18"/>
      <c r="O5" s="18"/>
      <c r="P5" s="8"/>
      <c r="Q5" s="8"/>
      <c r="R5" s="8"/>
      <c r="S5" s="6"/>
    </row>
    <row r="6" spans="1:19" s="7" customFormat="1" ht="14.5" customHeight="1">
      <c r="A6" s="197" t="s">
        <v>4</v>
      </c>
      <c r="B6" s="197"/>
      <c r="C6" s="189" t="s">
        <v>153</v>
      </c>
      <c r="D6" s="189"/>
      <c r="E6" s="189"/>
      <c r="I6" s="18"/>
      <c r="J6" s="18"/>
      <c r="K6" s="36"/>
      <c r="L6" s="18"/>
      <c r="M6" s="18"/>
      <c r="N6" s="18"/>
      <c r="O6" s="18"/>
      <c r="P6" s="8"/>
      <c r="Q6" s="8"/>
      <c r="R6" s="8"/>
      <c r="S6" s="6"/>
    </row>
    <row r="7" spans="1:19" customFormat="1" ht="18" customHeight="1">
      <c r="A7" s="124"/>
      <c r="B7" s="124"/>
      <c r="C7" s="149"/>
      <c r="D7" s="191"/>
      <c r="E7" s="191"/>
    </row>
    <row r="8" spans="1:19" ht="15.5">
      <c r="A8" s="234" t="s">
        <v>159</v>
      </c>
      <c r="B8" s="234"/>
      <c r="C8" s="234"/>
      <c r="D8" s="234"/>
      <c r="E8" s="234"/>
    </row>
    <row r="9" spans="1:19" ht="31">
      <c r="A9" s="224" t="s">
        <v>160</v>
      </c>
      <c r="B9" s="225" t="s">
        <v>161</v>
      </c>
      <c r="C9" s="224" t="s">
        <v>162</v>
      </c>
      <c r="D9" s="224" t="s">
        <v>163</v>
      </c>
      <c r="E9" s="224" t="s">
        <v>226</v>
      </c>
    </row>
    <row r="10" spans="1:19" ht="15.5">
      <c r="A10" s="226">
        <v>1</v>
      </c>
      <c r="B10" s="227" t="s">
        <v>164</v>
      </c>
      <c r="C10" s="226">
        <v>3</v>
      </c>
      <c r="D10" s="228" t="s">
        <v>165</v>
      </c>
      <c r="E10" s="228">
        <v>3</v>
      </c>
    </row>
    <row r="11" spans="1:19" ht="31">
      <c r="A11" s="226">
        <v>2</v>
      </c>
      <c r="B11" s="227" t="s">
        <v>166</v>
      </c>
      <c r="C11" s="226">
        <v>1</v>
      </c>
      <c r="D11" s="228" t="s">
        <v>165</v>
      </c>
      <c r="E11" s="228">
        <v>2</v>
      </c>
    </row>
    <row r="12" spans="1:19" ht="15.5">
      <c r="A12" s="226">
        <v>3</v>
      </c>
      <c r="B12" s="227" t="s">
        <v>167</v>
      </c>
      <c r="C12" s="226">
        <v>4</v>
      </c>
      <c r="D12" s="228" t="s">
        <v>165</v>
      </c>
      <c r="E12" s="228">
        <v>3</v>
      </c>
    </row>
    <row r="13" spans="1:19" ht="31">
      <c r="A13" s="226">
        <v>4</v>
      </c>
      <c r="B13" s="227" t="s">
        <v>168</v>
      </c>
      <c r="C13" s="226">
        <v>4</v>
      </c>
      <c r="D13" s="228" t="s">
        <v>165</v>
      </c>
      <c r="E13" s="228">
        <v>3</v>
      </c>
    </row>
    <row r="14" spans="1:19" ht="15.5">
      <c r="A14" s="226">
        <v>5</v>
      </c>
      <c r="B14" s="227" t="s">
        <v>169</v>
      </c>
      <c r="C14" s="226">
        <v>8</v>
      </c>
      <c r="D14" s="228" t="s">
        <v>165</v>
      </c>
      <c r="E14" s="228">
        <v>0.37</v>
      </c>
    </row>
    <row r="15" spans="1:19" ht="15.5">
      <c r="A15" s="226">
        <v>6</v>
      </c>
      <c r="B15" s="227" t="s">
        <v>170</v>
      </c>
      <c r="C15" s="226">
        <v>1</v>
      </c>
      <c r="D15" s="228" t="s">
        <v>165</v>
      </c>
      <c r="E15" s="228">
        <v>0.4</v>
      </c>
    </row>
    <row r="16" spans="1:19" ht="15.5">
      <c r="A16" s="226">
        <v>7</v>
      </c>
      <c r="B16" s="227" t="s">
        <v>171</v>
      </c>
      <c r="C16" s="226">
        <v>1</v>
      </c>
      <c r="D16" s="228" t="s">
        <v>165</v>
      </c>
      <c r="E16" s="228">
        <v>5</v>
      </c>
    </row>
    <row r="17" spans="1:5" ht="15.5">
      <c r="A17" s="226">
        <v>8</v>
      </c>
      <c r="B17" s="227" t="s">
        <v>172</v>
      </c>
      <c r="C17" s="226">
        <v>4</v>
      </c>
      <c r="D17" s="228" t="s">
        <v>165</v>
      </c>
      <c r="E17" s="228">
        <v>0.4</v>
      </c>
    </row>
    <row r="18" spans="1:5" ht="15.5">
      <c r="A18" s="226">
        <v>9</v>
      </c>
      <c r="B18" s="227" t="s">
        <v>173</v>
      </c>
      <c r="C18" s="226">
        <v>3</v>
      </c>
      <c r="D18" s="228" t="s">
        <v>165</v>
      </c>
      <c r="E18" s="228">
        <v>2</v>
      </c>
    </row>
    <row r="19" spans="1:5" ht="15.5">
      <c r="A19" s="226">
        <v>10</v>
      </c>
      <c r="B19" s="227" t="s">
        <v>174</v>
      </c>
      <c r="C19" s="226">
        <v>3</v>
      </c>
      <c r="D19" s="228" t="s">
        <v>165</v>
      </c>
      <c r="E19" s="228">
        <v>1</v>
      </c>
    </row>
    <row r="20" spans="1:5" ht="31">
      <c r="A20" s="226">
        <v>11</v>
      </c>
      <c r="B20" s="227" t="s">
        <v>175</v>
      </c>
      <c r="C20" s="226">
        <v>1</v>
      </c>
      <c r="D20" s="228" t="s">
        <v>165</v>
      </c>
      <c r="E20" s="228">
        <v>3</v>
      </c>
    </row>
    <row r="21" spans="1:5" ht="15.5">
      <c r="A21" s="226">
        <v>12</v>
      </c>
      <c r="B21" s="227" t="s">
        <v>176</v>
      </c>
      <c r="C21" s="226">
        <v>5</v>
      </c>
      <c r="D21" s="228" t="s">
        <v>165</v>
      </c>
      <c r="E21" s="228">
        <v>3</v>
      </c>
    </row>
    <row r="22" spans="1:5" ht="15.5">
      <c r="A22" s="226">
        <v>13</v>
      </c>
      <c r="B22" s="227" t="s">
        <v>177</v>
      </c>
      <c r="C22" s="226">
        <v>12</v>
      </c>
      <c r="D22" s="228" t="s">
        <v>165</v>
      </c>
      <c r="E22" s="228">
        <v>1</v>
      </c>
    </row>
    <row r="23" spans="1:5" ht="15.5">
      <c r="A23" s="226">
        <v>14</v>
      </c>
      <c r="B23" s="227" t="s">
        <v>178</v>
      </c>
      <c r="C23" s="226">
        <v>12</v>
      </c>
      <c r="D23" s="228" t="s">
        <v>165</v>
      </c>
      <c r="E23" s="228">
        <v>1</v>
      </c>
    </row>
    <row r="24" spans="1:5" ht="15.5">
      <c r="A24" s="226">
        <v>15</v>
      </c>
      <c r="B24" s="227" t="s">
        <v>181</v>
      </c>
      <c r="C24" s="226">
        <v>1</v>
      </c>
      <c r="D24" s="228" t="s">
        <v>165</v>
      </c>
      <c r="E24" s="228">
        <v>3</v>
      </c>
    </row>
    <row r="25" spans="1:5" ht="15.5">
      <c r="A25" s="226">
        <v>16</v>
      </c>
      <c r="B25" s="227" t="s">
        <v>182</v>
      </c>
      <c r="C25" s="226">
        <v>1</v>
      </c>
      <c r="D25" s="228" t="s">
        <v>165</v>
      </c>
      <c r="E25" s="228">
        <v>3</v>
      </c>
    </row>
    <row r="26" spans="1:5" ht="31">
      <c r="A26" s="226">
        <v>17</v>
      </c>
      <c r="B26" s="227" t="s">
        <v>183</v>
      </c>
      <c r="C26" s="226">
        <v>1</v>
      </c>
      <c r="D26" s="228" t="s">
        <v>165</v>
      </c>
      <c r="E26" s="228">
        <v>3</v>
      </c>
    </row>
    <row r="27" spans="1:5" ht="15.5">
      <c r="A27" s="226">
        <v>18</v>
      </c>
      <c r="B27" s="227" t="s">
        <v>184</v>
      </c>
      <c r="C27" s="226">
        <v>1</v>
      </c>
      <c r="D27" s="228" t="s">
        <v>165</v>
      </c>
      <c r="E27" s="228">
        <v>7</v>
      </c>
    </row>
    <row r="28" spans="1:5" ht="15.5">
      <c r="A28" s="226">
        <v>19</v>
      </c>
      <c r="B28" s="227" t="s">
        <v>185</v>
      </c>
      <c r="C28" s="226">
        <v>4</v>
      </c>
      <c r="D28" s="228" t="s">
        <v>165</v>
      </c>
      <c r="E28" s="228">
        <v>0.5</v>
      </c>
    </row>
    <row r="29" spans="1:5" ht="15.5">
      <c r="A29" s="226">
        <v>20</v>
      </c>
      <c r="B29" s="227" t="s">
        <v>186</v>
      </c>
      <c r="C29" s="226">
        <v>1</v>
      </c>
      <c r="D29" s="228" t="s">
        <v>165</v>
      </c>
      <c r="E29" s="228">
        <v>3.5</v>
      </c>
    </row>
    <row r="30" spans="1:5" ht="15.5">
      <c r="A30" s="226">
        <v>21</v>
      </c>
      <c r="B30" s="227" t="s">
        <v>187</v>
      </c>
      <c r="C30" s="226">
        <v>1</v>
      </c>
      <c r="D30" s="228" t="s">
        <v>165</v>
      </c>
      <c r="E30" s="228">
        <v>3.5</v>
      </c>
    </row>
    <row r="31" spans="1:5" ht="15.5">
      <c r="A31" s="226">
        <v>22</v>
      </c>
      <c r="B31" s="227" t="s">
        <v>188</v>
      </c>
      <c r="C31" s="226">
        <v>40</v>
      </c>
      <c r="D31" s="228" t="s">
        <v>165</v>
      </c>
      <c r="E31" s="228">
        <v>0.5</v>
      </c>
    </row>
    <row r="32" spans="1:5" ht="15.5">
      <c r="A32" s="226">
        <v>23</v>
      </c>
      <c r="B32" s="227" t="s">
        <v>189</v>
      </c>
      <c r="C32" s="226">
        <v>25</v>
      </c>
      <c r="D32" s="228" t="s">
        <v>165</v>
      </c>
      <c r="E32" s="228">
        <v>0.5</v>
      </c>
    </row>
    <row r="33" spans="1:5" ht="15.5">
      <c r="A33" s="226">
        <v>24</v>
      </c>
      <c r="B33" s="227" t="s">
        <v>190</v>
      </c>
      <c r="C33" s="226">
        <v>6</v>
      </c>
      <c r="D33" s="228" t="s">
        <v>165</v>
      </c>
      <c r="E33" s="228">
        <v>1</v>
      </c>
    </row>
    <row r="34" spans="1:5" ht="15.5">
      <c r="A34" s="226">
        <v>25</v>
      </c>
      <c r="B34" s="227" t="s">
        <v>191</v>
      </c>
      <c r="C34" s="226">
        <v>12</v>
      </c>
      <c r="D34" s="228" t="s">
        <v>165</v>
      </c>
      <c r="E34" s="228">
        <v>0.3</v>
      </c>
    </row>
    <row r="35" spans="1:5" ht="31">
      <c r="A35" s="226">
        <v>26</v>
      </c>
      <c r="B35" s="227" t="s">
        <v>192</v>
      </c>
      <c r="C35" s="226">
        <v>1</v>
      </c>
      <c r="D35" s="228" t="s">
        <v>165</v>
      </c>
      <c r="E35" s="228">
        <v>3</v>
      </c>
    </row>
    <row r="36" spans="1:5" ht="15.5">
      <c r="A36" s="226">
        <v>27</v>
      </c>
      <c r="B36" s="227" t="s">
        <v>193</v>
      </c>
      <c r="C36" s="226">
        <v>1</v>
      </c>
      <c r="D36" s="228" t="s">
        <v>165</v>
      </c>
      <c r="E36" s="228">
        <v>3</v>
      </c>
    </row>
    <row r="37" spans="1:5" ht="15.5">
      <c r="A37" s="226">
        <v>28</v>
      </c>
      <c r="B37" s="227" t="s">
        <v>194</v>
      </c>
      <c r="C37" s="226">
        <v>5</v>
      </c>
      <c r="D37" s="228" t="s">
        <v>165</v>
      </c>
      <c r="E37" s="228">
        <v>5</v>
      </c>
    </row>
    <row r="38" spans="1:5" ht="15.5">
      <c r="A38" s="226">
        <v>29</v>
      </c>
      <c r="B38" s="227" t="s">
        <v>195</v>
      </c>
      <c r="C38" s="226">
        <v>1</v>
      </c>
      <c r="D38" s="228" t="s">
        <v>165</v>
      </c>
      <c r="E38" s="228">
        <v>0.2</v>
      </c>
    </row>
    <row r="39" spans="1:5" ht="15.5">
      <c r="A39" s="226">
        <v>30</v>
      </c>
      <c r="B39" s="227" t="s">
        <v>196</v>
      </c>
      <c r="C39" s="226">
        <v>1</v>
      </c>
      <c r="D39" s="228" t="s">
        <v>165</v>
      </c>
      <c r="E39" s="228">
        <v>1</v>
      </c>
    </row>
    <row r="40" spans="1:5" ht="15.5">
      <c r="A40" s="226">
        <v>31</v>
      </c>
      <c r="B40" s="227" t="s">
        <v>198</v>
      </c>
      <c r="C40" s="226">
        <v>10</v>
      </c>
      <c r="D40" s="228" t="s">
        <v>165</v>
      </c>
      <c r="E40" s="228">
        <v>0.5</v>
      </c>
    </row>
    <row r="41" spans="1:5" ht="15.5">
      <c r="A41" s="226">
        <v>32</v>
      </c>
      <c r="B41" s="227" t="s">
        <v>199</v>
      </c>
      <c r="C41" s="226">
        <v>1</v>
      </c>
      <c r="D41" s="228" t="s">
        <v>165</v>
      </c>
      <c r="E41" s="228">
        <v>2</v>
      </c>
    </row>
    <row r="42" spans="1:5" ht="31">
      <c r="A42" s="226">
        <v>33</v>
      </c>
      <c r="B42" s="227" t="s">
        <v>200</v>
      </c>
      <c r="C42" s="226">
        <v>1</v>
      </c>
      <c r="D42" s="228" t="s">
        <v>165</v>
      </c>
      <c r="E42" s="228">
        <v>2</v>
      </c>
    </row>
    <row r="43" spans="1:5" ht="15.5">
      <c r="A43" s="226">
        <v>34</v>
      </c>
      <c r="B43" s="227" t="s">
        <v>201</v>
      </c>
      <c r="C43" s="226">
        <v>1</v>
      </c>
      <c r="D43" s="228" t="s">
        <v>165</v>
      </c>
      <c r="E43" s="228">
        <v>3</v>
      </c>
    </row>
    <row r="44" spans="1:5" ht="15.5">
      <c r="A44" s="226">
        <v>35</v>
      </c>
      <c r="B44" s="227" t="s">
        <v>202</v>
      </c>
      <c r="C44" s="226">
        <v>1</v>
      </c>
      <c r="D44" s="228" t="s">
        <v>165</v>
      </c>
      <c r="E44" s="228">
        <v>3</v>
      </c>
    </row>
    <row r="45" spans="1:5" ht="15.5">
      <c r="A45" s="226">
        <v>36</v>
      </c>
      <c r="B45" s="227" t="s">
        <v>203</v>
      </c>
      <c r="C45" s="226">
        <v>1</v>
      </c>
      <c r="D45" s="228" t="s">
        <v>165</v>
      </c>
      <c r="E45" s="228">
        <v>3</v>
      </c>
    </row>
    <row r="46" spans="1:5" ht="15.5">
      <c r="A46" s="226">
        <v>37</v>
      </c>
      <c r="B46" s="227" t="s">
        <v>204</v>
      </c>
      <c r="C46" s="226">
        <v>1</v>
      </c>
      <c r="D46" s="228" t="s">
        <v>165</v>
      </c>
      <c r="E46" s="228">
        <v>3</v>
      </c>
    </row>
    <row r="47" spans="1:5" ht="15.5">
      <c r="A47" s="226">
        <v>38</v>
      </c>
      <c r="B47" s="227" t="s">
        <v>205</v>
      </c>
      <c r="C47" s="226">
        <v>1</v>
      </c>
      <c r="D47" s="228" t="s">
        <v>165</v>
      </c>
      <c r="E47" s="228">
        <v>3</v>
      </c>
    </row>
    <row r="48" spans="1:5" ht="15.5">
      <c r="A48" s="226">
        <v>39</v>
      </c>
      <c r="B48" s="227" t="s">
        <v>206</v>
      </c>
      <c r="C48" s="226">
        <v>1</v>
      </c>
      <c r="D48" s="228" t="s">
        <v>165</v>
      </c>
      <c r="E48" s="228">
        <v>5</v>
      </c>
    </row>
    <row r="49" spans="1:5" ht="15.5">
      <c r="A49" s="226">
        <v>40</v>
      </c>
      <c r="B49" s="227" t="s">
        <v>207</v>
      </c>
      <c r="C49" s="226">
        <v>1</v>
      </c>
      <c r="D49" s="228" t="s">
        <v>165</v>
      </c>
      <c r="E49" s="228">
        <v>3</v>
      </c>
    </row>
    <row r="50" spans="1:5" ht="15.5">
      <c r="A50" s="226">
        <v>41</v>
      </c>
      <c r="B50" s="227" t="s">
        <v>208</v>
      </c>
      <c r="C50" s="226">
        <v>1</v>
      </c>
      <c r="D50" s="228" t="s">
        <v>165</v>
      </c>
      <c r="E50" s="228">
        <v>1</v>
      </c>
    </row>
    <row r="51" spans="1:5" ht="15.5">
      <c r="A51" s="226">
        <v>42</v>
      </c>
      <c r="B51" s="227" t="s">
        <v>209</v>
      </c>
      <c r="C51" s="226">
        <v>1</v>
      </c>
      <c r="D51" s="228" t="s">
        <v>165</v>
      </c>
      <c r="E51" s="228">
        <v>2</v>
      </c>
    </row>
    <row r="52" spans="1:5" ht="31">
      <c r="A52" s="226">
        <v>43</v>
      </c>
      <c r="B52" s="227" t="s">
        <v>210</v>
      </c>
      <c r="C52" s="226">
        <v>1</v>
      </c>
      <c r="D52" s="228" t="s">
        <v>165</v>
      </c>
      <c r="E52" s="228">
        <v>5</v>
      </c>
    </row>
    <row r="53" spans="1:5" ht="124">
      <c r="A53" s="226">
        <v>44</v>
      </c>
      <c r="B53" s="227" t="s">
        <v>211</v>
      </c>
      <c r="C53" s="226">
        <v>1</v>
      </c>
      <c r="D53" s="228" t="s">
        <v>165</v>
      </c>
      <c r="E53" s="228">
        <v>1</v>
      </c>
    </row>
    <row r="54" spans="1:5" ht="15.5">
      <c r="A54" s="226">
        <v>45</v>
      </c>
      <c r="B54" s="227" t="s">
        <v>212</v>
      </c>
      <c r="C54" s="226">
        <v>1</v>
      </c>
      <c r="D54" s="228" t="s">
        <v>165</v>
      </c>
      <c r="E54" s="228">
        <v>0.5</v>
      </c>
    </row>
    <row r="55" spans="1:5" ht="31">
      <c r="A55" s="226">
        <v>46</v>
      </c>
      <c r="B55" s="227" t="s">
        <v>213</v>
      </c>
      <c r="C55" s="226">
        <v>1</v>
      </c>
      <c r="D55" s="228" t="s">
        <v>165</v>
      </c>
      <c r="E55" s="228">
        <v>1</v>
      </c>
    </row>
    <row r="56" spans="1:5" ht="15.5">
      <c r="A56" s="226">
        <v>47</v>
      </c>
      <c r="B56" s="227" t="s">
        <v>214</v>
      </c>
      <c r="C56" s="226">
        <v>1</v>
      </c>
      <c r="D56" s="228" t="s">
        <v>165</v>
      </c>
      <c r="E56" s="228">
        <v>0.5</v>
      </c>
    </row>
    <row r="57" spans="1:5" ht="15.5">
      <c r="A57" s="226">
        <v>48</v>
      </c>
      <c r="B57" s="227" t="s">
        <v>215</v>
      </c>
      <c r="C57" s="226">
        <v>1</v>
      </c>
      <c r="D57" s="228" t="s">
        <v>165</v>
      </c>
      <c r="E57" s="228">
        <v>0.2</v>
      </c>
    </row>
    <row r="58" spans="1:5" ht="15.5">
      <c r="A58" s="226">
        <v>49</v>
      </c>
      <c r="B58" s="227" t="s">
        <v>216</v>
      </c>
      <c r="C58" s="226">
        <v>2</v>
      </c>
      <c r="D58" s="228" t="s">
        <v>165</v>
      </c>
      <c r="E58" s="228">
        <v>0.1</v>
      </c>
    </row>
    <row r="59" spans="1:5" ht="15.5">
      <c r="A59" s="226">
        <v>50</v>
      </c>
      <c r="B59" s="227" t="s">
        <v>217</v>
      </c>
      <c r="C59" s="226">
        <v>1</v>
      </c>
      <c r="D59" s="228" t="s">
        <v>165</v>
      </c>
      <c r="E59" s="228">
        <v>0.25</v>
      </c>
    </row>
    <row r="60" spans="1:5" ht="15.5">
      <c r="A60" s="226">
        <v>51</v>
      </c>
      <c r="B60" s="227" t="s">
        <v>218</v>
      </c>
      <c r="C60" s="226">
        <v>1</v>
      </c>
      <c r="D60" s="228" t="s">
        <v>165</v>
      </c>
      <c r="E60" s="228">
        <v>0.2</v>
      </c>
    </row>
    <row r="61" spans="1:5" ht="15.5">
      <c r="A61" s="226">
        <v>52</v>
      </c>
      <c r="B61" s="227" t="s">
        <v>219</v>
      </c>
      <c r="C61" s="226">
        <v>4</v>
      </c>
      <c r="D61" s="228" t="s">
        <v>165</v>
      </c>
      <c r="E61" s="228">
        <v>0.5</v>
      </c>
    </row>
    <row r="62" spans="1:5" ht="15.5">
      <c r="A62" s="226">
        <v>53</v>
      </c>
      <c r="B62" s="227" t="s">
        <v>220</v>
      </c>
      <c r="C62" s="226">
        <v>2</v>
      </c>
      <c r="D62" s="228" t="s">
        <v>165</v>
      </c>
      <c r="E62" s="228">
        <v>0.5</v>
      </c>
    </row>
    <row r="63" spans="1:5" ht="15.5">
      <c r="A63" s="226">
        <v>54</v>
      </c>
      <c r="B63" s="227" t="s">
        <v>221</v>
      </c>
      <c r="C63" s="226">
        <v>1</v>
      </c>
      <c r="D63" s="228" t="s">
        <v>165</v>
      </c>
      <c r="E63" s="228">
        <v>0.5</v>
      </c>
    </row>
    <row r="64" spans="1:5" ht="15.5">
      <c r="A64" s="226">
        <v>55</v>
      </c>
      <c r="B64" s="227" t="s">
        <v>222</v>
      </c>
      <c r="C64" s="226">
        <v>1</v>
      </c>
      <c r="D64" s="228" t="s">
        <v>165</v>
      </c>
      <c r="E64" s="228">
        <v>0.5</v>
      </c>
    </row>
    <row r="65" spans="1:5" ht="31">
      <c r="A65" s="226">
        <v>56</v>
      </c>
      <c r="B65" s="227" t="s">
        <v>223</v>
      </c>
      <c r="C65" s="226">
        <v>2</v>
      </c>
      <c r="D65" s="228" t="s">
        <v>165</v>
      </c>
      <c r="E65" s="228">
        <v>0.5</v>
      </c>
    </row>
    <row r="66" spans="1:5" ht="15.5">
      <c r="A66" s="226">
        <v>57</v>
      </c>
      <c r="B66" s="227" t="s">
        <v>224</v>
      </c>
      <c r="C66" s="226">
        <v>1</v>
      </c>
      <c r="D66" s="228" t="s">
        <v>165</v>
      </c>
      <c r="E66" s="228">
        <v>0.25</v>
      </c>
    </row>
    <row r="67" spans="1:5" ht="15.5">
      <c r="A67" s="226">
        <v>58</v>
      </c>
      <c r="B67" s="227" t="s">
        <v>225</v>
      </c>
      <c r="C67" s="226">
        <v>1</v>
      </c>
      <c r="D67" s="228" t="s">
        <v>165</v>
      </c>
      <c r="E67" s="228">
        <v>0.25</v>
      </c>
    </row>
    <row r="68" spans="1:5" ht="15.5">
      <c r="A68" s="226"/>
      <c r="B68" s="227"/>
      <c r="C68" s="226"/>
      <c r="D68" s="228"/>
      <c r="E68" s="228"/>
    </row>
    <row r="69" spans="1:5" ht="15.5">
      <c r="A69" s="229"/>
      <c r="B69" s="225" t="s">
        <v>227</v>
      </c>
      <c r="C69" s="230"/>
      <c r="D69" s="231" t="s">
        <v>165</v>
      </c>
      <c r="E69" s="231">
        <f>SUM(E10:E67)</f>
        <v>108.42</v>
      </c>
    </row>
    <row r="70" spans="1:5" ht="15.5">
      <c r="A70" s="229"/>
      <c r="B70" s="225" t="s">
        <v>228</v>
      </c>
      <c r="C70" s="230"/>
      <c r="D70" s="231" t="s">
        <v>180</v>
      </c>
      <c r="E70" s="232">
        <f>E69/1.732</f>
        <v>62.598152424942263</v>
      </c>
    </row>
    <row r="71" spans="1:5">
      <c r="A71" s="229"/>
      <c r="B71" s="229"/>
      <c r="C71" s="229"/>
      <c r="D71" s="228"/>
      <c r="E71" s="232"/>
    </row>
    <row r="72" spans="1:5" ht="15.5">
      <c r="A72" s="226">
        <v>59</v>
      </c>
      <c r="B72" s="227" t="s">
        <v>179</v>
      </c>
      <c r="C72" s="226">
        <v>1</v>
      </c>
      <c r="D72" s="228" t="s">
        <v>180</v>
      </c>
      <c r="E72" s="228">
        <v>10</v>
      </c>
    </row>
    <row r="73" spans="1:5" ht="15.5">
      <c r="A73" s="226">
        <v>60</v>
      </c>
      <c r="B73" s="227" t="s">
        <v>197</v>
      </c>
      <c r="C73" s="226">
        <v>1</v>
      </c>
      <c r="D73" s="228" t="s">
        <v>180</v>
      </c>
      <c r="E73" s="228">
        <v>5</v>
      </c>
    </row>
    <row r="74" spans="1:5">
      <c r="A74" s="229"/>
      <c r="B74" s="229"/>
      <c r="C74" s="229"/>
      <c r="D74" s="228"/>
      <c r="E74" s="228"/>
    </row>
    <row r="75" spans="1:5" ht="15.5">
      <c r="A75" s="229"/>
      <c r="B75" s="225" t="s">
        <v>229</v>
      </c>
      <c r="C75" s="230"/>
      <c r="D75" s="231" t="s">
        <v>180</v>
      </c>
      <c r="E75" s="232">
        <f>E70+E72+E73</f>
        <v>77.59815242494227</v>
      </c>
    </row>
  </sheetData>
  <mergeCells count="14">
    <mergeCell ref="C5:E5"/>
    <mergeCell ref="A6:B6"/>
    <mergeCell ref="C6:E6"/>
    <mergeCell ref="D7:E7"/>
    <mergeCell ref="A8:E8"/>
    <mergeCell ref="A1:B1"/>
    <mergeCell ref="C1:E1"/>
    <mergeCell ref="A2:B2"/>
    <mergeCell ref="C2:E2"/>
    <mergeCell ref="A3:B3"/>
    <mergeCell ref="C3:E3"/>
    <mergeCell ref="A4:B4"/>
    <mergeCell ref="C4:E4"/>
    <mergeCell ref="A5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330C-8832-48B5-AF24-053868DC9772}">
  <dimension ref="A1:U224"/>
  <sheetViews>
    <sheetView topLeftCell="A13" workbookViewId="0">
      <selection activeCell="K11" sqref="K11"/>
    </sheetView>
  </sheetViews>
  <sheetFormatPr defaultRowHeight="14.5"/>
  <cols>
    <col min="1" max="1" width="4.6328125" customWidth="1"/>
    <col min="2" max="2" width="10.6328125" customWidth="1"/>
    <col min="3" max="3" width="44.36328125" customWidth="1"/>
    <col min="4" max="4" width="3.7265625" style="134" customWidth="1"/>
    <col min="5" max="5" width="5.90625" customWidth="1"/>
    <col min="6" max="6" width="8.90625" style="135" customWidth="1"/>
    <col min="7" max="7" width="12.7265625" style="135" customWidth="1"/>
  </cols>
  <sheetData>
    <row r="1" spans="1:21" s="7" customFormat="1" ht="14.5" customHeight="1">
      <c r="A1" s="189" t="s">
        <v>1</v>
      </c>
      <c r="B1" s="189"/>
      <c r="C1" s="189"/>
      <c r="D1" s="189"/>
      <c r="E1" s="189"/>
      <c r="F1" s="189"/>
      <c r="G1" s="189"/>
      <c r="H1" s="6"/>
      <c r="I1" s="6"/>
      <c r="J1" s="6"/>
      <c r="K1" s="18"/>
      <c r="L1" s="18"/>
      <c r="M1" s="36"/>
      <c r="N1" s="18"/>
      <c r="O1" s="18"/>
      <c r="P1" s="18"/>
      <c r="Q1" s="18"/>
      <c r="R1" s="8"/>
      <c r="S1" s="8"/>
      <c r="T1" s="8"/>
      <c r="U1" s="8"/>
    </row>
    <row r="2" spans="1:21" s="7" customFormat="1" ht="14.5" customHeight="1">
      <c r="A2" s="197" t="s">
        <v>0</v>
      </c>
      <c r="B2" s="197"/>
      <c r="C2" s="189" t="s">
        <v>74</v>
      </c>
      <c r="D2" s="189"/>
      <c r="E2" s="189"/>
      <c r="F2" s="189"/>
      <c r="G2" s="189"/>
      <c r="K2" s="18"/>
      <c r="L2" s="18"/>
      <c r="M2" s="36"/>
      <c r="N2" s="18"/>
      <c r="O2" s="18"/>
      <c r="P2" s="18"/>
      <c r="Q2" s="18"/>
      <c r="R2" s="8"/>
      <c r="S2" s="8"/>
      <c r="T2" s="8"/>
      <c r="U2" s="8"/>
    </row>
    <row r="3" spans="1:21" s="7" customFormat="1" ht="14.5" customHeight="1">
      <c r="A3" s="197" t="s">
        <v>2</v>
      </c>
      <c r="B3" s="197"/>
      <c r="C3" s="189" t="s">
        <v>33</v>
      </c>
      <c r="D3" s="189"/>
      <c r="E3" s="189"/>
      <c r="F3" s="189"/>
      <c r="G3" s="189"/>
      <c r="K3" s="18"/>
      <c r="L3" s="18"/>
      <c r="M3" s="36"/>
      <c r="N3" s="18"/>
      <c r="O3" s="18"/>
      <c r="P3" s="18"/>
      <c r="Q3" s="18"/>
      <c r="R3" s="8"/>
      <c r="S3" s="8"/>
      <c r="T3" s="8"/>
    </row>
    <row r="4" spans="1:21" s="7" customFormat="1" ht="14.5" customHeight="1">
      <c r="A4" s="197" t="s">
        <v>32</v>
      </c>
      <c r="B4" s="197"/>
      <c r="C4" s="189" t="s">
        <v>77</v>
      </c>
      <c r="D4" s="189"/>
      <c r="E4" s="189"/>
      <c r="F4" s="189"/>
      <c r="G4" s="189"/>
      <c r="K4" s="18"/>
      <c r="L4" s="18"/>
      <c r="M4" s="36"/>
      <c r="N4" s="18"/>
      <c r="O4" s="18"/>
      <c r="P4" s="18"/>
      <c r="Q4" s="18"/>
      <c r="R4" s="8"/>
      <c r="S4" s="8"/>
      <c r="T4" s="8"/>
      <c r="U4" s="8"/>
    </row>
    <row r="5" spans="1:21" s="7" customFormat="1" ht="14.5" customHeight="1">
      <c r="A5" s="197" t="s">
        <v>3</v>
      </c>
      <c r="B5" s="197"/>
      <c r="C5" s="189" t="s">
        <v>154</v>
      </c>
      <c r="D5" s="189"/>
      <c r="E5" s="189"/>
      <c r="F5" s="189"/>
      <c r="G5" s="189"/>
      <c r="K5" s="18"/>
      <c r="L5" s="18"/>
      <c r="M5" s="36"/>
      <c r="N5" s="18"/>
      <c r="O5" s="18"/>
      <c r="P5" s="18"/>
      <c r="Q5" s="18"/>
      <c r="R5" s="8"/>
      <c r="S5" s="8"/>
      <c r="T5" s="8"/>
      <c r="U5" s="6"/>
    </row>
    <row r="6" spans="1:21" s="7" customFormat="1" ht="14.5" customHeight="1">
      <c r="A6" s="197" t="s">
        <v>4</v>
      </c>
      <c r="B6" s="197"/>
      <c r="C6" s="189" t="s">
        <v>153</v>
      </c>
      <c r="D6" s="189"/>
      <c r="E6" s="189"/>
      <c r="F6" s="189"/>
      <c r="G6" s="189"/>
      <c r="K6" s="18"/>
      <c r="L6" s="18"/>
      <c r="M6" s="36"/>
      <c r="N6" s="18"/>
      <c r="O6" s="18"/>
      <c r="P6" s="18"/>
      <c r="Q6" s="18"/>
      <c r="R6" s="8"/>
      <c r="S6" s="8"/>
      <c r="T6" s="8"/>
      <c r="U6" s="6"/>
    </row>
    <row r="7" spans="1:21" ht="18" customHeight="1">
      <c r="A7" s="124"/>
      <c r="B7" s="124"/>
      <c r="C7" s="149"/>
      <c r="D7" s="191"/>
      <c r="E7" s="191"/>
      <c r="F7" s="191"/>
      <c r="G7" s="147"/>
    </row>
    <row r="8" spans="1:21" s="41" customFormat="1" ht="26.25" customHeight="1">
      <c r="A8" s="218" t="s">
        <v>155</v>
      </c>
      <c r="B8" s="218"/>
      <c r="C8" s="218"/>
      <c r="D8" s="218"/>
      <c r="E8" s="218"/>
      <c r="F8" s="218"/>
      <c r="G8" s="218"/>
    </row>
    <row r="9" spans="1:21" s="22" customFormat="1" ht="42">
      <c r="A9" s="31" t="s">
        <v>120</v>
      </c>
      <c r="B9" s="216" t="s">
        <v>121</v>
      </c>
      <c r="C9" s="216" t="s">
        <v>36</v>
      </c>
      <c r="D9" s="31" t="s">
        <v>31</v>
      </c>
      <c r="E9" s="31" t="s">
        <v>122</v>
      </c>
      <c r="F9" s="31" t="s">
        <v>29</v>
      </c>
      <c r="G9" s="217" t="s">
        <v>135</v>
      </c>
      <c r="H9" s="200"/>
      <c r="I9" s="200"/>
      <c r="J9" s="200"/>
    </row>
    <row r="10" spans="1:21" s="41" customFormat="1" ht="127.5" customHeight="1">
      <c r="A10" s="249">
        <v>1</v>
      </c>
      <c r="B10" s="248" t="s">
        <v>239</v>
      </c>
      <c r="C10" s="201" t="s">
        <v>134</v>
      </c>
      <c r="D10" s="16">
        <v>10</v>
      </c>
      <c r="E10" s="16">
        <v>6</v>
      </c>
      <c r="F10" s="16">
        <f>D10*E10</f>
        <v>60</v>
      </c>
      <c r="G10" s="31">
        <f>F10</f>
        <v>60</v>
      </c>
      <c r="H10" s="202"/>
      <c r="I10" s="202"/>
      <c r="J10" s="202"/>
    </row>
    <row r="11" spans="1:21" s="41" customFormat="1" ht="62">
      <c r="A11" s="16">
        <v>2</v>
      </c>
      <c r="B11" s="204" t="s">
        <v>240</v>
      </c>
      <c r="C11" s="201" t="s">
        <v>137</v>
      </c>
      <c r="D11" s="203">
        <v>5</v>
      </c>
      <c r="E11" s="16">
        <v>3</v>
      </c>
      <c r="F11" s="16">
        <f t="shared" ref="F11:F18" si="0">D11*E11</f>
        <v>15</v>
      </c>
      <c r="G11" s="31">
        <f t="shared" ref="G11:G18" si="1">F11</f>
        <v>15</v>
      </c>
      <c r="H11" s="202"/>
      <c r="I11" s="202"/>
      <c r="J11" s="202"/>
    </row>
    <row r="12" spans="1:21" s="41" customFormat="1" ht="15.5">
      <c r="A12" s="16"/>
      <c r="B12" s="247"/>
      <c r="C12" s="201"/>
      <c r="D12" s="203"/>
      <c r="E12" s="16"/>
      <c r="F12" s="16"/>
      <c r="G12" s="16"/>
      <c r="H12" s="202"/>
      <c r="I12" s="202"/>
      <c r="J12" s="202"/>
    </row>
    <row r="13" spans="1:21" s="41" customFormat="1" ht="15.5">
      <c r="A13" s="16"/>
      <c r="B13" s="250" t="s">
        <v>242</v>
      </c>
      <c r="C13" s="251"/>
      <c r="D13" s="251"/>
      <c r="E13" s="251"/>
      <c r="F13" s="251"/>
      <c r="G13" s="252"/>
      <c r="H13" s="202"/>
      <c r="I13" s="202"/>
      <c r="J13" s="202"/>
    </row>
    <row r="14" spans="1:21" s="41" customFormat="1" ht="15.5">
      <c r="A14" s="16">
        <v>1</v>
      </c>
      <c r="B14" s="247" t="s">
        <v>241</v>
      </c>
      <c r="C14" s="201" t="s">
        <v>133</v>
      </c>
      <c r="D14" s="16">
        <v>20</v>
      </c>
      <c r="E14" s="16">
        <v>6</v>
      </c>
      <c r="F14" s="16">
        <f>D14*E14</f>
        <v>120</v>
      </c>
      <c r="G14" s="16">
        <f>F14</f>
        <v>120</v>
      </c>
      <c r="H14" s="202"/>
      <c r="I14" s="202"/>
      <c r="J14" s="202"/>
    </row>
    <row r="15" spans="1:21" s="41" customFormat="1" ht="15.5">
      <c r="A15" s="16">
        <v>2</v>
      </c>
      <c r="B15" s="198" t="s">
        <v>123</v>
      </c>
      <c r="C15" s="201" t="s">
        <v>136</v>
      </c>
      <c r="D15" s="203">
        <v>16</v>
      </c>
      <c r="E15" s="16">
        <v>3</v>
      </c>
      <c r="F15" s="16">
        <f>D15*E15</f>
        <v>48</v>
      </c>
      <c r="G15" s="16">
        <f>F15</f>
        <v>48</v>
      </c>
      <c r="H15" s="202"/>
      <c r="I15" s="202"/>
      <c r="J15" s="202"/>
    </row>
    <row r="16" spans="1:21" s="41" customFormat="1" ht="15.5">
      <c r="A16" s="16">
        <v>3</v>
      </c>
      <c r="B16" s="198" t="s">
        <v>124</v>
      </c>
      <c r="C16" s="206" t="s">
        <v>125</v>
      </c>
      <c r="D16" s="205">
        <v>2.5</v>
      </c>
      <c r="E16" s="205">
        <v>1</v>
      </c>
      <c r="F16" s="16">
        <f t="shared" si="0"/>
        <v>2.5</v>
      </c>
      <c r="G16" s="16">
        <f t="shared" si="1"/>
        <v>2.5</v>
      </c>
      <c r="H16" s="202"/>
      <c r="I16" s="202"/>
      <c r="J16" s="202"/>
    </row>
    <row r="17" spans="1:10" s="41" customFormat="1" ht="15.5">
      <c r="A17" s="16">
        <v>4</v>
      </c>
      <c r="B17" s="198" t="s">
        <v>126</v>
      </c>
      <c r="C17" s="206" t="s">
        <v>127</v>
      </c>
      <c r="D17" s="16">
        <v>1</v>
      </c>
      <c r="E17" s="16">
        <v>43</v>
      </c>
      <c r="F17" s="16">
        <f t="shared" si="0"/>
        <v>43</v>
      </c>
      <c r="G17" s="16">
        <f t="shared" si="1"/>
        <v>43</v>
      </c>
      <c r="H17" s="202"/>
      <c r="I17" s="202"/>
      <c r="J17" s="202"/>
    </row>
    <row r="18" spans="1:10" s="41" customFormat="1" ht="31">
      <c r="A18" s="16">
        <v>5</v>
      </c>
      <c r="B18" s="198"/>
      <c r="C18" s="206" t="s">
        <v>128</v>
      </c>
      <c r="D18" s="205">
        <v>45</v>
      </c>
      <c r="E18" s="205">
        <v>1</v>
      </c>
      <c r="F18" s="16">
        <f t="shared" si="0"/>
        <v>45</v>
      </c>
      <c r="G18" s="16">
        <f t="shared" si="1"/>
        <v>45</v>
      </c>
      <c r="H18" s="202"/>
      <c r="I18" s="202"/>
      <c r="J18" s="202"/>
    </row>
    <row r="19" spans="1:10" s="41" customFormat="1" ht="15.5">
      <c r="A19" s="16"/>
      <c r="B19" s="198"/>
      <c r="C19" s="201"/>
      <c r="D19" s="205"/>
      <c r="E19" s="205"/>
      <c r="F19" s="204"/>
      <c r="G19" s="204"/>
      <c r="H19" s="202"/>
      <c r="I19" s="202"/>
      <c r="J19" s="202"/>
    </row>
    <row r="20" spans="1:10" s="41" customFormat="1" ht="15.5">
      <c r="A20" s="16"/>
      <c r="B20" s="198"/>
      <c r="C20" s="253" t="s">
        <v>129</v>
      </c>
      <c r="D20" s="254"/>
      <c r="E20" s="254"/>
      <c r="F20" s="31"/>
      <c r="G20" s="31">
        <f>SUM(G14:G18)</f>
        <v>258.5</v>
      </c>
      <c r="H20" s="202"/>
      <c r="I20" s="202"/>
      <c r="J20" s="202"/>
    </row>
    <row r="21" spans="1:10" s="41" customFormat="1" ht="29.25" hidden="1" customHeight="1">
      <c r="A21" s="207"/>
      <c r="B21" s="208"/>
      <c r="C21" s="201"/>
      <c r="D21" s="205"/>
      <c r="E21" s="205"/>
      <c r="F21" s="16">
        <f>SUM(C20)</f>
        <v>0</v>
      </c>
      <c r="G21" s="16"/>
      <c r="H21" s="202"/>
      <c r="I21" s="202"/>
      <c r="J21" s="202"/>
    </row>
    <row r="22" spans="1:10" s="41" customFormat="1" ht="29.25" hidden="1" customHeight="1">
      <c r="A22" s="219"/>
      <c r="B22" s="220"/>
      <c r="C22" s="221"/>
      <c r="D22" s="222"/>
      <c r="E22" s="222"/>
      <c r="F22" s="118"/>
      <c r="G22" s="209"/>
      <c r="H22" s="202"/>
      <c r="I22" s="202"/>
      <c r="J22" s="202"/>
    </row>
    <row r="23" spans="1:10" s="41" customFormat="1" ht="17.25" hidden="1" customHeight="1">
      <c r="A23" s="207"/>
      <c r="B23" s="210"/>
      <c r="C23" s="211"/>
      <c r="D23" s="199"/>
      <c r="E23" s="212"/>
      <c r="F23" s="16">
        <f>SUM(F20:F22)</f>
        <v>0</v>
      </c>
      <c r="G23" s="209"/>
      <c r="H23" s="202"/>
      <c r="I23" s="202"/>
      <c r="J23" s="202"/>
    </row>
    <row r="24" spans="1:10" s="41" customFormat="1" ht="17.5" hidden="1">
      <c r="B24" s="202"/>
      <c r="C24" s="213"/>
      <c r="D24" s="213"/>
      <c r="E24" s="202"/>
      <c r="F24" s="214">
        <v>353.5</v>
      </c>
      <c r="G24" s="214"/>
    </row>
    <row r="25" spans="1:10" s="41" customFormat="1" ht="14">
      <c r="B25" s="200"/>
      <c r="C25" s="215"/>
      <c r="D25" s="215"/>
      <c r="E25" s="202"/>
    </row>
    <row r="26" spans="1:10" ht="16.5" customHeight="1">
      <c r="B26" s="125"/>
      <c r="C26" s="125"/>
      <c r="D26" s="127"/>
      <c r="E26" s="125"/>
      <c r="F26" s="129"/>
      <c r="G26" s="129"/>
    </row>
    <row r="27" spans="1:10" ht="16.5" customHeight="1">
      <c r="B27" s="125"/>
      <c r="C27" s="125"/>
      <c r="D27" s="125"/>
      <c r="E27" s="125"/>
      <c r="F27" s="129"/>
      <c r="G27" s="129"/>
    </row>
    <row r="28" spans="1:10" ht="16.5" customHeight="1">
      <c r="B28" s="128"/>
      <c r="C28" s="192"/>
      <c r="D28" s="192"/>
      <c r="E28" s="125"/>
      <c r="F28" s="129"/>
      <c r="G28" s="129"/>
    </row>
    <row r="29" spans="1:10">
      <c r="B29" s="130"/>
      <c r="C29" s="131"/>
      <c r="D29" s="127"/>
      <c r="E29" s="125"/>
      <c r="F29" s="129"/>
      <c r="G29" s="129"/>
    </row>
    <row r="30" spans="1:10">
      <c r="B30" s="193"/>
      <c r="C30" s="193"/>
      <c r="D30" s="127"/>
      <c r="E30" s="125"/>
      <c r="F30" s="129"/>
      <c r="G30" s="129"/>
    </row>
    <row r="31" spans="1:10" ht="14.25" customHeight="1">
      <c r="B31" s="193"/>
      <c r="C31" s="193"/>
      <c r="D31" s="193"/>
      <c r="E31" s="125"/>
      <c r="F31" s="129"/>
      <c r="G31" s="129"/>
    </row>
    <row r="32" spans="1:10" ht="16.5" customHeight="1">
      <c r="B32" s="128"/>
      <c r="C32" s="190"/>
      <c r="D32" s="190"/>
      <c r="E32" s="125"/>
      <c r="F32" s="129"/>
      <c r="G32" s="129"/>
    </row>
    <row r="33" spans="2:7" ht="0.75" customHeight="1">
      <c r="B33" s="132"/>
      <c r="C33" s="131"/>
      <c r="D33" s="127"/>
      <c r="E33" s="125"/>
      <c r="F33" s="129"/>
      <c r="G33" s="129"/>
    </row>
    <row r="34" spans="2:7" ht="0.75" customHeight="1">
      <c r="B34" s="187"/>
      <c r="C34" s="187"/>
    </row>
    <row r="35" spans="2:7" ht="0.75" customHeight="1">
      <c r="B35" s="187"/>
      <c r="C35" s="187"/>
      <c r="D35" s="187"/>
      <c r="F35" s="136"/>
      <c r="G35" s="136"/>
    </row>
    <row r="36" spans="2:7" ht="59.25" customHeight="1">
      <c r="B36" s="187"/>
      <c r="C36" s="187"/>
      <c r="D36" s="187"/>
      <c r="F36" s="136"/>
      <c r="G36" s="136"/>
    </row>
    <row r="37" spans="2:7" ht="59.25" customHeight="1">
      <c r="B37" s="133"/>
      <c r="C37" s="133"/>
      <c r="D37" s="133"/>
      <c r="F37" s="136"/>
      <c r="G37" s="136"/>
    </row>
    <row r="38" spans="2:7" ht="59.25" customHeight="1">
      <c r="B38" s="133"/>
      <c r="C38" s="133"/>
      <c r="D38" s="133"/>
      <c r="F38" s="136"/>
      <c r="G38" s="136"/>
    </row>
    <row r="39" spans="2:7" ht="59.25" customHeight="1">
      <c r="B39" s="133"/>
      <c r="C39" s="133"/>
      <c r="D39" s="133"/>
      <c r="F39" s="136"/>
      <c r="G39" s="136"/>
    </row>
    <row r="40" spans="2:7" ht="59.25" customHeight="1">
      <c r="B40" s="133"/>
      <c r="C40" s="133"/>
      <c r="D40" s="133"/>
      <c r="F40" s="136"/>
      <c r="G40" s="136"/>
    </row>
    <row r="41" spans="2:7" ht="15.5">
      <c r="B41" s="137"/>
      <c r="C41" s="137"/>
    </row>
    <row r="44" spans="2:7" ht="15.5">
      <c r="B44" s="138"/>
      <c r="C44" s="188"/>
      <c r="D44" s="188"/>
    </row>
    <row r="45" spans="2:7" ht="84" customHeight="1">
      <c r="B45" s="139"/>
      <c r="C45" s="139"/>
    </row>
    <row r="48" spans="2:7" ht="15.5">
      <c r="B48" s="138"/>
      <c r="C48" s="188"/>
      <c r="D48" s="188"/>
    </row>
    <row r="49" spans="2:4" ht="15.5">
      <c r="B49" s="140"/>
      <c r="C49" s="137"/>
    </row>
    <row r="52" spans="2:4" ht="15.5">
      <c r="B52" s="141"/>
      <c r="C52" s="187"/>
      <c r="D52" s="187"/>
    </row>
    <row r="53" spans="2:4" ht="15.5">
      <c r="B53" s="137"/>
      <c r="C53" s="140"/>
    </row>
    <row r="54" spans="2:4" ht="15.5">
      <c r="B54" s="138"/>
      <c r="C54" s="188"/>
      <c r="D54" s="188"/>
    </row>
    <row r="55" spans="2:4" ht="15.5">
      <c r="B55" s="142"/>
      <c r="C55" s="140"/>
    </row>
    <row r="58" spans="2:4" ht="15.5">
      <c r="B58" s="138"/>
      <c r="C58" s="188"/>
      <c r="D58" s="188"/>
    </row>
    <row r="59" spans="2:4" ht="15.5">
      <c r="C59" s="143"/>
    </row>
    <row r="60" spans="2:4" ht="15.5">
      <c r="C60" s="143"/>
    </row>
    <row r="61" spans="2:4" ht="15.5">
      <c r="C61" s="144"/>
    </row>
    <row r="62" spans="2:4" ht="15.5">
      <c r="C62" s="138"/>
    </row>
    <row r="63" spans="2:4" ht="15.5">
      <c r="C63" s="138"/>
    </row>
    <row r="64" spans="2:4" ht="15.5">
      <c r="C64" s="138"/>
    </row>
    <row r="65" spans="3:3" ht="15.5">
      <c r="C65" s="138"/>
    </row>
    <row r="196" spans="2:7">
      <c r="B196" s="126"/>
      <c r="C196" s="126"/>
      <c r="D196" s="145"/>
      <c r="E196" s="126"/>
      <c r="F196" s="146"/>
      <c r="G196" s="146"/>
    </row>
    <row r="197" spans="2:7">
      <c r="B197" s="126"/>
      <c r="C197" s="126"/>
      <c r="D197" s="145"/>
      <c r="E197" s="126"/>
      <c r="F197" s="146"/>
      <c r="G197" s="146"/>
    </row>
    <row r="198" spans="2:7">
      <c r="B198" s="126"/>
      <c r="C198" s="126"/>
      <c r="D198" s="145"/>
      <c r="E198" s="126"/>
      <c r="F198" s="146"/>
      <c r="G198" s="146"/>
    </row>
    <row r="199" spans="2:7">
      <c r="B199" s="126"/>
      <c r="C199" s="126"/>
      <c r="D199" s="145"/>
      <c r="E199" s="126"/>
      <c r="F199" s="146"/>
      <c r="G199" s="146"/>
    </row>
    <row r="200" spans="2:7">
      <c r="B200" s="126"/>
      <c r="C200" s="126"/>
      <c r="D200" s="145"/>
      <c r="E200" s="126"/>
      <c r="F200" s="146"/>
      <c r="G200" s="146"/>
    </row>
    <row r="201" spans="2:7">
      <c r="B201" s="126"/>
      <c r="C201" s="126"/>
      <c r="D201" s="145"/>
      <c r="E201" s="126"/>
      <c r="F201" s="146"/>
      <c r="G201" s="146"/>
    </row>
    <row r="202" spans="2:7">
      <c r="B202" s="126"/>
      <c r="C202" s="126"/>
      <c r="D202" s="145"/>
      <c r="E202" s="126"/>
      <c r="F202" s="146"/>
      <c r="G202" s="146"/>
    </row>
    <row r="203" spans="2:7">
      <c r="B203" s="126"/>
      <c r="C203" s="126"/>
      <c r="D203" s="145"/>
      <c r="E203" s="126"/>
      <c r="F203" s="146"/>
      <c r="G203" s="146"/>
    </row>
    <row r="204" spans="2:7">
      <c r="B204" s="126"/>
      <c r="C204" s="126"/>
      <c r="D204" s="145"/>
      <c r="E204" s="126"/>
      <c r="F204" s="146"/>
      <c r="G204" s="146"/>
    </row>
    <row r="205" spans="2:7">
      <c r="B205" s="126"/>
      <c r="C205" s="126"/>
      <c r="D205" s="145"/>
      <c r="E205" s="126"/>
      <c r="F205" s="146"/>
      <c r="G205" s="146"/>
    </row>
    <row r="206" spans="2:7">
      <c r="B206" s="126"/>
      <c r="C206" s="126"/>
      <c r="D206" s="145"/>
      <c r="E206" s="126"/>
      <c r="F206" s="146"/>
      <c r="G206" s="146"/>
    </row>
    <row r="207" spans="2:7">
      <c r="B207" s="126"/>
      <c r="C207" s="126"/>
      <c r="D207" s="145"/>
      <c r="E207" s="126"/>
      <c r="F207" s="146"/>
      <c r="G207" s="146"/>
    </row>
    <row r="208" spans="2:7">
      <c r="B208" s="126"/>
      <c r="C208" s="126"/>
      <c r="D208" s="145"/>
      <c r="E208" s="126"/>
      <c r="F208" s="146"/>
      <c r="G208" s="146"/>
    </row>
    <row r="209" spans="2:7">
      <c r="B209" s="126"/>
      <c r="C209" s="126"/>
      <c r="D209" s="145"/>
      <c r="E209" s="126"/>
      <c r="F209" s="146"/>
      <c r="G209" s="146"/>
    </row>
    <row r="210" spans="2:7">
      <c r="B210" s="126"/>
      <c r="C210" s="126"/>
      <c r="D210" s="145"/>
      <c r="E210" s="126"/>
      <c r="F210" s="146"/>
      <c r="G210" s="146"/>
    </row>
    <row r="211" spans="2:7">
      <c r="B211" s="126"/>
      <c r="C211" s="126"/>
      <c r="D211" s="145"/>
      <c r="E211" s="126"/>
      <c r="F211" s="146"/>
      <c r="G211" s="146"/>
    </row>
    <row r="212" spans="2:7">
      <c r="B212" s="126"/>
      <c r="C212" s="126"/>
      <c r="D212" s="145"/>
      <c r="E212" s="126"/>
      <c r="F212" s="146"/>
      <c r="G212" s="146"/>
    </row>
    <row r="213" spans="2:7">
      <c r="B213" s="126"/>
      <c r="C213" s="126"/>
      <c r="D213" s="145"/>
      <c r="E213" s="126"/>
      <c r="F213" s="146"/>
      <c r="G213" s="146"/>
    </row>
    <row r="214" spans="2:7">
      <c r="B214" s="126"/>
      <c r="C214" s="126"/>
      <c r="D214" s="145"/>
      <c r="E214" s="126"/>
      <c r="F214" s="146"/>
      <c r="G214" s="146"/>
    </row>
    <row r="215" spans="2:7">
      <c r="B215" s="126"/>
      <c r="C215" s="126"/>
      <c r="D215" s="145"/>
      <c r="E215" s="126"/>
      <c r="F215" s="146"/>
      <c r="G215" s="146"/>
    </row>
    <row r="216" spans="2:7">
      <c r="B216" s="126"/>
      <c r="C216" s="126"/>
      <c r="D216" s="145"/>
      <c r="E216" s="126"/>
      <c r="F216" s="146"/>
      <c r="G216" s="146"/>
    </row>
    <row r="217" spans="2:7">
      <c r="B217" s="126"/>
      <c r="C217" s="126"/>
      <c r="D217" s="145"/>
      <c r="E217" s="126"/>
      <c r="F217" s="146"/>
      <c r="G217" s="146"/>
    </row>
    <row r="218" spans="2:7">
      <c r="B218" s="126"/>
      <c r="C218" s="126"/>
      <c r="D218" s="145"/>
      <c r="E218" s="126"/>
      <c r="F218" s="146"/>
      <c r="G218" s="146"/>
    </row>
    <row r="219" spans="2:7">
      <c r="B219" s="126"/>
      <c r="C219" s="126"/>
      <c r="D219" s="145"/>
      <c r="E219" s="126"/>
      <c r="F219" s="146"/>
      <c r="G219" s="146"/>
    </row>
    <row r="220" spans="2:7">
      <c r="B220" s="126"/>
      <c r="C220" s="126"/>
      <c r="D220" s="145"/>
      <c r="E220" s="126"/>
      <c r="F220" s="146"/>
      <c r="G220" s="146"/>
    </row>
    <row r="221" spans="2:7">
      <c r="B221" s="126"/>
      <c r="C221" s="126"/>
      <c r="D221" s="145"/>
      <c r="E221" s="126"/>
      <c r="F221" s="146"/>
      <c r="G221" s="146"/>
    </row>
    <row r="222" spans="2:7">
      <c r="B222" s="126"/>
      <c r="C222" s="126"/>
      <c r="D222" s="145"/>
      <c r="E222" s="126"/>
      <c r="F222" s="146"/>
      <c r="G222" s="146"/>
    </row>
    <row r="223" spans="2:7">
      <c r="B223" s="126"/>
      <c r="C223" s="126"/>
      <c r="D223" s="145"/>
      <c r="E223" s="126"/>
      <c r="F223" s="146"/>
      <c r="G223" s="146"/>
    </row>
    <row r="224" spans="2:7">
      <c r="B224" s="126"/>
      <c r="C224" s="126"/>
      <c r="D224" s="145"/>
      <c r="E224" s="126"/>
      <c r="F224" s="146"/>
      <c r="G224" s="146"/>
    </row>
  </sheetData>
  <mergeCells count="28">
    <mergeCell ref="B13:G13"/>
    <mergeCell ref="A6:B6"/>
    <mergeCell ref="A1:B1"/>
    <mergeCell ref="C1:G1"/>
    <mergeCell ref="C2:G2"/>
    <mergeCell ref="C3:G3"/>
    <mergeCell ref="C4:G4"/>
    <mergeCell ref="C5:G5"/>
    <mergeCell ref="C6:G6"/>
    <mergeCell ref="A2:B2"/>
    <mergeCell ref="A3:B3"/>
    <mergeCell ref="A4:B4"/>
    <mergeCell ref="A5:B5"/>
    <mergeCell ref="A8:G8"/>
    <mergeCell ref="C52:D52"/>
    <mergeCell ref="C54:D54"/>
    <mergeCell ref="C58:D58"/>
    <mergeCell ref="C32:D32"/>
    <mergeCell ref="B34:C34"/>
    <mergeCell ref="B35:D35"/>
    <mergeCell ref="B36:D36"/>
    <mergeCell ref="C44:D44"/>
    <mergeCell ref="C48:D48"/>
    <mergeCell ref="D7:F7"/>
    <mergeCell ref="C25:D25"/>
    <mergeCell ref="C28:D28"/>
    <mergeCell ref="B30:C30"/>
    <mergeCell ref="B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URS</vt:lpstr>
      <vt:lpstr>AC LOADS</vt:lpstr>
      <vt:lpstr>CSSD LOADS</vt:lpstr>
      <vt:lpstr>OT &amp; TIR LOADS</vt:lpstr>
      <vt:lpstr>URS!Print_Area</vt:lpstr>
      <vt:lpstr>URS!Print_Titles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2024-01-09T07:37:55Z</dcterms:modified>
</cp:coreProperties>
</file>