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05" yWindow="-105" windowWidth="19425" windowHeight="11025" activeTab="1"/>
  </bookViews>
  <sheets>
    <sheet name="SUMMARY" sheetId="3" r:id="rId1"/>
    <sheet name="URS" sheetId="1" r:id="rId2"/>
  </sheets>
  <definedNames>
    <definedName name="_xlnm.Print_Area" localSheetId="1">URS!$A$1:$AB$83</definedName>
    <definedName name="_xlnm.Print_Titles" localSheetId="1">URS!$A:$B,URS!$1:$11</definedName>
  </definedNames>
  <calcPr calcId="144525"/>
</workbook>
</file>

<file path=xl/calcChain.xml><?xml version="1.0" encoding="utf-8"?>
<calcChain xmlns="http://schemas.openxmlformats.org/spreadsheetml/2006/main">
  <c r="R59" i="1" l="1"/>
  <c r="E35" i="3" l="1"/>
  <c r="O76" i="1" l="1"/>
  <c r="Q76" i="1"/>
  <c r="S76" i="1"/>
  <c r="T76" i="1"/>
  <c r="U76" i="1"/>
  <c r="V76" i="1"/>
  <c r="W76" i="1"/>
  <c r="X76" i="1"/>
  <c r="Y76" i="1"/>
  <c r="Z76" i="1"/>
  <c r="AA76" i="1"/>
  <c r="AB76" i="1"/>
  <c r="AC76" i="1"/>
  <c r="N76" i="1"/>
  <c r="R28" i="1"/>
  <c r="P28" i="1"/>
  <c r="J28" i="1"/>
  <c r="H28" i="1"/>
  <c r="F28" i="1"/>
  <c r="G28" i="1" s="1"/>
  <c r="R74" i="1"/>
  <c r="P74" i="1"/>
  <c r="J74" i="1"/>
  <c r="H74" i="1"/>
  <c r="F74" i="1"/>
  <c r="G74" i="1" s="1"/>
  <c r="R73" i="1"/>
  <c r="P73" i="1"/>
  <c r="J73" i="1"/>
  <c r="H73" i="1"/>
  <c r="F73" i="1"/>
  <c r="M73" i="1" s="1"/>
  <c r="R72" i="1"/>
  <c r="P72" i="1"/>
  <c r="J72" i="1"/>
  <c r="H72" i="1"/>
  <c r="F72" i="1"/>
  <c r="G72" i="1" s="1"/>
  <c r="R71" i="1"/>
  <c r="P71" i="1"/>
  <c r="J71" i="1"/>
  <c r="H71" i="1"/>
  <c r="F71" i="1"/>
  <c r="G71" i="1" s="1"/>
  <c r="R70" i="1"/>
  <c r="P70" i="1"/>
  <c r="J70" i="1"/>
  <c r="H70" i="1"/>
  <c r="F70" i="1"/>
  <c r="G70" i="1" s="1"/>
  <c r="R69" i="1"/>
  <c r="P69" i="1"/>
  <c r="J69" i="1"/>
  <c r="H69" i="1"/>
  <c r="F69" i="1"/>
  <c r="M69" i="1" s="1"/>
  <c r="R68" i="1"/>
  <c r="P68" i="1"/>
  <c r="J68" i="1"/>
  <c r="H68" i="1"/>
  <c r="F68" i="1"/>
  <c r="G68" i="1" s="1"/>
  <c r="R67" i="1"/>
  <c r="P67" i="1"/>
  <c r="J67" i="1"/>
  <c r="H67" i="1"/>
  <c r="F67" i="1"/>
  <c r="R66" i="1"/>
  <c r="P66" i="1"/>
  <c r="J66" i="1"/>
  <c r="H66" i="1"/>
  <c r="F66" i="1"/>
  <c r="G66" i="1" s="1"/>
  <c r="R65" i="1"/>
  <c r="P65" i="1"/>
  <c r="J65" i="1"/>
  <c r="H65" i="1"/>
  <c r="F65" i="1"/>
  <c r="M65" i="1" s="1"/>
  <c r="R64" i="1"/>
  <c r="P64" i="1"/>
  <c r="J64" i="1"/>
  <c r="H64" i="1"/>
  <c r="F64" i="1"/>
  <c r="G64" i="1" s="1"/>
  <c r="R63" i="1"/>
  <c r="P63" i="1"/>
  <c r="J63" i="1"/>
  <c r="H63" i="1"/>
  <c r="F63" i="1"/>
  <c r="G63" i="1" s="1"/>
  <c r="R62" i="1"/>
  <c r="P62" i="1"/>
  <c r="J62" i="1"/>
  <c r="H62" i="1"/>
  <c r="F62" i="1"/>
  <c r="G62" i="1" s="1"/>
  <c r="R61" i="1"/>
  <c r="P61" i="1"/>
  <c r="J61" i="1"/>
  <c r="H61" i="1"/>
  <c r="F61" i="1"/>
  <c r="G61" i="1" s="1"/>
  <c r="R60" i="1"/>
  <c r="P60" i="1"/>
  <c r="J60" i="1"/>
  <c r="H60" i="1"/>
  <c r="F60" i="1"/>
  <c r="G60" i="1" s="1"/>
  <c r="P59" i="1"/>
  <c r="J59" i="1"/>
  <c r="H59" i="1"/>
  <c r="F59" i="1"/>
  <c r="M59" i="1" s="1"/>
  <c r="R58" i="1"/>
  <c r="P58" i="1"/>
  <c r="J58" i="1"/>
  <c r="H58" i="1"/>
  <c r="F58" i="1"/>
  <c r="G58" i="1" s="1"/>
  <c r="R57" i="1"/>
  <c r="P57" i="1"/>
  <c r="J57" i="1"/>
  <c r="H57" i="1"/>
  <c r="F57" i="1"/>
  <c r="M57" i="1" s="1"/>
  <c r="R56" i="1"/>
  <c r="P56" i="1"/>
  <c r="J56" i="1"/>
  <c r="H56" i="1"/>
  <c r="F56" i="1"/>
  <c r="G56" i="1" s="1"/>
  <c r="R55" i="1"/>
  <c r="P55" i="1"/>
  <c r="J55" i="1"/>
  <c r="H55" i="1"/>
  <c r="F55" i="1"/>
  <c r="R54" i="1"/>
  <c r="P54" i="1"/>
  <c r="J54" i="1"/>
  <c r="H54" i="1"/>
  <c r="F54" i="1"/>
  <c r="G54" i="1" s="1"/>
  <c r="R53" i="1"/>
  <c r="P53" i="1"/>
  <c r="J53" i="1"/>
  <c r="H53" i="1"/>
  <c r="F53" i="1"/>
  <c r="M53" i="1" s="1"/>
  <c r="R52" i="1"/>
  <c r="P52" i="1"/>
  <c r="J52" i="1"/>
  <c r="H52" i="1"/>
  <c r="F52" i="1"/>
  <c r="G52" i="1" s="1"/>
  <c r="R51" i="1"/>
  <c r="P51" i="1"/>
  <c r="J51" i="1"/>
  <c r="H51" i="1"/>
  <c r="F51" i="1"/>
  <c r="M51" i="1" s="1"/>
  <c r="R50" i="1"/>
  <c r="P50" i="1"/>
  <c r="J50" i="1"/>
  <c r="H50" i="1"/>
  <c r="F50" i="1"/>
  <c r="G50" i="1" s="1"/>
  <c r="R49" i="1"/>
  <c r="P49" i="1"/>
  <c r="J49" i="1"/>
  <c r="H49" i="1"/>
  <c r="F49" i="1"/>
  <c r="M49" i="1" s="1"/>
  <c r="M67" i="1" l="1"/>
  <c r="M28" i="1"/>
  <c r="G73" i="1"/>
  <c r="M71" i="1"/>
  <c r="G69" i="1"/>
  <c r="G67" i="1"/>
  <c r="G65" i="1"/>
  <c r="M63" i="1"/>
  <c r="M61" i="1"/>
  <c r="G59" i="1"/>
  <c r="G57" i="1"/>
  <c r="M55" i="1"/>
  <c r="G55" i="1"/>
  <c r="G53" i="1"/>
  <c r="G51" i="1"/>
  <c r="G49" i="1"/>
  <c r="M56" i="1"/>
  <c r="M68" i="1"/>
  <c r="M72" i="1"/>
  <c r="M52" i="1"/>
  <c r="M60" i="1"/>
  <c r="M64" i="1"/>
  <c r="M50" i="1"/>
  <c r="M54" i="1"/>
  <c r="M58" i="1"/>
  <c r="M66" i="1"/>
  <c r="M70" i="1"/>
  <c r="M74" i="1"/>
  <c r="M62" i="1"/>
  <c r="S77" i="1"/>
  <c r="T77" i="1"/>
  <c r="U77" i="1"/>
  <c r="V77" i="1"/>
  <c r="R17" i="1"/>
  <c r="R18" i="1"/>
  <c r="P17" i="1"/>
  <c r="P18" i="1"/>
  <c r="R38" i="1"/>
  <c r="P38" i="1"/>
  <c r="J38" i="1"/>
  <c r="R36" i="1"/>
  <c r="P36" i="1"/>
  <c r="J36" i="1"/>
  <c r="R33" i="1"/>
  <c r="P33" i="1"/>
  <c r="J33" i="1"/>
  <c r="R34" i="1"/>
  <c r="P34" i="1"/>
  <c r="J34" i="1"/>
  <c r="R35" i="1"/>
  <c r="P35" i="1"/>
  <c r="J35" i="1"/>
  <c r="R39" i="1"/>
  <c r="P39" i="1"/>
  <c r="J39" i="1"/>
  <c r="R26" i="1"/>
  <c r="P26" i="1"/>
  <c r="J26" i="1"/>
  <c r="R32" i="1"/>
  <c r="P32" i="1"/>
  <c r="J32" i="1"/>
  <c r="R31" i="1"/>
  <c r="P31" i="1"/>
  <c r="J31" i="1"/>
  <c r="R30" i="1"/>
  <c r="P30" i="1"/>
  <c r="J30" i="1"/>
  <c r="R46" i="1"/>
  <c r="P46" i="1"/>
  <c r="J46" i="1"/>
  <c r="R27" i="1"/>
  <c r="P27" i="1"/>
  <c r="J27" i="1"/>
  <c r="R45" i="1"/>
  <c r="P45" i="1"/>
  <c r="J45" i="1"/>
  <c r="R37" i="1"/>
  <c r="P37" i="1"/>
  <c r="J37" i="1"/>
  <c r="R29" i="1"/>
  <c r="P29" i="1"/>
  <c r="J29" i="1"/>
  <c r="R44" i="1"/>
  <c r="P44" i="1"/>
  <c r="J44" i="1"/>
  <c r="R43" i="1"/>
  <c r="P43" i="1"/>
  <c r="J43" i="1"/>
  <c r="R25" i="1"/>
  <c r="P25" i="1"/>
  <c r="J25" i="1"/>
  <c r="R22" i="1"/>
  <c r="P22" i="1"/>
  <c r="J22" i="1"/>
  <c r="R21" i="1"/>
  <c r="P21" i="1"/>
  <c r="J21" i="1"/>
  <c r="R24" i="1"/>
  <c r="P24" i="1"/>
  <c r="J24" i="1"/>
  <c r="R20" i="1"/>
  <c r="P20" i="1"/>
  <c r="J20" i="1"/>
  <c r="R42" i="1"/>
  <c r="P42" i="1"/>
  <c r="J42" i="1"/>
  <c r="R23" i="1"/>
  <c r="P23" i="1"/>
  <c r="J23" i="1"/>
  <c r="R48" i="1"/>
  <c r="P48" i="1"/>
  <c r="J48" i="1"/>
  <c r="R47" i="1"/>
  <c r="P47" i="1"/>
  <c r="J47" i="1"/>
  <c r="R41" i="1"/>
  <c r="P41" i="1"/>
  <c r="J41" i="1"/>
  <c r="R40" i="1"/>
  <c r="P40" i="1"/>
  <c r="J40" i="1"/>
  <c r="R19" i="1"/>
  <c r="P19" i="1"/>
  <c r="J19" i="1"/>
  <c r="W77" i="1"/>
  <c r="O82" i="1" s="1"/>
  <c r="D12" i="3" s="1"/>
  <c r="H48" i="1"/>
  <c r="F48" i="1"/>
  <c r="G48" i="1" s="1"/>
  <c r="H47" i="1"/>
  <c r="F47" i="1"/>
  <c r="G47" i="1" s="1"/>
  <c r="H46" i="1"/>
  <c r="F46" i="1"/>
  <c r="M46" i="1" s="1"/>
  <c r="H45" i="1"/>
  <c r="F45" i="1"/>
  <c r="G45" i="1" s="1"/>
  <c r="H44" i="1"/>
  <c r="F44" i="1"/>
  <c r="G44" i="1" s="1"/>
  <c r="H43" i="1"/>
  <c r="F43" i="1"/>
  <c r="H42" i="1"/>
  <c r="F42" i="1"/>
  <c r="G42" i="1" s="1"/>
  <c r="H41" i="1"/>
  <c r="F41" i="1"/>
  <c r="G41" i="1" s="1"/>
  <c r="H40" i="1"/>
  <c r="F40" i="1"/>
  <c r="H39" i="1"/>
  <c r="F39" i="1"/>
  <c r="M39" i="1" s="1"/>
  <c r="H38" i="1"/>
  <c r="F38" i="1"/>
  <c r="M38" i="1" s="1"/>
  <c r="H37" i="1"/>
  <c r="F37" i="1"/>
  <c r="M37" i="1" s="1"/>
  <c r="H36" i="1"/>
  <c r="F36" i="1"/>
  <c r="M36" i="1" s="1"/>
  <c r="H35" i="1"/>
  <c r="F35" i="1"/>
  <c r="H34" i="1"/>
  <c r="F34" i="1"/>
  <c r="G34" i="1" s="1"/>
  <c r="H33" i="1"/>
  <c r="F33" i="1"/>
  <c r="G33" i="1" s="1"/>
  <c r="H32" i="1"/>
  <c r="F32" i="1"/>
  <c r="G32" i="1" s="1"/>
  <c r="H31" i="1"/>
  <c r="F31" i="1"/>
  <c r="G31" i="1" s="1"/>
  <c r="H30" i="1"/>
  <c r="F30" i="1"/>
  <c r="M30" i="1" s="1"/>
  <c r="H29" i="1"/>
  <c r="F29" i="1"/>
  <c r="G29" i="1" s="1"/>
  <c r="H27" i="1"/>
  <c r="F27" i="1"/>
  <c r="G27" i="1" s="1"/>
  <c r="H26" i="1"/>
  <c r="F26" i="1"/>
  <c r="H25" i="1"/>
  <c r="F25" i="1"/>
  <c r="G25" i="1" s="1"/>
  <c r="H24" i="1"/>
  <c r="F24" i="1"/>
  <c r="G24" i="1" s="1"/>
  <c r="H23" i="1"/>
  <c r="F23" i="1"/>
  <c r="H22" i="1"/>
  <c r="F22" i="1"/>
  <c r="G22" i="1" s="1"/>
  <c r="H21" i="1"/>
  <c r="F21" i="1"/>
  <c r="M21" i="1" s="1"/>
  <c r="H20" i="1"/>
  <c r="F20" i="1"/>
  <c r="G20" i="1" s="1"/>
  <c r="H19" i="1"/>
  <c r="F19" i="1"/>
  <c r="J18" i="1"/>
  <c r="H18" i="1"/>
  <c r="F18" i="1"/>
  <c r="J17" i="1"/>
  <c r="H17" i="1"/>
  <c r="F17" i="1"/>
  <c r="G17" i="1" s="1"/>
  <c r="R76" i="1" l="1"/>
  <c r="R77" i="1" s="1"/>
  <c r="O81" i="1" s="1"/>
  <c r="D11" i="3" s="1"/>
  <c r="P76" i="1"/>
  <c r="P77" i="1" s="1"/>
  <c r="O79" i="1" s="1"/>
  <c r="D9" i="3" s="1"/>
  <c r="M43" i="1"/>
  <c r="M23" i="1"/>
  <c r="M19" i="1"/>
  <c r="M47" i="1"/>
  <c r="G43" i="1"/>
  <c r="M40" i="1"/>
  <c r="G39" i="1"/>
  <c r="M35" i="1"/>
  <c r="G35" i="1"/>
  <c r="M31" i="1"/>
  <c r="M26" i="1"/>
  <c r="G26" i="1"/>
  <c r="M22" i="1"/>
  <c r="M18" i="1"/>
  <c r="G18" i="1"/>
  <c r="G21" i="1"/>
  <c r="G30" i="1"/>
  <c r="G38" i="1"/>
  <c r="G46" i="1"/>
  <c r="M41" i="1"/>
  <c r="M48" i="1"/>
  <c r="M42" i="1"/>
  <c r="M20" i="1"/>
  <c r="M24" i="1"/>
  <c r="M25" i="1"/>
  <c r="M44" i="1"/>
  <c r="M29" i="1"/>
  <c r="M45" i="1"/>
  <c r="M27" i="1"/>
  <c r="M32" i="1"/>
  <c r="M34" i="1"/>
  <c r="M33" i="1"/>
  <c r="M17" i="1"/>
  <c r="O80" i="1"/>
  <c r="D10" i="3" s="1"/>
  <c r="G37" i="1"/>
  <c r="G19" i="1"/>
  <c r="G23" i="1"/>
  <c r="G36" i="1"/>
  <c r="G40" i="1"/>
  <c r="F14" i="3" l="1"/>
  <c r="F13" i="3" l="1"/>
  <c r="F10" i="3" l="1"/>
  <c r="F12" i="3" l="1"/>
  <c r="F11" i="3" l="1"/>
  <c r="E25" i="3" s="1"/>
  <c r="E26" i="3" s="1"/>
  <c r="E27" i="3" s="1"/>
  <c r="D16" i="3" l="1"/>
  <c r="D18" i="3" s="1"/>
  <c r="F9" i="3" l="1"/>
  <c r="F16" i="3" s="1"/>
  <c r="F18" i="3" s="1"/>
  <c r="F19" i="3" s="1"/>
  <c r="F20" i="3" l="1"/>
  <c r="F21" i="3" l="1"/>
</calcChain>
</file>

<file path=xl/sharedStrings.xml><?xml version="1.0" encoding="utf-8"?>
<sst xmlns="http://schemas.openxmlformats.org/spreadsheetml/2006/main" count="179" uniqueCount="142">
  <si>
    <t xml:space="preserve">PROJECT : </t>
  </si>
  <si>
    <t>CLIENT :</t>
  </si>
  <si>
    <t>DOC NAME :</t>
  </si>
  <si>
    <t>DATE :</t>
  </si>
  <si>
    <t xml:space="preserve">REVISION </t>
  </si>
  <si>
    <t xml:space="preserve">ELECTRICAL </t>
  </si>
  <si>
    <t>LV SYSTEMS</t>
  </si>
  <si>
    <t>Sl.No</t>
  </si>
  <si>
    <t>Description of the room</t>
  </si>
  <si>
    <t>Area</t>
  </si>
  <si>
    <t>F/C HT</t>
  </si>
  <si>
    <t>Lux Levels</t>
  </si>
  <si>
    <t>LAN/Data</t>
  </si>
  <si>
    <t>CCTV</t>
  </si>
  <si>
    <t>6/16A</t>
  </si>
  <si>
    <t>( Ft )</t>
  </si>
  <si>
    <t>( Nos )</t>
  </si>
  <si>
    <t>(Lux)</t>
  </si>
  <si>
    <t>( Nos)</t>
  </si>
  <si>
    <t>W</t>
  </si>
  <si>
    <t>H</t>
  </si>
  <si>
    <t>Room Index</t>
  </si>
  <si>
    <t>Wattage light</t>
  </si>
  <si>
    <t>No of Fixtures</t>
  </si>
  <si>
    <t>(watts)</t>
  </si>
  <si>
    <t xml:space="preserve">Fixtures Lumen </t>
  </si>
  <si>
    <t>L</t>
  </si>
  <si>
    <t xml:space="preserve">Raw power Lighting </t>
  </si>
  <si>
    <t xml:space="preserve">UPS power Lighting </t>
  </si>
  <si>
    <t>TOTAL</t>
  </si>
  <si>
    <t>Total Load in KW</t>
  </si>
  <si>
    <t>KW</t>
  </si>
  <si>
    <t>DOC NUMBER :</t>
  </si>
  <si>
    <t xml:space="preserve">USER REQUIRED SPECS </t>
  </si>
  <si>
    <t>R0</t>
  </si>
  <si>
    <t>REVISION    R0</t>
  </si>
  <si>
    <t>DOC NAME :   LOAD SUMMARY SHEET</t>
  </si>
  <si>
    <t>SL.No</t>
  </si>
  <si>
    <t>DESCRIPTION</t>
  </si>
  <si>
    <t>CONNECTING LOAD (KW)</t>
  </si>
  <si>
    <t>DIVERSITY FACTOR</t>
  </si>
  <si>
    <t>MAXIMUM LOAD (KW)</t>
  </si>
  <si>
    <t xml:space="preserve">Lighting Load </t>
  </si>
  <si>
    <t xml:space="preserve">Emergency Lighting Load </t>
  </si>
  <si>
    <t>Load in KW</t>
  </si>
  <si>
    <t>KVA</t>
  </si>
  <si>
    <t>UPS LOAD CALCULATION</t>
  </si>
  <si>
    <t>Total Maximum Demand</t>
  </si>
  <si>
    <t>Total KVA at 0.80 Power Factor</t>
  </si>
  <si>
    <t>No of Batteries</t>
  </si>
  <si>
    <t>Total Rated KVA</t>
  </si>
  <si>
    <t>Battery Power</t>
  </si>
  <si>
    <t>AH</t>
  </si>
  <si>
    <t>Battery Voltage</t>
  </si>
  <si>
    <t>V</t>
  </si>
  <si>
    <t>Backup Time</t>
  </si>
  <si>
    <t>Hour</t>
  </si>
  <si>
    <t>Nos</t>
  </si>
  <si>
    <t>( Sqmtr )</t>
  </si>
  <si>
    <t>( Sqfts)</t>
  </si>
  <si>
    <t>AC Loads</t>
  </si>
  <si>
    <t>Room size in mtrs</t>
  </si>
  <si>
    <t>RAW power  Load</t>
  </si>
  <si>
    <t>UPS power Load</t>
  </si>
  <si>
    <t>PA System</t>
  </si>
  <si>
    <t>FANS</t>
  </si>
  <si>
    <t>CEILING</t>
  </si>
  <si>
    <t>EXHAUST</t>
  </si>
  <si>
    <t>Tele phone</t>
  </si>
  <si>
    <t>FA SYSTEM</t>
  </si>
  <si>
    <t xml:space="preserve">Total KVA at 0.90 P.F </t>
  </si>
  <si>
    <t>Group Diversity @75%</t>
  </si>
  <si>
    <t>OT-2</t>
  </si>
  <si>
    <t>OT-1</t>
  </si>
  <si>
    <t>UPS</t>
  </si>
  <si>
    <t xml:space="preserve">CLIENT :  </t>
  </si>
  <si>
    <t>Toilet</t>
  </si>
  <si>
    <t>Electrical Room</t>
  </si>
  <si>
    <t>RAW POWER SOCKET</t>
  </si>
  <si>
    <t>AC SOCKET</t>
  </si>
  <si>
    <t xml:space="preserve">Medical Equipment Load </t>
  </si>
  <si>
    <t>Nursical Point</t>
  </si>
  <si>
    <t>20A</t>
  </si>
  <si>
    <t>DATE :     15.03.2023</t>
  </si>
  <si>
    <t>GANDHI HOSPITAL_8TH FLOOR</t>
  </si>
  <si>
    <t>16.03.2023</t>
  </si>
  <si>
    <t>PROJECT :GANDHI HOSPITAL_8TH FLOOR</t>
  </si>
  <si>
    <t>DOC NUMBER :  MECS/2023/GH/8TH/ELE/02</t>
  </si>
  <si>
    <t>MECS/2023/GH/8TH/ELE/01</t>
  </si>
  <si>
    <t>EIGHTH FLOOR</t>
  </si>
  <si>
    <t>Eighth floor Lighting Loads in KW</t>
  </si>
  <si>
    <t>Eighth floor Raw Power Loads in KW</t>
  </si>
  <si>
    <t>Eighth floor UPS Lighting Loads in KW</t>
  </si>
  <si>
    <t>Eighth floor UPS Power Loads in KW</t>
  </si>
  <si>
    <t>Gents Toilet</t>
  </si>
  <si>
    <t>Entry Corridor</t>
  </si>
  <si>
    <t>Corridor-1</t>
  </si>
  <si>
    <t>Waiting Area</t>
  </si>
  <si>
    <t>Trolley Bay</t>
  </si>
  <si>
    <t>Corridor-2</t>
  </si>
  <si>
    <t>MOT'S Integration &amp; Control Panel Room</t>
  </si>
  <si>
    <t>Corridor-3</t>
  </si>
  <si>
    <t>Post OP I.C.U</t>
  </si>
  <si>
    <t>Corridor-4</t>
  </si>
  <si>
    <t>Staircase</t>
  </si>
  <si>
    <t>Corridor-5</t>
  </si>
  <si>
    <t>OT-3</t>
  </si>
  <si>
    <t>OT-4</t>
  </si>
  <si>
    <t>OT-5</t>
  </si>
  <si>
    <t>OT-6</t>
  </si>
  <si>
    <t>Anesthetist Lounge</t>
  </si>
  <si>
    <t>Surgeon's Lounge</t>
  </si>
  <si>
    <t>Corridor-6</t>
  </si>
  <si>
    <t>Clean Store</t>
  </si>
  <si>
    <t>Sterile Store Room</t>
  </si>
  <si>
    <t>Point of Care Lab</t>
  </si>
  <si>
    <t>Wash Area</t>
  </si>
  <si>
    <t>Lab Store</t>
  </si>
  <si>
    <t>Corridor-7</t>
  </si>
  <si>
    <t>CSSD</t>
  </si>
  <si>
    <t>Clean Utility</t>
  </si>
  <si>
    <t>Dirty Utility</t>
  </si>
  <si>
    <t>General Store</t>
  </si>
  <si>
    <t>Corridor-8</t>
  </si>
  <si>
    <t>Passage</t>
  </si>
  <si>
    <t>Transplant I.C.U</t>
  </si>
  <si>
    <t>Corridor-9</t>
  </si>
  <si>
    <t>Room</t>
  </si>
  <si>
    <t>H.O.D. Room-1</t>
  </si>
  <si>
    <t>Counselling Room</t>
  </si>
  <si>
    <t>Durty Nurses Room</t>
  </si>
  <si>
    <t>Change Rooms</t>
  </si>
  <si>
    <t>Corridor-10</t>
  </si>
  <si>
    <t>Doctors Room</t>
  </si>
  <si>
    <t>T.I.R-1</t>
  </si>
  <si>
    <t>T.I.R-2</t>
  </si>
  <si>
    <t>T.I.R-3</t>
  </si>
  <si>
    <t>Janitor</t>
  </si>
  <si>
    <t xml:space="preserve">(As per the Load Calculation we required 125KVA Load from Floor Panel with 100% DG backup </t>
  </si>
  <si>
    <t>Considering 80% Efficiency on UPS Selection</t>
  </si>
  <si>
    <t>(As the  near by UPS rating available in market is 40KVA ) .So we recommend  = 1 no's 40KVA.</t>
  </si>
  <si>
    <t>As the  Recommended Batteries are 50Nos of 48AH for Each 40KVA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</si>
</sst>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[$-4009]General"/>
    <numFmt numFmtId="166" formatCode="[$-4009]0.0"/>
    <numFmt numFmtId="167" formatCode="[$-4009]0"/>
    <numFmt numFmtId="168" formatCode="[$-4009]0.00"/>
  </numFmts>
  <fonts count="1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Frutiger 45 Light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Frutiger 45 Light"/>
    </font>
    <font>
      <b/>
      <sz val="12"/>
      <color rgb="FF000000"/>
      <name val="Arial Narrow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0"/>
      <color indexed="8"/>
      <name val="Bookman Old Style"/>
      <family val="1"/>
    </font>
    <font>
      <sz val="12"/>
      <color rgb="FF000000"/>
      <name val="Arial Narrow"/>
      <family val="2"/>
    </font>
    <font>
      <sz val="12"/>
      <color rgb="FFFF0000"/>
      <name val="Arial Narrow"/>
      <family val="2"/>
    </font>
    <font>
      <sz val="10"/>
      <name val="Bookman Old Style"/>
      <family val="1"/>
    </font>
    <font>
      <b/>
      <sz val="10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5" fillId="0" borderId="0"/>
    <xf numFmtId="0" fontId="5" fillId="0" borderId="0"/>
    <xf numFmtId="0" fontId="5" fillId="0" borderId="0"/>
    <xf numFmtId="165" fontId="6" fillId="0" borderId="0"/>
    <xf numFmtId="165" fontId="8" fillId="0" borderId="0"/>
  </cellStyleXfs>
  <cellXfs count="171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2" fillId="3" borderId="4" xfId="0" applyFont="1" applyFill="1" applyBorder="1" applyAlignment="1" applyProtection="1">
      <alignment horizontal="center" vertical="top"/>
      <protection locked="0"/>
    </xf>
    <xf numFmtId="0" fontId="2" fillId="3" borderId="1" xfId="0" applyFont="1" applyFill="1" applyBorder="1" applyAlignment="1" applyProtection="1">
      <alignment horizontal="center" vertical="top"/>
      <protection locked="0"/>
    </xf>
    <xf numFmtId="0" fontId="3" fillId="4" borderId="8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top"/>
    </xf>
    <xf numFmtId="2" fontId="3" fillId="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164" fontId="3" fillId="5" borderId="1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top"/>
    </xf>
    <xf numFmtId="0" fontId="1" fillId="0" borderId="0" xfId="0" applyFont="1"/>
    <xf numFmtId="165" fontId="11" fillId="6" borderId="1" xfId="4" applyFont="1" applyFill="1" applyBorder="1" applyAlignment="1">
      <alignment horizontal="left" vertical="top"/>
    </xf>
    <xf numFmtId="165" fontId="11" fillId="0" borderId="1" xfId="4" applyFont="1" applyBorder="1" applyAlignment="1">
      <alignment horizontal="center" vertical="center"/>
    </xf>
    <xf numFmtId="165" fontId="11" fillId="0" borderId="1" xfId="4" applyFont="1" applyBorder="1" applyAlignment="1">
      <alignment horizontal="center" vertical="center" wrapText="1"/>
    </xf>
    <xf numFmtId="165" fontId="12" fillId="0" borderId="1" xfId="4" applyFont="1" applyBorder="1" applyAlignment="1">
      <alignment horizontal="center" vertical="center"/>
    </xf>
    <xf numFmtId="165" fontId="12" fillId="0" borderId="1" xfId="4" applyFont="1" applyBorder="1" applyAlignment="1">
      <alignment horizontal="left" vertical="center"/>
    </xf>
    <xf numFmtId="166" fontId="12" fillId="0" borderId="1" xfId="4" applyNumberFormat="1" applyFont="1" applyBorder="1" applyAlignment="1">
      <alignment horizontal="center" vertical="center"/>
    </xf>
    <xf numFmtId="164" fontId="12" fillId="0" borderId="1" xfId="4" applyNumberFormat="1" applyFont="1" applyBorder="1" applyAlignment="1">
      <alignment horizontal="center"/>
    </xf>
    <xf numFmtId="165" fontId="3" fillId="0" borderId="1" xfId="4" applyFont="1" applyBorder="1" applyAlignment="1">
      <alignment horizontal="left" vertical="center"/>
    </xf>
    <xf numFmtId="1" fontId="3" fillId="0" borderId="1" xfId="4" applyNumberFormat="1" applyFont="1" applyBorder="1" applyAlignment="1">
      <alignment horizontal="center" vertical="center"/>
    </xf>
    <xf numFmtId="164" fontId="3" fillId="0" borderId="1" xfId="4" applyNumberFormat="1" applyFont="1" applyBorder="1" applyAlignment="1">
      <alignment horizontal="center"/>
    </xf>
    <xf numFmtId="165" fontId="1" fillId="0" borderId="1" xfId="4" applyFont="1" applyBorder="1" applyAlignment="1">
      <alignment horizontal="left" vertical="center"/>
    </xf>
    <xf numFmtId="164" fontId="1" fillId="0" borderId="1" xfId="4" applyNumberFormat="1" applyFont="1" applyBorder="1" applyAlignment="1">
      <alignment horizontal="center"/>
    </xf>
    <xf numFmtId="167" fontId="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vertical="center"/>
    </xf>
    <xf numFmtId="167" fontId="11" fillId="0" borderId="1" xfId="4" applyNumberFormat="1" applyFont="1" applyBorder="1" applyAlignment="1">
      <alignment horizontal="center" vertical="center"/>
    </xf>
    <xf numFmtId="165" fontId="11" fillId="0" borderId="1" xfId="4" applyFont="1" applyBorder="1" applyAlignment="1">
      <alignment horizontal="left" vertical="center"/>
    </xf>
    <xf numFmtId="164" fontId="11" fillId="0" borderId="1" xfId="4" applyNumberFormat="1" applyFont="1" applyBorder="1" applyAlignment="1">
      <alignment horizontal="center"/>
    </xf>
    <xf numFmtId="165" fontId="3" fillId="0" borderId="0" xfId="4" applyFont="1" applyAlignment="1">
      <alignment vertical="center"/>
    </xf>
    <xf numFmtId="165" fontId="3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Alignment="1">
      <alignment horizontal="left" vertic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165" fontId="12" fillId="0" borderId="0" xfId="4" applyFont="1"/>
    <xf numFmtId="165" fontId="12" fillId="0" borderId="1" xfId="4" applyFont="1" applyBorder="1" applyAlignment="1">
      <alignment vertical="center" wrapText="1"/>
    </xf>
    <xf numFmtId="165" fontId="3" fillId="0" borderId="1" xfId="4" applyFont="1" applyBorder="1" applyAlignment="1">
      <alignment horizontal="center" vertical="center" wrapText="1"/>
    </xf>
    <xf numFmtId="165" fontId="4" fillId="0" borderId="1" xfId="4" applyFont="1" applyBorder="1" applyAlignment="1">
      <alignment vertical="center" wrapText="1"/>
    </xf>
    <xf numFmtId="165" fontId="3" fillId="0" borderId="0" xfId="4" applyFont="1" applyAlignment="1">
      <alignment horizontal="left" vertical="center" wrapText="1"/>
    </xf>
    <xf numFmtId="165" fontId="3" fillId="0" borderId="0" xfId="4" applyFont="1" applyAlignment="1">
      <alignment horizontal="center" vertical="center" wrapText="1"/>
    </xf>
    <xf numFmtId="1" fontId="3" fillId="0" borderId="0" xfId="4" applyNumberFormat="1" applyFont="1" applyAlignment="1">
      <alignment horizontal="center" vertical="center"/>
    </xf>
    <xf numFmtId="1" fontId="3" fillId="0" borderId="0" xfId="4" applyNumberFormat="1" applyFont="1" applyAlignment="1">
      <alignment horizontal="left" vertical="center"/>
    </xf>
    <xf numFmtId="165" fontId="3" fillId="0" borderId="1" xfId="4" applyFont="1" applyBorder="1" applyAlignment="1">
      <alignment horizontal="left" vertical="center" wrapText="1"/>
    </xf>
    <xf numFmtId="167" fontId="12" fillId="0" borderId="1" xfId="4" applyNumberFormat="1" applyFont="1" applyBorder="1" applyAlignment="1">
      <alignment horizontal="center" vertical="center"/>
    </xf>
    <xf numFmtId="165" fontId="3" fillId="0" borderId="0" xfId="4" applyFont="1" applyAlignment="1">
      <alignment horizontal="left" vertical="center"/>
    </xf>
    <xf numFmtId="165" fontId="11" fillId="0" borderId="1" xfId="4" applyFont="1" applyBorder="1" applyAlignment="1">
      <alignment horizontal="left" vertical="center" wrapText="1"/>
    </xf>
    <xf numFmtId="165" fontId="12" fillId="0" borderId="1" xfId="4" applyFont="1" applyBorder="1" applyAlignment="1">
      <alignment horizontal="center"/>
    </xf>
    <xf numFmtId="165" fontId="9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6" fontId="15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 vertical="center"/>
    </xf>
    <xf numFmtId="167" fontId="15" fillId="0" borderId="1" xfId="4" applyNumberFormat="1" applyFont="1" applyBorder="1" applyAlignment="1">
      <alignment horizontal="center" vertical="center"/>
    </xf>
    <xf numFmtId="168" fontId="15" fillId="0" borderId="1" xfId="4" applyNumberFormat="1" applyFont="1" applyBorder="1" applyAlignment="1">
      <alignment horizontal="center" vertical="center"/>
    </xf>
    <xf numFmtId="165" fontId="9" fillId="0" borderId="1" xfId="4" applyFont="1" applyBorder="1" applyAlignment="1">
      <alignment horizontal="left" vertical="center" wrapText="1"/>
    </xf>
    <xf numFmtId="167" fontId="9" fillId="0" borderId="1" xfId="4" applyNumberFormat="1" applyFont="1" applyBorder="1" applyAlignment="1">
      <alignment horizontal="center" vertical="center"/>
    </xf>
    <xf numFmtId="165" fontId="15" fillId="0" borderId="1" xfId="4" applyFont="1" applyBorder="1" applyAlignment="1">
      <alignment horizontal="center"/>
    </xf>
    <xf numFmtId="165" fontId="12" fillId="0" borderId="0" xfId="4" applyFont="1" applyAlignment="1">
      <alignment horizontal="center"/>
    </xf>
    <xf numFmtId="165" fontId="12" fillId="0" borderId="1" xfId="4" applyFont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17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7" xfId="0" applyFont="1" applyBorder="1" applyAlignment="1" applyProtection="1">
      <alignment vertical="top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7" borderId="15" xfId="0" applyFont="1" applyFill="1" applyBorder="1" applyAlignment="1">
      <alignment horizontal="center" vertical="center"/>
    </xf>
    <xf numFmtId="0" fontId="14" fillId="0" borderId="0" xfId="0" applyFont="1"/>
    <xf numFmtId="165" fontId="17" fillId="0" borderId="0" xfId="4" applyFont="1" applyAlignment="1">
      <alignment vertical="center"/>
    </xf>
    <xf numFmtId="165" fontId="17" fillId="0" borderId="0" xfId="4" applyFont="1" applyAlignment="1">
      <alignment horizontal="center" vertical="center"/>
    </xf>
    <xf numFmtId="1" fontId="18" fillId="0" borderId="0" xfId="4" applyNumberFormat="1" applyFont="1" applyAlignment="1">
      <alignment horizontal="center" vertical="center"/>
    </xf>
    <xf numFmtId="1" fontId="18" fillId="0" borderId="0" xfId="4" applyNumberFormat="1" applyFont="1" applyAlignment="1">
      <alignment horizontal="left" vertical="center"/>
    </xf>
    <xf numFmtId="165" fontId="18" fillId="0" borderId="14" xfId="4" applyFont="1" applyBorder="1" applyAlignment="1">
      <alignment vertical="center" wrapText="1"/>
    </xf>
    <xf numFmtId="165" fontId="17" fillId="0" borderId="1" xfId="4" applyFont="1" applyBorder="1" applyAlignment="1">
      <alignment horizontal="center" vertical="center" wrapText="1"/>
    </xf>
    <xf numFmtId="165" fontId="17" fillId="0" borderId="0" xfId="4" applyFont="1" applyAlignment="1">
      <alignment horizontal="left" vertical="center" wrapText="1"/>
    </xf>
    <xf numFmtId="165" fontId="17" fillId="0" borderId="0" xfId="4" applyFont="1" applyAlignment="1">
      <alignment horizontal="center" vertical="center" wrapText="1"/>
    </xf>
    <xf numFmtId="1" fontId="17" fillId="0" borderId="0" xfId="4" applyNumberFormat="1" applyFont="1" applyAlignment="1">
      <alignment horizontal="center" vertical="center"/>
    </xf>
    <xf numFmtId="1" fontId="17" fillId="0" borderId="0" xfId="4" applyNumberFormat="1" applyFont="1" applyAlignment="1">
      <alignment horizontal="left" vertical="center"/>
    </xf>
    <xf numFmtId="0" fontId="2" fillId="7" borderId="1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166" fontId="1" fillId="0" borderId="1" xfId="4" applyNumberFormat="1" applyFont="1" applyBorder="1" applyAlignment="1">
      <alignment horizontal="center" vertical="center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2" fontId="1" fillId="0" borderId="1" xfId="0" applyNumberFormat="1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1" fillId="0" borderId="18" xfId="0" applyFont="1" applyFill="1" applyBorder="1" applyAlignment="1">
      <alignment horizontal="center" vertical="top"/>
    </xf>
    <xf numFmtId="0" fontId="4" fillId="4" borderId="19" xfId="0" applyFont="1" applyFill="1" applyBorder="1" applyAlignment="1">
      <alignment vertical="center" wrapText="1"/>
    </xf>
    <xf numFmtId="164" fontId="3" fillId="4" borderId="9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top"/>
    </xf>
    <xf numFmtId="0" fontId="1" fillId="0" borderId="9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center" vertical="center"/>
    </xf>
    <xf numFmtId="164" fontId="3" fillId="5" borderId="2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5" fontId="15" fillId="0" borderId="1" xfId="4" applyFont="1" applyBorder="1" applyAlignment="1">
      <alignment vertical="center"/>
    </xf>
    <xf numFmtId="165" fontId="10" fillId="0" borderId="1" xfId="4" applyFont="1" applyBorder="1" applyAlignment="1">
      <alignment horizontal="left" vertical="center" wrapText="1"/>
    </xf>
    <xf numFmtId="165" fontId="12" fillId="0" borderId="15" xfId="4" applyFont="1" applyBorder="1" applyAlignment="1">
      <alignment horizontal="left" vertical="center"/>
    </xf>
    <xf numFmtId="165" fontId="12" fillId="0" borderId="14" xfId="4" applyFont="1" applyBorder="1" applyAlignment="1">
      <alignment horizontal="left" vertical="center"/>
    </xf>
    <xf numFmtId="165" fontId="11" fillId="6" borderId="1" xfId="4" applyFont="1" applyFill="1" applyBorder="1" applyAlignment="1">
      <alignment horizontal="left" vertical="top"/>
    </xf>
    <xf numFmtId="165" fontId="15" fillId="0" borderId="15" xfId="4" applyFont="1" applyBorder="1" applyAlignment="1">
      <alignment horizontal="left" vertical="center" wrapText="1"/>
    </xf>
    <xf numFmtId="165" fontId="15" fillId="0" borderId="16" xfId="4" applyFont="1" applyBorder="1" applyAlignment="1">
      <alignment horizontal="left" vertical="center" wrapText="1"/>
    </xf>
    <xf numFmtId="165" fontId="15" fillId="0" borderId="14" xfId="4" applyFont="1" applyBorder="1" applyAlignment="1">
      <alignment horizontal="left" vertical="center" wrapText="1"/>
    </xf>
    <xf numFmtId="165" fontId="9" fillId="0" borderId="15" xfId="4" applyFont="1" applyBorder="1" applyAlignment="1">
      <alignment horizontal="left" vertical="center"/>
    </xf>
    <xf numFmtId="165" fontId="9" fillId="0" borderId="16" xfId="4" applyFont="1" applyBorder="1" applyAlignment="1">
      <alignment horizontal="left" vertical="center"/>
    </xf>
    <xf numFmtId="165" fontId="9" fillId="0" borderId="14" xfId="4" applyFont="1" applyBorder="1" applyAlignment="1">
      <alignment horizontal="left" vertical="center"/>
    </xf>
    <xf numFmtId="165" fontId="16" fillId="0" borderId="15" xfId="4" applyFont="1" applyBorder="1" applyAlignment="1">
      <alignment horizontal="left" vertical="center" wrapText="1"/>
    </xf>
    <xf numFmtId="165" fontId="16" fillId="0" borderId="16" xfId="4" applyFont="1" applyBorder="1" applyAlignment="1">
      <alignment horizontal="left" vertical="center" wrapText="1"/>
    </xf>
    <xf numFmtId="165" fontId="16" fillId="0" borderId="14" xfId="4" applyFont="1" applyBorder="1" applyAlignment="1">
      <alignment horizontal="left" vertical="center" wrapText="1"/>
    </xf>
    <xf numFmtId="165" fontId="11" fillId="0" borderId="1" xfId="4" applyFont="1" applyBorder="1" applyAlignment="1">
      <alignment horizontal="left" vertical="center"/>
    </xf>
    <xf numFmtId="165" fontId="12" fillId="0" borderId="1" xfId="4" applyFont="1" applyBorder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2" borderId="4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2" borderId="6" xfId="0" applyFont="1" applyFill="1" applyBorder="1" applyAlignment="1" applyProtection="1">
      <alignment horizontal="center" vertical="top" wrapText="1"/>
      <protection locked="0"/>
    </xf>
    <xf numFmtId="0" fontId="2" fillId="2" borderId="9" xfId="0" applyFont="1" applyFill="1" applyBorder="1" applyAlignment="1" applyProtection="1">
      <alignment horizontal="center" vertical="top" wrapText="1"/>
      <protection locked="0"/>
    </xf>
    <xf numFmtId="0" fontId="2" fillId="2" borderId="3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7" borderId="1" xfId="0" applyFont="1" applyFill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7" borderId="15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</cellXfs>
  <cellStyles count="6">
    <cellStyle name="Excel Built-in Normal" xfId="2"/>
    <cellStyle name="Excel Built-in Normal 1" xfId="4"/>
    <cellStyle name="Excel Built-in Normal 2" xfId="5"/>
    <cellStyle name="Normal" xfId="0" builtinId="0"/>
    <cellStyle name="Normal 2" xfId="3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K37"/>
  <sheetViews>
    <sheetView view="pageBreakPreview" zoomScaleNormal="100" zoomScaleSheetLayoutView="100" workbookViewId="0">
      <selection activeCell="B28" sqref="B28:D28"/>
    </sheetView>
  </sheetViews>
  <sheetFormatPr defaultColWidth="8.7109375" defaultRowHeight="14.25"/>
  <cols>
    <col min="1" max="1" width="2.42578125" style="42" customWidth="1"/>
    <col min="2" max="2" width="7.140625" style="66" customWidth="1"/>
    <col min="3" max="3" width="36.7109375" style="66" customWidth="1"/>
    <col min="4" max="4" width="18.7109375" style="66" customWidth="1"/>
    <col min="5" max="5" width="15.140625" style="88" customWidth="1"/>
    <col min="6" max="6" width="18.7109375" style="66" customWidth="1"/>
    <col min="7" max="257" width="9.28515625" style="66" customWidth="1"/>
    <col min="258" max="258" width="19" style="66" customWidth="1"/>
    <col min="259" max="259" width="34.140625" style="66" customWidth="1"/>
    <col min="260" max="260" width="18.7109375" style="66" customWidth="1"/>
    <col min="261" max="261" width="13.85546875" style="66" customWidth="1"/>
    <col min="262" max="262" width="15.140625" style="66" customWidth="1"/>
    <col min="263" max="513" width="9.28515625" style="66" customWidth="1"/>
    <col min="514" max="514" width="19" style="66" customWidth="1"/>
    <col min="515" max="515" width="34.140625" style="66" customWidth="1"/>
    <col min="516" max="516" width="18.7109375" style="66" customWidth="1"/>
    <col min="517" max="517" width="13.85546875" style="66" customWidth="1"/>
    <col min="518" max="518" width="15.140625" style="66" customWidth="1"/>
    <col min="519" max="769" width="9.28515625" style="66" customWidth="1"/>
    <col min="770" max="770" width="19" style="66" customWidth="1"/>
    <col min="771" max="771" width="34.140625" style="66" customWidth="1"/>
    <col min="772" max="772" width="18.7109375" style="66" customWidth="1"/>
    <col min="773" max="773" width="13.85546875" style="66" customWidth="1"/>
    <col min="774" max="774" width="15.140625" style="66" customWidth="1"/>
    <col min="775" max="1025" width="9.28515625" style="66" customWidth="1"/>
    <col min="1026" max="16384" width="8.7109375" style="42"/>
  </cols>
  <sheetData>
    <row r="1" spans="2:6" s="42" customFormat="1" ht="15">
      <c r="B1" s="138" t="s">
        <v>75</v>
      </c>
      <c r="C1" s="138"/>
      <c r="D1" s="138"/>
      <c r="E1" s="138"/>
      <c r="F1" s="138"/>
    </row>
    <row r="2" spans="2:6" s="42" customFormat="1" ht="15">
      <c r="B2" s="138" t="s">
        <v>86</v>
      </c>
      <c r="C2" s="138"/>
      <c r="D2" s="138"/>
      <c r="E2" s="138"/>
      <c r="F2" s="138"/>
    </row>
    <row r="3" spans="2:6" s="42" customFormat="1" ht="15">
      <c r="B3" s="138" t="s">
        <v>36</v>
      </c>
      <c r="C3" s="138"/>
      <c r="D3" s="138"/>
      <c r="E3" s="138"/>
      <c r="F3" s="138"/>
    </row>
    <row r="4" spans="2:6" s="42" customFormat="1" ht="15">
      <c r="B4" s="138" t="s">
        <v>87</v>
      </c>
      <c r="C4" s="138"/>
      <c r="D4" s="138"/>
      <c r="E4" s="138"/>
      <c r="F4" s="138"/>
    </row>
    <row r="5" spans="2:6" s="42" customFormat="1" ht="15">
      <c r="B5" s="138" t="s">
        <v>83</v>
      </c>
      <c r="C5" s="138"/>
      <c r="D5" s="138"/>
      <c r="E5" s="138"/>
      <c r="F5" s="138"/>
    </row>
    <row r="6" spans="2:6" s="42" customFormat="1" ht="15">
      <c r="B6" s="138" t="s">
        <v>35</v>
      </c>
      <c r="C6" s="138"/>
      <c r="D6" s="138"/>
      <c r="E6" s="138"/>
      <c r="F6" s="138"/>
    </row>
    <row r="7" spans="2:6" s="42" customFormat="1" ht="13.5" customHeight="1">
      <c r="B7" s="43"/>
      <c r="C7" s="43"/>
      <c r="D7" s="43"/>
      <c r="E7" s="43"/>
      <c r="F7" s="43"/>
    </row>
    <row r="8" spans="2:6" s="42" customFormat="1" ht="30">
      <c r="B8" s="44" t="s">
        <v>37</v>
      </c>
      <c r="C8" s="44" t="s">
        <v>38</v>
      </c>
      <c r="D8" s="45" t="s">
        <v>39</v>
      </c>
      <c r="E8" s="45" t="s">
        <v>40</v>
      </c>
      <c r="F8" s="45" t="s">
        <v>41</v>
      </c>
    </row>
    <row r="9" spans="2:6" s="42" customFormat="1">
      <c r="B9" s="46">
        <v>1</v>
      </c>
      <c r="C9" s="47" t="s">
        <v>42</v>
      </c>
      <c r="D9" s="48">
        <f>URS!O79</f>
        <v>4.5242494226327956</v>
      </c>
      <c r="E9" s="49">
        <v>0.9</v>
      </c>
      <c r="F9" s="48">
        <f t="shared" ref="F9:F14" si="0">D9*E9</f>
        <v>4.0718244803695161</v>
      </c>
    </row>
    <row r="10" spans="2:6" s="42" customFormat="1">
      <c r="B10" s="46">
        <v>2</v>
      </c>
      <c r="C10" s="53" t="s">
        <v>62</v>
      </c>
      <c r="D10" s="48">
        <f>URS!O80</f>
        <v>46.91108545034642</v>
      </c>
      <c r="E10" s="54">
        <v>0.7</v>
      </c>
      <c r="F10" s="55">
        <f t="shared" si="0"/>
        <v>32.837759815242492</v>
      </c>
    </row>
    <row r="11" spans="2:6" s="42" customFormat="1">
      <c r="B11" s="46">
        <v>3</v>
      </c>
      <c r="C11" s="47" t="s">
        <v>43</v>
      </c>
      <c r="D11" s="48">
        <f>URS!O81</f>
        <v>1.79445727482679</v>
      </c>
      <c r="E11" s="49">
        <v>0.9</v>
      </c>
      <c r="F11" s="109">
        <f t="shared" si="0"/>
        <v>1.6150115473441109</v>
      </c>
    </row>
    <row r="12" spans="2:6" s="42" customFormat="1">
      <c r="B12" s="46">
        <v>4</v>
      </c>
      <c r="C12" s="53" t="s">
        <v>63</v>
      </c>
      <c r="D12" s="48">
        <f>URS!O82</f>
        <v>30.600461893764436</v>
      </c>
      <c r="E12" s="54">
        <v>0.7</v>
      </c>
      <c r="F12" s="55">
        <f t="shared" si="0"/>
        <v>21.420323325635103</v>
      </c>
    </row>
    <row r="13" spans="2:6" s="42" customFormat="1">
      <c r="B13" s="46">
        <v>5</v>
      </c>
      <c r="C13" s="50" t="s">
        <v>60</v>
      </c>
      <c r="D13" s="51">
        <v>100</v>
      </c>
      <c r="E13" s="52">
        <v>0.8</v>
      </c>
      <c r="F13" s="55">
        <f t="shared" si="0"/>
        <v>80</v>
      </c>
    </row>
    <row r="14" spans="2:6" s="42" customFormat="1" ht="15">
      <c r="B14" s="46">
        <v>7</v>
      </c>
      <c r="C14" t="s">
        <v>80</v>
      </c>
      <c r="D14" s="51">
        <v>15</v>
      </c>
      <c r="E14" s="52">
        <v>0.6</v>
      </c>
      <c r="F14" s="55">
        <f t="shared" si="0"/>
        <v>9</v>
      </c>
    </row>
    <row r="15" spans="2:6" s="42" customFormat="1" ht="15">
      <c r="B15" s="56"/>
      <c r="C15" s="47"/>
      <c r="D15" s="46"/>
      <c r="E15" s="46"/>
      <c r="F15" s="57"/>
    </row>
    <row r="16" spans="2:6" s="42" customFormat="1" ht="15">
      <c r="B16" s="56"/>
      <c r="C16" s="58" t="s">
        <v>29</v>
      </c>
      <c r="D16" s="57">
        <f>SUM(D9:D14)</f>
        <v>198.83025404157044</v>
      </c>
      <c r="E16" s="59"/>
      <c r="F16" s="57">
        <f>SUM(F9:F14)</f>
        <v>148.94491916859121</v>
      </c>
    </row>
    <row r="17" spans="2:1025" ht="15">
      <c r="B17" s="56"/>
      <c r="C17" s="58"/>
      <c r="D17" s="57"/>
      <c r="E17" s="59"/>
      <c r="F17" s="57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  <c r="HK17" s="42"/>
      <c r="HL17" s="42"/>
      <c r="HM17" s="42"/>
      <c r="HN17" s="42"/>
      <c r="HO17" s="42"/>
      <c r="HP17" s="42"/>
      <c r="HQ17" s="42"/>
      <c r="HR17" s="42"/>
      <c r="HS17" s="42"/>
      <c r="HT17" s="42"/>
      <c r="HU17" s="42"/>
      <c r="HV17" s="42"/>
      <c r="HW17" s="42"/>
      <c r="HX17" s="42"/>
      <c r="HY17" s="42"/>
      <c r="HZ17" s="42"/>
      <c r="IA17" s="42"/>
      <c r="IB17" s="42"/>
      <c r="IC17" s="42"/>
      <c r="ID17" s="42"/>
      <c r="IE17" s="42"/>
      <c r="IF17" s="42"/>
      <c r="IG17" s="42"/>
      <c r="IH17" s="42"/>
      <c r="II17" s="42"/>
      <c r="IJ17" s="42"/>
      <c r="IK17" s="42"/>
      <c r="IL17" s="42"/>
      <c r="IM17" s="42"/>
      <c r="IN17" s="42"/>
      <c r="IO17" s="42"/>
      <c r="IP17" s="42"/>
      <c r="IQ17" s="42"/>
      <c r="IR17" s="42"/>
      <c r="IS17" s="42"/>
      <c r="IT17" s="42"/>
      <c r="IU17" s="42"/>
      <c r="IV17" s="42"/>
      <c r="IW17" s="42"/>
      <c r="IX17" s="42"/>
      <c r="IY17" s="42"/>
      <c r="IZ17" s="42"/>
      <c r="JA17" s="42"/>
      <c r="JB17" s="42"/>
      <c r="JC17" s="42"/>
      <c r="JD17" s="42"/>
      <c r="JE17" s="42"/>
      <c r="JF17" s="42"/>
      <c r="JG17" s="42"/>
      <c r="JH17" s="42"/>
      <c r="JI17" s="42"/>
      <c r="JJ17" s="42"/>
      <c r="JK17" s="42"/>
      <c r="JL17" s="42"/>
      <c r="JM17" s="42"/>
      <c r="JN17" s="42"/>
      <c r="JO17" s="42"/>
      <c r="JP17" s="42"/>
      <c r="JQ17" s="42"/>
      <c r="JR17" s="42"/>
      <c r="JS17" s="42"/>
      <c r="JT17" s="42"/>
      <c r="JU17" s="42"/>
      <c r="JV17" s="42"/>
      <c r="JW17" s="42"/>
      <c r="JX17" s="42"/>
      <c r="JY17" s="42"/>
      <c r="JZ17" s="42"/>
      <c r="KA17" s="42"/>
      <c r="KB17" s="42"/>
      <c r="KC17" s="42"/>
      <c r="KD17" s="42"/>
      <c r="KE17" s="42"/>
      <c r="KF17" s="42"/>
      <c r="KG17" s="42"/>
      <c r="KH17" s="42"/>
      <c r="KI17" s="42"/>
      <c r="KJ17" s="42"/>
      <c r="KK17" s="42"/>
      <c r="KL17" s="42"/>
      <c r="KM17" s="42"/>
      <c r="KN17" s="42"/>
      <c r="KO17" s="42"/>
      <c r="KP17" s="42"/>
      <c r="KQ17" s="42"/>
      <c r="KR17" s="42"/>
      <c r="KS17" s="42"/>
      <c r="KT17" s="42"/>
      <c r="KU17" s="42"/>
      <c r="KV17" s="42"/>
      <c r="KW17" s="42"/>
      <c r="KX17" s="42"/>
      <c r="KY17" s="42"/>
      <c r="KZ17" s="42"/>
      <c r="LA17" s="42"/>
      <c r="LB17" s="42"/>
      <c r="LC17" s="42"/>
      <c r="LD17" s="42"/>
      <c r="LE17" s="42"/>
      <c r="LF17" s="42"/>
      <c r="LG17" s="42"/>
      <c r="LH17" s="42"/>
      <c r="LI17" s="42"/>
      <c r="LJ17" s="42"/>
      <c r="LK17" s="42"/>
      <c r="LL17" s="42"/>
      <c r="LM17" s="42"/>
      <c r="LN17" s="42"/>
      <c r="LO17" s="42"/>
      <c r="LP17" s="42"/>
      <c r="LQ17" s="42"/>
      <c r="LR17" s="42"/>
      <c r="LS17" s="42"/>
      <c r="LT17" s="42"/>
      <c r="LU17" s="42"/>
      <c r="LV17" s="42"/>
      <c r="LW17" s="42"/>
      <c r="LX17" s="42"/>
      <c r="LY17" s="42"/>
      <c r="LZ17" s="42"/>
      <c r="MA17" s="42"/>
      <c r="MB17" s="42"/>
      <c r="MC17" s="42"/>
      <c r="MD17" s="42"/>
      <c r="ME17" s="42"/>
      <c r="MF17" s="42"/>
      <c r="MG17" s="42"/>
      <c r="MH17" s="42"/>
      <c r="MI17" s="42"/>
      <c r="MJ17" s="42"/>
      <c r="MK17" s="42"/>
      <c r="ML17" s="42"/>
      <c r="MM17" s="42"/>
      <c r="MN17" s="42"/>
      <c r="MO17" s="42"/>
      <c r="MP17" s="42"/>
      <c r="MQ17" s="42"/>
      <c r="MR17" s="42"/>
      <c r="MS17" s="42"/>
      <c r="MT17" s="42"/>
      <c r="MU17" s="42"/>
      <c r="MV17" s="42"/>
      <c r="MW17" s="42"/>
      <c r="MX17" s="42"/>
      <c r="MY17" s="42"/>
      <c r="MZ17" s="42"/>
      <c r="NA17" s="42"/>
      <c r="NB17" s="42"/>
      <c r="NC17" s="42"/>
      <c r="ND17" s="42"/>
      <c r="NE17" s="42"/>
      <c r="NF17" s="42"/>
      <c r="NG17" s="42"/>
      <c r="NH17" s="42"/>
      <c r="NI17" s="42"/>
      <c r="NJ17" s="42"/>
      <c r="NK17" s="42"/>
      <c r="NL17" s="42"/>
      <c r="NM17" s="42"/>
      <c r="NN17" s="42"/>
      <c r="NO17" s="42"/>
      <c r="NP17" s="42"/>
      <c r="NQ17" s="42"/>
      <c r="NR17" s="42"/>
      <c r="NS17" s="42"/>
      <c r="NT17" s="42"/>
      <c r="NU17" s="42"/>
      <c r="NV17" s="42"/>
      <c r="NW17" s="42"/>
      <c r="NX17" s="42"/>
      <c r="NY17" s="42"/>
      <c r="NZ17" s="42"/>
      <c r="OA17" s="42"/>
      <c r="OB17" s="42"/>
      <c r="OC17" s="42"/>
      <c r="OD17" s="42"/>
      <c r="OE17" s="42"/>
      <c r="OF17" s="42"/>
      <c r="OG17" s="42"/>
      <c r="OH17" s="42"/>
      <c r="OI17" s="42"/>
      <c r="OJ17" s="42"/>
      <c r="OK17" s="42"/>
      <c r="OL17" s="42"/>
      <c r="OM17" s="42"/>
      <c r="ON17" s="42"/>
      <c r="OO17" s="42"/>
      <c r="OP17" s="42"/>
      <c r="OQ17" s="42"/>
      <c r="OR17" s="42"/>
      <c r="OS17" s="42"/>
      <c r="OT17" s="42"/>
      <c r="OU17" s="42"/>
      <c r="OV17" s="42"/>
      <c r="OW17" s="42"/>
      <c r="OX17" s="42"/>
      <c r="OY17" s="42"/>
      <c r="OZ17" s="42"/>
      <c r="PA17" s="42"/>
      <c r="PB17" s="42"/>
      <c r="PC17" s="42"/>
      <c r="PD17" s="42"/>
      <c r="PE17" s="42"/>
      <c r="PF17" s="42"/>
      <c r="PG17" s="42"/>
      <c r="PH17" s="42"/>
      <c r="PI17" s="42"/>
      <c r="PJ17" s="42"/>
      <c r="PK17" s="42"/>
      <c r="PL17" s="42"/>
      <c r="PM17" s="42"/>
      <c r="PN17" s="42"/>
      <c r="PO17" s="42"/>
      <c r="PP17" s="42"/>
      <c r="PQ17" s="42"/>
      <c r="PR17" s="42"/>
      <c r="PS17" s="42"/>
      <c r="PT17" s="42"/>
      <c r="PU17" s="42"/>
      <c r="PV17" s="42"/>
      <c r="PW17" s="42"/>
      <c r="PX17" s="42"/>
      <c r="PY17" s="42"/>
      <c r="PZ17" s="42"/>
      <c r="QA17" s="42"/>
      <c r="QB17" s="42"/>
      <c r="QC17" s="42"/>
      <c r="QD17" s="42"/>
      <c r="QE17" s="42"/>
      <c r="QF17" s="42"/>
      <c r="QG17" s="42"/>
      <c r="QH17" s="42"/>
      <c r="QI17" s="42"/>
      <c r="QJ17" s="42"/>
      <c r="QK17" s="42"/>
      <c r="QL17" s="42"/>
      <c r="QM17" s="42"/>
      <c r="QN17" s="42"/>
      <c r="QO17" s="42"/>
      <c r="QP17" s="42"/>
      <c r="QQ17" s="42"/>
      <c r="QR17" s="42"/>
      <c r="QS17" s="42"/>
      <c r="QT17" s="42"/>
      <c r="QU17" s="42"/>
      <c r="QV17" s="42"/>
      <c r="QW17" s="42"/>
      <c r="QX17" s="42"/>
      <c r="QY17" s="42"/>
      <c r="QZ17" s="42"/>
      <c r="RA17" s="42"/>
      <c r="RB17" s="42"/>
      <c r="RC17" s="42"/>
      <c r="RD17" s="42"/>
      <c r="RE17" s="42"/>
      <c r="RF17" s="42"/>
      <c r="RG17" s="42"/>
      <c r="RH17" s="42"/>
      <c r="RI17" s="42"/>
      <c r="RJ17" s="42"/>
      <c r="RK17" s="42"/>
      <c r="RL17" s="42"/>
      <c r="RM17" s="42"/>
      <c r="RN17" s="42"/>
      <c r="RO17" s="42"/>
      <c r="RP17" s="42"/>
      <c r="RQ17" s="42"/>
      <c r="RR17" s="42"/>
      <c r="RS17" s="42"/>
      <c r="RT17" s="42"/>
      <c r="RU17" s="42"/>
      <c r="RV17" s="42"/>
      <c r="RW17" s="42"/>
      <c r="RX17" s="42"/>
      <c r="RY17" s="42"/>
      <c r="RZ17" s="42"/>
      <c r="SA17" s="42"/>
      <c r="SB17" s="42"/>
      <c r="SC17" s="42"/>
      <c r="SD17" s="42"/>
      <c r="SE17" s="42"/>
      <c r="SF17" s="42"/>
      <c r="SG17" s="42"/>
      <c r="SH17" s="42"/>
      <c r="SI17" s="42"/>
      <c r="SJ17" s="42"/>
      <c r="SK17" s="42"/>
      <c r="SL17" s="42"/>
      <c r="SM17" s="42"/>
      <c r="SN17" s="42"/>
      <c r="SO17" s="42"/>
      <c r="SP17" s="42"/>
      <c r="SQ17" s="42"/>
      <c r="SR17" s="42"/>
      <c r="SS17" s="42"/>
      <c r="ST17" s="42"/>
      <c r="SU17" s="42"/>
      <c r="SV17" s="42"/>
      <c r="SW17" s="42"/>
      <c r="SX17" s="42"/>
      <c r="SY17" s="42"/>
      <c r="SZ17" s="42"/>
      <c r="TA17" s="42"/>
      <c r="TB17" s="42"/>
      <c r="TC17" s="42"/>
      <c r="TD17" s="42"/>
      <c r="TE17" s="42"/>
      <c r="TF17" s="42"/>
      <c r="TG17" s="42"/>
      <c r="TH17" s="42"/>
      <c r="TI17" s="42"/>
      <c r="TJ17" s="42"/>
      <c r="TK17" s="42"/>
      <c r="TL17" s="42"/>
      <c r="TM17" s="42"/>
      <c r="TN17" s="42"/>
      <c r="TO17" s="42"/>
      <c r="TP17" s="42"/>
      <c r="TQ17" s="42"/>
      <c r="TR17" s="42"/>
      <c r="TS17" s="42"/>
      <c r="TT17" s="42"/>
      <c r="TU17" s="42"/>
      <c r="TV17" s="42"/>
      <c r="TW17" s="42"/>
      <c r="TX17" s="42"/>
      <c r="TY17" s="42"/>
      <c r="TZ17" s="42"/>
      <c r="UA17" s="42"/>
      <c r="UB17" s="42"/>
      <c r="UC17" s="42"/>
      <c r="UD17" s="42"/>
      <c r="UE17" s="42"/>
      <c r="UF17" s="42"/>
      <c r="UG17" s="42"/>
      <c r="UH17" s="42"/>
      <c r="UI17" s="42"/>
      <c r="UJ17" s="42"/>
      <c r="UK17" s="42"/>
      <c r="UL17" s="42"/>
      <c r="UM17" s="42"/>
      <c r="UN17" s="42"/>
      <c r="UO17" s="42"/>
      <c r="UP17" s="42"/>
      <c r="UQ17" s="42"/>
      <c r="UR17" s="42"/>
      <c r="US17" s="42"/>
      <c r="UT17" s="42"/>
      <c r="UU17" s="42"/>
      <c r="UV17" s="42"/>
      <c r="UW17" s="42"/>
      <c r="UX17" s="42"/>
      <c r="UY17" s="42"/>
      <c r="UZ17" s="42"/>
      <c r="VA17" s="42"/>
      <c r="VB17" s="42"/>
      <c r="VC17" s="42"/>
      <c r="VD17" s="42"/>
      <c r="VE17" s="42"/>
      <c r="VF17" s="42"/>
      <c r="VG17" s="42"/>
      <c r="VH17" s="42"/>
      <c r="VI17" s="42"/>
      <c r="VJ17" s="42"/>
      <c r="VK17" s="42"/>
      <c r="VL17" s="42"/>
      <c r="VM17" s="42"/>
      <c r="VN17" s="42"/>
      <c r="VO17" s="42"/>
      <c r="VP17" s="42"/>
      <c r="VQ17" s="42"/>
      <c r="VR17" s="42"/>
      <c r="VS17" s="42"/>
      <c r="VT17" s="42"/>
      <c r="VU17" s="42"/>
      <c r="VV17" s="42"/>
      <c r="VW17" s="42"/>
      <c r="VX17" s="42"/>
      <c r="VY17" s="42"/>
      <c r="VZ17" s="42"/>
      <c r="WA17" s="42"/>
      <c r="WB17" s="42"/>
      <c r="WC17" s="42"/>
      <c r="WD17" s="42"/>
      <c r="WE17" s="42"/>
      <c r="WF17" s="42"/>
      <c r="WG17" s="42"/>
      <c r="WH17" s="42"/>
      <c r="WI17" s="42"/>
      <c r="WJ17" s="42"/>
      <c r="WK17" s="42"/>
      <c r="WL17" s="42"/>
      <c r="WM17" s="42"/>
      <c r="WN17" s="42"/>
      <c r="WO17" s="42"/>
      <c r="WP17" s="42"/>
      <c r="WQ17" s="42"/>
      <c r="WR17" s="42"/>
      <c r="WS17" s="42"/>
      <c r="WT17" s="42"/>
      <c r="WU17" s="42"/>
      <c r="WV17" s="42"/>
      <c r="WW17" s="42"/>
      <c r="WX17" s="42"/>
      <c r="WY17" s="42"/>
      <c r="WZ17" s="42"/>
      <c r="XA17" s="42"/>
      <c r="XB17" s="42"/>
      <c r="XC17" s="42"/>
      <c r="XD17" s="42"/>
      <c r="XE17" s="42"/>
      <c r="XF17" s="42"/>
      <c r="XG17" s="42"/>
      <c r="XH17" s="42"/>
      <c r="XI17" s="42"/>
      <c r="XJ17" s="42"/>
      <c r="XK17" s="42"/>
      <c r="XL17" s="42"/>
      <c r="XM17" s="42"/>
      <c r="XN17" s="42"/>
      <c r="XO17" s="42"/>
      <c r="XP17" s="42"/>
      <c r="XQ17" s="42"/>
      <c r="XR17" s="42"/>
      <c r="XS17" s="42"/>
      <c r="XT17" s="42"/>
      <c r="XU17" s="42"/>
      <c r="XV17" s="42"/>
      <c r="XW17" s="42"/>
      <c r="XX17" s="42"/>
      <c r="XY17" s="42"/>
      <c r="XZ17" s="42"/>
      <c r="YA17" s="42"/>
      <c r="YB17" s="42"/>
      <c r="YC17" s="42"/>
      <c r="YD17" s="42"/>
      <c r="YE17" s="42"/>
      <c r="YF17" s="42"/>
      <c r="YG17" s="42"/>
      <c r="YH17" s="42"/>
      <c r="YI17" s="42"/>
      <c r="YJ17" s="42"/>
      <c r="YK17" s="42"/>
      <c r="YL17" s="42"/>
      <c r="YM17" s="42"/>
      <c r="YN17" s="42"/>
      <c r="YO17" s="42"/>
      <c r="YP17" s="42"/>
      <c r="YQ17" s="42"/>
      <c r="YR17" s="42"/>
      <c r="YS17" s="42"/>
      <c r="YT17" s="42"/>
      <c r="YU17" s="42"/>
      <c r="YV17" s="42"/>
      <c r="YW17" s="42"/>
      <c r="YX17" s="42"/>
      <c r="YY17" s="42"/>
      <c r="YZ17" s="42"/>
      <c r="ZA17" s="42"/>
      <c r="ZB17" s="42"/>
      <c r="ZC17" s="42"/>
      <c r="ZD17" s="42"/>
      <c r="ZE17" s="42"/>
      <c r="ZF17" s="42"/>
      <c r="ZG17" s="42"/>
      <c r="ZH17" s="42"/>
      <c r="ZI17" s="42"/>
      <c r="ZJ17" s="42"/>
      <c r="ZK17" s="42"/>
      <c r="ZL17" s="42"/>
      <c r="ZM17" s="42"/>
      <c r="ZN17" s="42"/>
      <c r="ZO17" s="42"/>
      <c r="ZP17" s="42"/>
      <c r="ZQ17" s="42"/>
      <c r="ZR17" s="42"/>
      <c r="ZS17" s="42"/>
      <c r="ZT17" s="42"/>
      <c r="ZU17" s="42"/>
      <c r="ZV17" s="42"/>
      <c r="ZW17" s="42"/>
      <c r="ZX17" s="42"/>
      <c r="ZY17" s="42"/>
      <c r="ZZ17" s="42"/>
      <c r="AAA17" s="42"/>
      <c r="AAB17" s="42"/>
      <c r="AAC17" s="42"/>
      <c r="AAD17" s="42"/>
      <c r="AAE17" s="42"/>
      <c r="AAF17" s="42"/>
      <c r="AAG17" s="42"/>
      <c r="AAH17" s="42"/>
      <c r="AAI17" s="42"/>
      <c r="AAJ17" s="42"/>
      <c r="AAK17" s="42"/>
      <c r="AAL17" s="42"/>
      <c r="AAM17" s="42"/>
      <c r="AAN17" s="42"/>
      <c r="AAO17" s="42"/>
      <c r="AAP17" s="42"/>
      <c r="AAQ17" s="42"/>
      <c r="AAR17" s="42"/>
      <c r="AAS17" s="42"/>
      <c r="AAT17" s="42"/>
      <c r="AAU17" s="42"/>
      <c r="AAV17" s="42"/>
      <c r="AAW17" s="42"/>
      <c r="AAX17" s="42"/>
      <c r="AAY17" s="42"/>
      <c r="AAZ17" s="42"/>
      <c r="ABA17" s="42"/>
      <c r="ABB17" s="42"/>
      <c r="ABC17" s="42"/>
      <c r="ABD17" s="42"/>
      <c r="ABE17" s="42"/>
      <c r="ABF17" s="42"/>
      <c r="ABG17" s="42"/>
      <c r="ABH17" s="42"/>
      <c r="ABI17" s="42"/>
      <c r="ABJ17" s="42"/>
      <c r="ABK17" s="42"/>
      <c r="ABL17" s="42"/>
      <c r="ABM17" s="42"/>
      <c r="ABN17" s="42"/>
      <c r="ABO17" s="42"/>
      <c r="ABP17" s="42"/>
      <c r="ABQ17" s="42"/>
      <c r="ABR17" s="42"/>
      <c r="ABS17" s="42"/>
      <c r="ABT17" s="42"/>
      <c r="ABU17" s="42"/>
      <c r="ABV17" s="42"/>
      <c r="ABW17" s="42"/>
      <c r="ABX17" s="42"/>
      <c r="ABY17" s="42"/>
      <c r="ABZ17" s="42"/>
      <c r="ACA17" s="42"/>
      <c r="ACB17" s="42"/>
      <c r="ACC17" s="42"/>
      <c r="ACD17" s="42"/>
      <c r="ACE17" s="42"/>
      <c r="ACF17" s="42"/>
      <c r="ACG17" s="42"/>
      <c r="ACH17" s="42"/>
      <c r="ACI17" s="42"/>
      <c r="ACJ17" s="42"/>
      <c r="ACK17" s="42"/>
      <c r="ACL17" s="42"/>
      <c r="ACM17" s="42"/>
      <c r="ACN17" s="42"/>
      <c r="ACO17" s="42"/>
      <c r="ACP17" s="42"/>
      <c r="ACQ17" s="42"/>
      <c r="ACR17" s="42"/>
      <c r="ACS17" s="42"/>
      <c r="ACT17" s="42"/>
      <c r="ACU17" s="42"/>
      <c r="ACV17" s="42"/>
      <c r="ACW17" s="42"/>
      <c r="ACX17" s="42"/>
      <c r="ACY17" s="42"/>
      <c r="ACZ17" s="42"/>
      <c r="ADA17" s="42"/>
      <c r="ADB17" s="42"/>
      <c r="ADC17" s="42"/>
      <c r="ADD17" s="42"/>
      <c r="ADE17" s="42"/>
      <c r="ADF17" s="42"/>
      <c r="ADG17" s="42"/>
      <c r="ADH17" s="42"/>
      <c r="ADI17" s="42"/>
      <c r="ADJ17" s="42"/>
      <c r="ADK17" s="42"/>
      <c r="ADL17" s="42"/>
      <c r="ADM17" s="42"/>
      <c r="ADN17" s="42"/>
      <c r="ADO17" s="42"/>
      <c r="ADP17" s="42"/>
      <c r="ADQ17" s="42"/>
      <c r="ADR17" s="42"/>
      <c r="ADS17" s="42"/>
      <c r="ADT17" s="42"/>
      <c r="ADU17" s="42"/>
      <c r="ADV17" s="42"/>
      <c r="ADW17" s="42"/>
      <c r="ADX17" s="42"/>
      <c r="ADY17" s="42"/>
      <c r="ADZ17" s="42"/>
      <c r="AEA17" s="42"/>
      <c r="AEB17" s="42"/>
      <c r="AEC17" s="42"/>
      <c r="AED17" s="42"/>
      <c r="AEE17" s="42"/>
      <c r="AEF17" s="42"/>
      <c r="AEG17" s="42"/>
      <c r="AEH17" s="42"/>
      <c r="AEI17" s="42"/>
      <c r="AEJ17" s="42"/>
      <c r="AEK17" s="42"/>
      <c r="AEL17" s="42"/>
      <c r="AEM17" s="42"/>
      <c r="AEN17" s="42"/>
      <c r="AEO17" s="42"/>
      <c r="AEP17" s="42"/>
      <c r="AEQ17" s="42"/>
      <c r="AER17" s="42"/>
      <c r="AES17" s="42"/>
      <c r="AET17" s="42"/>
      <c r="AEU17" s="42"/>
      <c r="AEV17" s="42"/>
      <c r="AEW17" s="42"/>
      <c r="AEX17" s="42"/>
      <c r="AEY17" s="42"/>
      <c r="AEZ17" s="42"/>
      <c r="AFA17" s="42"/>
      <c r="AFB17" s="42"/>
      <c r="AFC17" s="42"/>
      <c r="AFD17" s="42"/>
      <c r="AFE17" s="42"/>
      <c r="AFF17" s="42"/>
      <c r="AFG17" s="42"/>
      <c r="AFH17" s="42"/>
      <c r="AFI17" s="42"/>
      <c r="AFJ17" s="42"/>
      <c r="AFK17" s="42"/>
      <c r="AFL17" s="42"/>
      <c r="AFM17" s="42"/>
      <c r="AFN17" s="42"/>
      <c r="AFO17" s="42"/>
      <c r="AFP17" s="42"/>
      <c r="AFQ17" s="42"/>
      <c r="AFR17" s="42"/>
      <c r="AFS17" s="42"/>
      <c r="AFT17" s="42"/>
      <c r="AFU17" s="42"/>
      <c r="AFV17" s="42"/>
      <c r="AFW17" s="42"/>
      <c r="AFX17" s="42"/>
      <c r="AFY17" s="42"/>
      <c r="AFZ17" s="42"/>
      <c r="AGA17" s="42"/>
      <c r="AGB17" s="42"/>
      <c r="AGC17" s="42"/>
      <c r="AGD17" s="42"/>
      <c r="AGE17" s="42"/>
      <c r="AGF17" s="42"/>
      <c r="AGG17" s="42"/>
      <c r="AGH17" s="42"/>
      <c r="AGI17" s="42"/>
      <c r="AGJ17" s="42"/>
      <c r="AGK17" s="42"/>
      <c r="AGL17" s="42"/>
      <c r="AGM17" s="42"/>
      <c r="AGN17" s="42"/>
      <c r="AGO17" s="42"/>
      <c r="AGP17" s="42"/>
      <c r="AGQ17" s="42"/>
      <c r="AGR17" s="42"/>
      <c r="AGS17" s="42"/>
      <c r="AGT17" s="42"/>
      <c r="AGU17" s="42"/>
      <c r="AGV17" s="42"/>
      <c r="AGW17" s="42"/>
      <c r="AGX17" s="42"/>
      <c r="AGY17" s="42"/>
      <c r="AGZ17" s="42"/>
      <c r="AHA17" s="42"/>
      <c r="AHB17" s="42"/>
      <c r="AHC17" s="42"/>
      <c r="AHD17" s="42"/>
      <c r="AHE17" s="42"/>
      <c r="AHF17" s="42"/>
      <c r="AHG17" s="42"/>
      <c r="AHH17" s="42"/>
      <c r="AHI17" s="42"/>
      <c r="AHJ17" s="42"/>
      <c r="AHK17" s="42"/>
      <c r="AHL17" s="42"/>
      <c r="AHM17" s="42"/>
      <c r="AHN17" s="42"/>
      <c r="AHO17" s="42"/>
      <c r="AHP17" s="42"/>
      <c r="AHQ17" s="42"/>
      <c r="AHR17" s="42"/>
      <c r="AHS17" s="42"/>
      <c r="AHT17" s="42"/>
      <c r="AHU17" s="42"/>
      <c r="AHV17" s="42"/>
      <c r="AHW17" s="42"/>
      <c r="AHX17" s="42"/>
      <c r="AHY17" s="42"/>
      <c r="AHZ17" s="42"/>
      <c r="AIA17" s="42"/>
      <c r="AIB17" s="42"/>
      <c r="AIC17" s="42"/>
      <c r="AID17" s="42"/>
      <c r="AIE17" s="42"/>
      <c r="AIF17" s="42"/>
      <c r="AIG17" s="42"/>
      <c r="AIH17" s="42"/>
      <c r="AII17" s="42"/>
      <c r="AIJ17" s="42"/>
      <c r="AIK17" s="42"/>
      <c r="AIL17" s="42"/>
      <c r="AIM17" s="42"/>
      <c r="AIN17" s="42"/>
      <c r="AIO17" s="42"/>
      <c r="AIP17" s="42"/>
      <c r="AIQ17" s="42"/>
      <c r="AIR17" s="42"/>
      <c r="AIS17" s="42"/>
      <c r="AIT17" s="42"/>
      <c r="AIU17" s="42"/>
      <c r="AIV17" s="42"/>
      <c r="AIW17" s="42"/>
      <c r="AIX17" s="42"/>
      <c r="AIY17" s="42"/>
      <c r="AIZ17" s="42"/>
      <c r="AJA17" s="42"/>
      <c r="AJB17" s="42"/>
      <c r="AJC17" s="42"/>
      <c r="AJD17" s="42"/>
      <c r="AJE17" s="42"/>
      <c r="AJF17" s="42"/>
      <c r="AJG17" s="42"/>
      <c r="AJH17" s="42"/>
      <c r="AJI17" s="42"/>
      <c r="AJJ17" s="42"/>
      <c r="AJK17" s="42"/>
      <c r="AJL17" s="42"/>
      <c r="AJM17" s="42"/>
      <c r="AJN17" s="42"/>
      <c r="AJO17" s="42"/>
      <c r="AJP17" s="42"/>
      <c r="AJQ17" s="42"/>
      <c r="AJR17" s="42"/>
      <c r="AJS17" s="42"/>
      <c r="AJT17" s="42"/>
      <c r="AJU17" s="42"/>
      <c r="AJV17" s="42"/>
      <c r="AJW17" s="42"/>
      <c r="AJX17" s="42"/>
      <c r="AJY17" s="42"/>
      <c r="AJZ17" s="42"/>
      <c r="AKA17" s="42"/>
      <c r="AKB17" s="42"/>
      <c r="AKC17" s="42"/>
      <c r="AKD17" s="42"/>
      <c r="AKE17" s="42"/>
      <c r="AKF17" s="42"/>
      <c r="AKG17" s="42"/>
      <c r="AKH17" s="42"/>
      <c r="AKI17" s="42"/>
      <c r="AKJ17" s="42"/>
      <c r="AKK17" s="42"/>
      <c r="AKL17" s="42"/>
      <c r="AKM17" s="42"/>
      <c r="AKN17" s="42"/>
      <c r="AKO17" s="42"/>
      <c r="AKP17" s="42"/>
      <c r="AKQ17" s="42"/>
      <c r="AKR17" s="42"/>
      <c r="AKS17" s="42"/>
      <c r="AKT17" s="42"/>
      <c r="AKU17" s="42"/>
      <c r="AKV17" s="42"/>
      <c r="AKW17" s="42"/>
      <c r="AKX17" s="42"/>
      <c r="AKY17" s="42"/>
      <c r="AKZ17" s="42"/>
      <c r="ALA17" s="42"/>
      <c r="ALB17" s="42"/>
      <c r="ALC17" s="42"/>
      <c r="ALD17" s="42"/>
      <c r="ALE17" s="42"/>
      <c r="ALF17" s="42"/>
      <c r="ALG17" s="42"/>
      <c r="ALH17" s="42"/>
      <c r="ALI17" s="42"/>
      <c r="ALJ17" s="42"/>
      <c r="ALK17" s="42"/>
      <c r="ALL17" s="42"/>
      <c r="ALM17" s="42"/>
      <c r="ALN17" s="42"/>
      <c r="ALO17" s="42"/>
      <c r="ALP17" s="42"/>
      <c r="ALQ17" s="42"/>
      <c r="ALR17" s="42"/>
      <c r="ALS17" s="42"/>
      <c r="ALT17" s="42"/>
      <c r="ALU17" s="42"/>
      <c r="ALV17" s="42"/>
      <c r="ALW17" s="42"/>
      <c r="ALX17" s="42"/>
      <c r="ALY17" s="42"/>
      <c r="ALZ17" s="42"/>
      <c r="AMA17" s="42"/>
      <c r="AMB17" s="42"/>
      <c r="AMC17" s="42"/>
      <c r="AMD17" s="42"/>
      <c r="AME17" s="42"/>
      <c r="AMF17" s="42"/>
      <c r="AMG17" s="42"/>
      <c r="AMH17" s="42"/>
      <c r="AMI17" s="42"/>
      <c r="AMJ17" s="42"/>
      <c r="AMK17" s="42"/>
    </row>
    <row r="18" spans="2:1025" s="64" customFormat="1" ht="15">
      <c r="B18" s="136" t="s">
        <v>44</v>
      </c>
      <c r="C18" s="137"/>
      <c r="D18" s="57">
        <f>D16</f>
        <v>198.83025404157044</v>
      </c>
      <c r="E18" s="44" t="s">
        <v>31</v>
      </c>
      <c r="F18" s="57">
        <f>SUM(F16)</f>
        <v>148.94491916859121</v>
      </c>
      <c r="G18" s="60"/>
      <c r="H18" s="60"/>
      <c r="I18" s="60"/>
      <c r="J18" s="61"/>
      <c r="K18" s="62"/>
      <c r="L18" s="63"/>
    </row>
    <row r="19" spans="2:1025" s="64" customFormat="1" ht="15">
      <c r="B19" s="136" t="s">
        <v>30</v>
      </c>
      <c r="C19" s="137"/>
      <c r="D19" s="89"/>
      <c r="E19" s="44" t="s">
        <v>31</v>
      </c>
      <c r="F19" s="57">
        <f>SUM(F18)</f>
        <v>148.94491916859121</v>
      </c>
      <c r="G19" s="60"/>
      <c r="H19" s="60"/>
      <c r="I19" s="60"/>
      <c r="J19" s="61"/>
      <c r="K19" s="62"/>
      <c r="L19" s="63"/>
    </row>
    <row r="20" spans="2:1025" s="96" customFormat="1" ht="15.75">
      <c r="B20" s="134" t="s">
        <v>71</v>
      </c>
      <c r="C20" s="134"/>
      <c r="D20" s="134"/>
      <c r="E20" s="79" t="s">
        <v>31</v>
      </c>
      <c r="F20" s="57">
        <f>F19*0.75</f>
        <v>111.7086893764434</v>
      </c>
      <c r="G20" s="97"/>
      <c r="H20" s="98"/>
      <c r="I20" s="99"/>
      <c r="J20" s="100"/>
    </row>
    <row r="21" spans="2:1025" s="96" customFormat="1" ht="15.75">
      <c r="B21" s="134" t="s">
        <v>70</v>
      </c>
      <c r="C21" s="134"/>
      <c r="D21" s="134"/>
      <c r="E21" s="79" t="s">
        <v>45</v>
      </c>
      <c r="F21" s="57">
        <f>F20/0.9</f>
        <v>124.120765973826</v>
      </c>
      <c r="G21" s="97"/>
      <c r="H21" s="98"/>
      <c r="I21" s="99"/>
      <c r="J21" s="100"/>
    </row>
    <row r="22" spans="2:1025" s="96" customFormat="1" ht="37.5" customHeight="1">
      <c r="B22" s="135" t="s">
        <v>138</v>
      </c>
      <c r="C22" s="135"/>
      <c r="D22" s="135"/>
      <c r="E22" s="101"/>
      <c r="F22" s="102"/>
      <c r="G22" s="103"/>
      <c r="H22" s="104"/>
      <c r="I22" s="105"/>
      <c r="J22" s="106"/>
    </row>
    <row r="23" spans="2:1025" s="64" customFormat="1" ht="15">
      <c r="B23" s="67"/>
      <c r="C23" s="67"/>
      <c r="D23" s="67"/>
      <c r="E23" s="68"/>
      <c r="F23" s="69"/>
      <c r="G23" s="70"/>
      <c r="H23" s="70"/>
      <c r="I23" s="70"/>
      <c r="J23" s="71"/>
      <c r="K23" s="72"/>
      <c r="L23" s="73"/>
    </row>
    <row r="24" spans="2:1025" s="64" customFormat="1" ht="15">
      <c r="B24" s="148" t="s">
        <v>46</v>
      </c>
      <c r="C24" s="148"/>
      <c r="D24" s="148"/>
      <c r="E24" s="74"/>
      <c r="F24" s="68"/>
      <c r="G24" s="70"/>
      <c r="H24" s="70"/>
      <c r="I24" s="70"/>
      <c r="J24" s="71"/>
      <c r="K24" s="72"/>
      <c r="L24" s="73"/>
    </row>
    <row r="25" spans="2:1025" s="64" customFormat="1" ht="15">
      <c r="B25" s="149" t="s">
        <v>47</v>
      </c>
      <c r="C25" s="149"/>
      <c r="D25" s="149"/>
      <c r="E25" s="48">
        <f>F11+F12</f>
        <v>23.035334872979213</v>
      </c>
      <c r="F25" s="46" t="s">
        <v>31</v>
      </c>
      <c r="G25" s="76"/>
      <c r="H25" s="76"/>
      <c r="I25" s="76"/>
      <c r="J25" s="61"/>
      <c r="K25" s="62"/>
      <c r="L25" s="63"/>
    </row>
    <row r="26" spans="2:1025" s="64" customFormat="1" ht="15">
      <c r="B26" s="149" t="s">
        <v>48</v>
      </c>
      <c r="C26" s="149"/>
      <c r="D26" s="149"/>
      <c r="E26" s="75">
        <f>E25/0.8</f>
        <v>28.794168591224015</v>
      </c>
      <c r="F26" s="46" t="s">
        <v>45</v>
      </c>
      <c r="G26" s="60"/>
      <c r="H26" s="60"/>
      <c r="I26" s="60"/>
      <c r="J26" s="61"/>
      <c r="K26" s="62"/>
      <c r="L26" s="63"/>
    </row>
    <row r="27" spans="2:1025" s="64" customFormat="1">
      <c r="B27" s="149" t="s">
        <v>139</v>
      </c>
      <c r="C27" s="149"/>
      <c r="D27" s="149"/>
      <c r="E27" s="75">
        <f>E26/0.8</f>
        <v>35.992710739030016</v>
      </c>
      <c r="F27" s="46" t="s">
        <v>45</v>
      </c>
      <c r="G27" s="76"/>
      <c r="H27" s="76"/>
      <c r="I27" s="76"/>
      <c r="J27" s="61"/>
      <c r="K27" s="72"/>
      <c r="L27" s="73"/>
    </row>
    <row r="28" spans="2:1025" ht="33" customHeight="1">
      <c r="B28" s="135" t="s">
        <v>140</v>
      </c>
      <c r="C28" s="135"/>
      <c r="D28" s="135"/>
      <c r="E28" s="44"/>
      <c r="F28" s="65"/>
    </row>
    <row r="29" spans="2:1025" ht="15">
      <c r="B29" s="77"/>
      <c r="C29" s="77"/>
      <c r="D29" s="57"/>
      <c r="E29" s="44"/>
      <c r="F29" s="78"/>
    </row>
    <row r="30" spans="2:1025" customFormat="1" ht="15.75">
      <c r="B30" s="142" t="s">
        <v>49</v>
      </c>
      <c r="C30" s="143"/>
      <c r="D30" s="144"/>
      <c r="E30" s="79"/>
      <c r="F30" s="80"/>
    </row>
    <row r="31" spans="2:1025" customFormat="1" ht="15.75">
      <c r="B31" s="139" t="s">
        <v>50</v>
      </c>
      <c r="C31" s="140"/>
      <c r="D31" s="141"/>
      <c r="E31" s="81">
        <v>40</v>
      </c>
      <c r="F31" s="82" t="s">
        <v>45</v>
      </c>
    </row>
    <row r="32" spans="2:1025" customFormat="1" ht="15.75">
      <c r="B32" s="139" t="s">
        <v>51</v>
      </c>
      <c r="C32" s="140"/>
      <c r="D32" s="141"/>
      <c r="E32" s="83">
        <v>48</v>
      </c>
      <c r="F32" s="82" t="s">
        <v>52</v>
      </c>
    </row>
    <row r="33" spans="2:6" customFormat="1" ht="15.75">
      <c r="B33" s="139" t="s">
        <v>53</v>
      </c>
      <c r="C33" s="140"/>
      <c r="D33" s="141"/>
      <c r="E33" s="83">
        <v>12</v>
      </c>
      <c r="F33" s="82" t="s">
        <v>54</v>
      </c>
    </row>
    <row r="34" spans="2:6" customFormat="1" ht="15.75">
      <c r="B34" s="139" t="s">
        <v>55</v>
      </c>
      <c r="C34" s="140"/>
      <c r="D34" s="141"/>
      <c r="E34" s="84">
        <v>0.5</v>
      </c>
      <c r="F34" s="82" t="s">
        <v>56</v>
      </c>
    </row>
    <row r="35" spans="2:6" customFormat="1" ht="15.75">
      <c r="B35" s="142" t="s">
        <v>49</v>
      </c>
      <c r="C35" s="143"/>
      <c r="D35" s="144"/>
      <c r="E35" s="83">
        <f>((E31*1000*E34)/(E32*E33)*0.85)/0.6</f>
        <v>49.18981481481481</v>
      </c>
      <c r="F35" s="82" t="s">
        <v>57</v>
      </c>
    </row>
    <row r="36" spans="2:6" customFormat="1" ht="15.75">
      <c r="B36" s="145" t="s">
        <v>141</v>
      </c>
      <c r="C36" s="146"/>
      <c r="D36" s="147"/>
      <c r="E36" s="79"/>
      <c r="F36" s="80"/>
    </row>
    <row r="37" spans="2:6" customFormat="1" ht="15.75">
      <c r="B37" s="85"/>
      <c r="C37" s="85"/>
      <c r="D37" s="86"/>
      <c r="E37" s="79"/>
      <c r="F37" s="87"/>
    </row>
  </sheetData>
  <mergeCells count="23">
    <mergeCell ref="B31:D31"/>
    <mergeCell ref="B24:D24"/>
    <mergeCell ref="B25:D25"/>
    <mergeCell ref="B26:D26"/>
    <mergeCell ref="B27:D27"/>
    <mergeCell ref="B28:D28"/>
    <mergeCell ref="B30:D30"/>
    <mergeCell ref="B32:D32"/>
    <mergeCell ref="B33:D33"/>
    <mergeCell ref="B34:D34"/>
    <mergeCell ref="B35:D35"/>
    <mergeCell ref="B36:D36"/>
    <mergeCell ref="B6:F6"/>
    <mergeCell ref="B1:F1"/>
    <mergeCell ref="B2:F2"/>
    <mergeCell ref="B3:F3"/>
    <mergeCell ref="B4:F4"/>
    <mergeCell ref="B5:F5"/>
    <mergeCell ref="B20:D20"/>
    <mergeCell ref="B21:D21"/>
    <mergeCell ref="B22:D22"/>
    <mergeCell ref="B18:C18"/>
    <mergeCell ref="B19:C19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tabSelected="1" view="pageBreakPreview" zoomScale="78" zoomScaleNormal="78" zoomScaleSheetLayoutView="78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A31" sqref="A31:XFD31"/>
    </sheetView>
  </sheetViews>
  <sheetFormatPr defaultColWidth="9.140625" defaultRowHeight="14.25"/>
  <cols>
    <col min="1" max="1" width="7.5703125" style="1" customWidth="1"/>
    <col min="2" max="2" width="32" style="2" customWidth="1"/>
    <col min="3" max="3" width="7.140625" style="2" customWidth="1"/>
    <col min="4" max="4" width="6.5703125" style="2" customWidth="1"/>
    <col min="5" max="5" width="5.7109375" style="2" customWidth="1"/>
    <col min="6" max="6" width="9.140625" style="1" customWidth="1"/>
    <col min="7" max="7" width="10.42578125" style="1" customWidth="1"/>
    <col min="8" max="8" width="7.7109375" style="1" customWidth="1"/>
    <col min="9" max="13" width="9.140625" style="22" customWidth="1"/>
    <col min="14" max="14" width="9.140625" style="40" customWidth="1"/>
    <col min="15" max="18" width="9.140625" style="22" customWidth="1"/>
    <col min="19" max="19" width="11.140625" style="1" customWidth="1"/>
    <col min="20" max="21" width="11" style="2" customWidth="1"/>
    <col min="22" max="22" width="8.42578125" style="36" customWidth="1"/>
    <col min="23" max="23" width="8.140625" style="2" customWidth="1"/>
    <col min="24" max="16384" width="9.140625" style="2"/>
  </cols>
  <sheetData>
    <row r="1" spans="1:29" s="7" customFormat="1" ht="15">
      <c r="A1" s="5"/>
      <c r="B1" s="6" t="s">
        <v>1</v>
      </c>
      <c r="C1" s="6"/>
      <c r="D1" s="6"/>
      <c r="E1" s="6"/>
      <c r="F1" s="8"/>
      <c r="G1" s="6"/>
      <c r="H1" s="6"/>
      <c r="I1" s="6"/>
      <c r="J1" s="6"/>
      <c r="K1" s="6"/>
      <c r="L1" s="18"/>
      <c r="M1" s="18"/>
      <c r="N1" s="37"/>
      <c r="O1" s="18"/>
      <c r="P1" s="18"/>
      <c r="Q1" s="18"/>
      <c r="R1" s="18"/>
      <c r="S1" s="8"/>
      <c r="T1" s="8"/>
      <c r="U1" s="8"/>
      <c r="V1" s="8"/>
    </row>
    <row r="2" spans="1:29" s="7" customFormat="1" ht="15">
      <c r="A2" s="5"/>
      <c r="B2" s="6" t="s">
        <v>0</v>
      </c>
      <c r="C2" s="150" t="s">
        <v>84</v>
      </c>
      <c r="D2" s="150"/>
      <c r="E2" s="150"/>
      <c r="F2" s="150"/>
      <c r="G2" s="150"/>
      <c r="H2" s="150"/>
      <c r="L2" s="18"/>
      <c r="M2" s="18"/>
      <c r="N2" s="37"/>
      <c r="O2" s="18"/>
      <c r="P2" s="18"/>
      <c r="Q2" s="18"/>
      <c r="R2" s="18"/>
      <c r="S2" s="8"/>
      <c r="T2" s="8"/>
      <c r="U2" s="8"/>
      <c r="V2" s="8"/>
    </row>
    <row r="3" spans="1:29" s="7" customFormat="1" ht="15">
      <c r="A3" s="5"/>
      <c r="B3" s="6" t="s">
        <v>2</v>
      </c>
      <c r="C3" s="6" t="s">
        <v>33</v>
      </c>
      <c r="D3" s="6"/>
      <c r="E3" s="18"/>
      <c r="F3" s="18"/>
      <c r="G3" s="18"/>
      <c r="L3" s="18"/>
      <c r="M3" s="18"/>
      <c r="N3" s="37"/>
      <c r="O3" s="18"/>
      <c r="P3" s="18"/>
      <c r="Q3" s="18"/>
      <c r="R3" s="18"/>
      <c r="S3" s="8"/>
      <c r="T3" s="8"/>
      <c r="U3" s="8"/>
    </row>
    <row r="4" spans="1:29" s="7" customFormat="1" ht="15">
      <c r="A4" s="5"/>
      <c r="B4" s="6" t="s">
        <v>32</v>
      </c>
      <c r="C4" s="150" t="s">
        <v>88</v>
      </c>
      <c r="D4" s="150"/>
      <c r="E4" s="150"/>
      <c r="F4" s="150"/>
      <c r="G4" s="18"/>
      <c r="L4" s="18"/>
      <c r="M4" s="18"/>
      <c r="N4" s="37"/>
      <c r="O4" s="18"/>
      <c r="P4" s="18"/>
      <c r="Q4" s="18"/>
      <c r="R4" s="18"/>
      <c r="S4" s="8"/>
      <c r="T4" s="8"/>
      <c r="U4" s="8"/>
      <c r="V4" s="8"/>
    </row>
    <row r="5" spans="1:29" s="7" customFormat="1" ht="15">
      <c r="A5" s="5"/>
      <c r="B5" s="6" t="s">
        <v>3</v>
      </c>
      <c r="C5" s="6" t="s">
        <v>85</v>
      </c>
      <c r="D5" s="6"/>
      <c r="E5" s="18"/>
      <c r="F5" s="18"/>
      <c r="G5" s="18"/>
      <c r="L5" s="18"/>
      <c r="M5" s="18"/>
      <c r="N5" s="37"/>
      <c r="O5" s="18"/>
      <c r="P5" s="18"/>
      <c r="Q5" s="18"/>
      <c r="R5" s="18"/>
      <c r="S5" s="8"/>
      <c r="T5" s="8"/>
      <c r="U5" s="8"/>
      <c r="V5" s="6"/>
    </row>
    <row r="6" spans="1:29" s="7" customFormat="1" ht="15">
      <c r="A6" s="5"/>
      <c r="B6" s="6" t="s">
        <v>4</v>
      </c>
      <c r="C6" s="110" t="s">
        <v>34</v>
      </c>
      <c r="D6" s="5"/>
      <c r="E6" s="18"/>
      <c r="F6" s="18"/>
      <c r="G6" s="18"/>
      <c r="L6" s="18"/>
      <c r="M6" s="18"/>
      <c r="N6" s="37"/>
      <c r="O6" s="18"/>
      <c r="P6" s="18"/>
      <c r="Q6" s="18"/>
      <c r="R6" s="18"/>
      <c r="S6" s="8"/>
      <c r="T6" s="8"/>
      <c r="U6" s="8"/>
      <c r="V6" s="6"/>
    </row>
    <row r="7" spans="1:29" s="7" customFormat="1" ht="15" thickBot="1">
      <c r="A7" s="5"/>
      <c r="F7" s="5"/>
      <c r="G7" s="5"/>
      <c r="H7" s="5"/>
      <c r="I7" s="18"/>
      <c r="J7" s="18"/>
      <c r="K7" s="18"/>
      <c r="L7" s="18"/>
      <c r="M7" s="18"/>
      <c r="N7" s="37"/>
      <c r="O7" s="18"/>
      <c r="P7" s="18"/>
      <c r="Q7" s="18"/>
      <c r="R7" s="18"/>
      <c r="S7" s="5"/>
      <c r="V7" s="93"/>
    </row>
    <row r="8" spans="1:29" s="7" customFormat="1" ht="15" customHeight="1" thickBot="1">
      <c r="A8" s="5"/>
      <c r="F8" s="5"/>
      <c r="G8" s="5"/>
      <c r="H8" s="5"/>
      <c r="I8" s="167" t="s">
        <v>5</v>
      </c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6" t="s">
        <v>6</v>
      </c>
      <c r="Y8" s="166"/>
      <c r="Z8" s="166"/>
      <c r="AA8" s="166"/>
      <c r="AB8" s="166"/>
      <c r="AC8" s="111"/>
    </row>
    <row r="9" spans="1:29" s="9" customFormat="1" ht="45" customHeight="1">
      <c r="A9" s="151" t="s">
        <v>7</v>
      </c>
      <c r="B9" s="153" t="s">
        <v>8</v>
      </c>
      <c r="C9" s="157" t="s">
        <v>61</v>
      </c>
      <c r="D9" s="157"/>
      <c r="E9" s="157"/>
      <c r="F9" s="157" t="s">
        <v>9</v>
      </c>
      <c r="G9" s="157"/>
      <c r="H9" s="155" t="s">
        <v>10</v>
      </c>
      <c r="I9" s="163" t="s">
        <v>11</v>
      </c>
      <c r="J9" s="19" t="s">
        <v>21</v>
      </c>
      <c r="K9" s="19" t="s">
        <v>22</v>
      </c>
      <c r="L9" s="19" t="s">
        <v>25</v>
      </c>
      <c r="M9" s="19" t="s">
        <v>23</v>
      </c>
      <c r="N9" s="19" t="s">
        <v>23</v>
      </c>
      <c r="O9" s="161" t="s">
        <v>27</v>
      </c>
      <c r="P9" s="162"/>
      <c r="Q9" s="161" t="s">
        <v>28</v>
      </c>
      <c r="R9" s="162"/>
      <c r="S9" s="169" t="s">
        <v>65</v>
      </c>
      <c r="T9" s="170"/>
      <c r="U9" s="94" t="s">
        <v>79</v>
      </c>
      <c r="V9" s="94" t="s">
        <v>78</v>
      </c>
      <c r="W9" s="107" t="s">
        <v>74</v>
      </c>
      <c r="X9" s="165" t="s">
        <v>12</v>
      </c>
      <c r="Y9" s="165" t="s">
        <v>68</v>
      </c>
      <c r="Z9" s="94" t="s">
        <v>64</v>
      </c>
      <c r="AA9" s="165" t="s">
        <v>13</v>
      </c>
      <c r="AB9" s="159" t="s">
        <v>69</v>
      </c>
      <c r="AC9" s="159" t="s">
        <v>81</v>
      </c>
    </row>
    <row r="10" spans="1:29" s="9" customFormat="1" ht="15">
      <c r="A10" s="152"/>
      <c r="B10" s="154"/>
      <c r="C10" s="158"/>
      <c r="D10" s="158"/>
      <c r="E10" s="158"/>
      <c r="F10" s="158"/>
      <c r="G10" s="158"/>
      <c r="H10" s="156"/>
      <c r="I10" s="164"/>
      <c r="J10" s="20"/>
      <c r="K10" s="20"/>
      <c r="L10" s="20"/>
      <c r="M10" s="20"/>
      <c r="N10" s="20"/>
      <c r="O10" s="20"/>
      <c r="P10" s="20"/>
      <c r="Q10" s="20"/>
      <c r="R10" s="20"/>
      <c r="S10" s="90" t="s">
        <v>66</v>
      </c>
      <c r="T10" s="95" t="s">
        <v>67</v>
      </c>
      <c r="U10" s="90" t="s">
        <v>82</v>
      </c>
      <c r="V10" s="90" t="s">
        <v>14</v>
      </c>
      <c r="W10" s="91" t="s">
        <v>14</v>
      </c>
      <c r="X10" s="165"/>
      <c r="Y10" s="165"/>
      <c r="Z10" s="94"/>
      <c r="AA10" s="165"/>
      <c r="AB10" s="160"/>
      <c r="AC10" s="160"/>
    </row>
    <row r="11" spans="1:29" s="8" customFormat="1" ht="15">
      <c r="A11" s="10"/>
      <c r="B11" s="11"/>
      <c r="C11" s="11" t="s">
        <v>26</v>
      </c>
      <c r="D11" s="11" t="s">
        <v>19</v>
      </c>
      <c r="E11" s="11" t="s">
        <v>20</v>
      </c>
      <c r="F11" s="11" t="s">
        <v>58</v>
      </c>
      <c r="G11" s="11" t="s">
        <v>59</v>
      </c>
      <c r="H11" s="11" t="s">
        <v>15</v>
      </c>
      <c r="I11" s="21" t="s">
        <v>17</v>
      </c>
      <c r="J11" s="21"/>
      <c r="K11" s="21" t="s">
        <v>24</v>
      </c>
      <c r="L11" s="21"/>
      <c r="M11" s="21" t="s">
        <v>16</v>
      </c>
      <c r="N11" s="21" t="s">
        <v>16</v>
      </c>
      <c r="O11" s="21" t="s">
        <v>16</v>
      </c>
      <c r="P11" s="21" t="s">
        <v>24</v>
      </c>
      <c r="Q11" s="21" t="s">
        <v>16</v>
      </c>
      <c r="R11" s="21" t="s">
        <v>24</v>
      </c>
      <c r="S11" s="92" t="s">
        <v>18</v>
      </c>
      <c r="T11" s="92" t="s">
        <v>18</v>
      </c>
      <c r="U11" s="92"/>
      <c r="V11" s="92"/>
      <c r="W11" s="92"/>
      <c r="X11" s="92" t="s">
        <v>18</v>
      </c>
      <c r="Y11" s="92" t="s">
        <v>18</v>
      </c>
      <c r="Z11" s="92" t="s">
        <v>18</v>
      </c>
      <c r="AA11" s="92" t="s">
        <v>18</v>
      </c>
      <c r="AB11" s="92" t="s">
        <v>18</v>
      </c>
      <c r="AC11" s="92" t="s">
        <v>18</v>
      </c>
    </row>
    <row r="12" spans="1:29">
      <c r="A12" s="4"/>
      <c r="B12" s="129"/>
      <c r="C12" s="24"/>
      <c r="D12" s="24"/>
      <c r="E12" s="15"/>
      <c r="F12" s="14"/>
      <c r="G12" s="14"/>
      <c r="H12" s="4"/>
      <c r="I12" s="16"/>
      <c r="J12" s="130"/>
      <c r="K12" s="16"/>
      <c r="L12" s="16"/>
      <c r="M12" s="130"/>
      <c r="N12" s="34"/>
      <c r="O12" s="16"/>
      <c r="P12" s="16"/>
      <c r="Q12" s="16"/>
      <c r="R12" s="16"/>
      <c r="S12" s="4"/>
      <c r="T12" s="4"/>
      <c r="U12" s="4"/>
      <c r="V12" s="35"/>
      <c r="W12" s="3"/>
      <c r="X12" s="16"/>
      <c r="Y12" s="16"/>
      <c r="Z12" s="16"/>
      <c r="AA12" s="16"/>
      <c r="AB12" s="16"/>
      <c r="AC12" s="16"/>
    </row>
    <row r="13" spans="1:29">
      <c r="A13" s="4"/>
      <c r="B13" s="13"/>
      <c r="C13" s="15"/>
      <c r="D13" s="15"/>
      <c r="E13" s="15"/>
      <c r="F13" s="14"/>
      <c r="G13" s="14"/>
      <c r="H13" s="4"/>
      <c r="I13" s="16"/>
      <c r="J13" s="130"/>
      <c r="K13" s="16"/>
      <c r="L13" s="16"/>
      <c r="M13" s="130"/>
      <c r="N13" s="34"/>
      <c r="O13" s="16"/>
      <c r="P13" s="16"/>
      <c r="Q13" s="16"/>
      <c r="R13" s="16"/>
      <c r="S13" s="4"/>
      <c r="T13" s="4"/>
      <c r="U13" s="4"/>
      <c r="V13" s="4"/>
      <c r="W13" s="16"/>
      <c r="X13" s="16"/>
      <c r="Y13" s="16"/>
      <c r="Z13" s="16"/>
      <c r="AA13" s="16"/>
      <c r="AB13" s="16"/>
      <c r="AC13" s="16"/>
    </row>
    <row r="14" spans="1:29">
      <c r="A14" s="4"/>
      <c r="B14" s="3"/>
      <c r="C14" s="3"/>
      <c r="D14" s="3"/>
      <c r="E14" s="3"/>
      <c r="F14" s="4"/>
      <c r="G14" s="4"/>
      <c r="H14" s="4"/>
      <c r="I14" s="16"/>
      <c r="J14" s="16"/>
      <c r="K14" s="16"/>
      <c r="L14" s="16"/>
      <c r="M14" s="16"/>
      <c r="N14" s="34"/>
      <c r="O14" s="16"/>
      <c r="P14" s="16"/>
      <c r="Q14" s="16"/>
      <c r="R14" s="16"/>
      <c r="S14" s="4"/>
      <c r="T14" s="3"/>
      <c r="U14" s="3"/>
      <c r="V14" s="41"/>
      <c r="W14" s="3"/>
      <c r="X14" s="3"/>
      <c r="Y14" s="3"/>
      <c r="Z14" s="3"/>
      <c r="AA14" s="3"/>
      <c r="AB14" s="3"/>
      <c r="AC14" s="3"/>
    </row>
    <row r="15" spans="1:29">
      <c r="A15" s="4"/>
      <c r="B15" s="3"/>
      <c r="C15" s="3"/>
      <c r="D15" s="3"/>
      <c r="E15" s="3"/>
      <c r="F15" s="4"/>
      <c r="G15" s="4"/>
      <c r="H15" s="4"/>
      <c r="I15" s="16"/>
      <c r="J15" s="16"/>
      <c r="K15" s="16"/>
      <c r="L15" s="16"/>
      <c r="M15" s="16"/>
      <c r="N15" s="34"/>
      <c r="O15" s="16"/>
      <c r="P15" s="16"/>
      <c r="Q15" s="16"/>
      <c r="R15" s="16"/>
      <c r="S15" s="4"/>
      <c r="T15" s="3"/>
      <c r="U15" s="3"/>
      <c r="V15" s="41"/>
      <c r="W15" s="3"/>
      <c r="X15" s="3"/>
      <c r="Y15" s="3"/>
      <c r="Z15" s="3"/>
      <c r="AA15" s="3"/>
      <c r="AB15" s="3"/>
      <c r="AC15" s="3"/>
    </row>
    <row r="16" spans="1:29" s="113" customFormat="1" ht="15">
      <c r="A16" s="119"/>
      <c r="B16" s="120" t="s">
        <v>89</v>
      </c>
      <c r="C16" s="121"/>
      <c r="D16" s="121"/>
      <c r="E16" s="122"/>
      <c r="F16" s="123"/>
      <c r="G16" s="123"/>
      <c r="H16" s="124"/>
      <c r="I16" s="125"/>
      <c r="J16" s="126"/>
      <c r="K16" s="125"/>
      <c r="L16" s="125"/>
      <c r="M16" s="126"/>
      <c r="N16" s="127"/>
      <c r="O16" s="125"/>
      <c r="P16" s="128"/>
      <c r="Q16" s="125"/>
      <c r="R16" s="128"/>
      <c r="S16" s="124"/>
      <c r="T16" s="124"/>
      <c r="U16" s="124"/>
      <c r="V16" s="124"/>
      <c r="W16" s="123"/>
      <c r="X16" s="125"/>
      <c r="Y16" s="125"/>
      <c r="Z16" s="125"/>
      <c r="AA16" s="125"/>
      <c r="AB16" s="115"/>
      <c r="AC16" s="116"/>
    </row>
    <row r="17" spans="1:29" s="113" customFormat="1">
      <c r="A17" s="112">
        <v>1</v>
      </c>
      <c r="B17" s="13" t="s">
        <v>94</v>
      </c>
      <c r="C17" s="15">
        <v>10.99</v>
      </c>
      <c r="D17" s="15">
        <v>7.09</v>
      </c>
      <c r="E17" s="15">
        <v>3</v>
      </c>
      <c r="F17" s="117">
        <f t="shared" ref="F17:F48" si="0">C17*D17</f>
        <v>77.9191</v>
      </c>
      <c r="G17" s="117">
        <f>F17*10.76</f>
        <v>838.40951599999994</v>
      </c>
      <c r="H17" s="117">
        <f>E17</f>
        <v>3</v>
      </c>
      <c r="I17" s="16">
        <v>200</v>
      </c>
      <c r="J17" s="23">
        <f t="shared" ref="J17:J48" si="1">(C17*D17)/(E17*(C17+D17))</f>
        <v>1.4365615781710916</v>
      </c>
      <c r="K17" s="16">
        <v>12</v>
      </c>
      <c r="L17" s="16">
        <v>1200</v>
      </c>
      <c r="M17" s="23">
        <f>(F17*I17)/(0.85*0.65*J17*L17)</f>
        <v>16.361990950226243</v>
      </c>
      <c r="N17" s="34">
        <v>16</v>
      </c>
      <c r="O17" s="115">
        <v>11</v>
      </c>
      <c r="P17" s="16">
        <f t="shared" ref="P17:P18" si="2">O17*K17</f>
        <v>132</v>
      </c>
      <c r="Q17" s="115">
        <v>5</v>
      </c>
      <c r="R17" s="16">
        <f t="shared" ref="R17:R18" si="3">Q17*K17</f>
        <v>60</v>
      </c>
      <c r="S17" s="114"/>
      <c r="T17" s="114"/>
      <c r="U17" s="114"/>
      <c r="V17" s="114">
        <v>2</v>
      </c>
      <c r="W17" s="115"/>
      <c r="X17" s="115"/>
      <c r="Y17" s="115"/>
      <c r="Z17" s="115"/>
      <c r="AA17" s="115"/>
      <c r="AB17" s="115"/>
      <c r="AC17" s="116"/>
    </row>
    <row r="18" spans="1:29" s="113" customFormat="1">
      <c r="A18" s="112">
        <v>2</v>
      </c>
      <c r="B18" s="13" t="s">
        <v>77</v>
      </c>
      <c r="C18" s="15">
        <v>4.5</v>
      </c>
      <c r="D18" s="15">
        <v>2.5</v>
      </c>
      <c r="E18" s="15">
        <v>3</v>
      </c>
      <c r="F18" s="117">
        <f t="shared" si="0"/>
        <v>11.25</v>
      </c>
      <c r="G18" s="117">
        <f>F18*10.76</f>
        <v>121.05</v>
      </c>
      <c r="H18" s="117">
        <f>E18</f>
        <v>3</v>
      </c>
      <c r="I18" s="16">
        <v>200</v>
      </c>
      <c r="J18" s="23">
        <f t="shared" si="1"/>
        <v>0.5357142857142857</v>
      </c>
      <c r="K18" s="16">
        <v>24</v>
      </c>
      <c r="L18" s="16">
        <v>2400</v>
      </c>
      <c r="M18" s="23">
        <f t="shared" ref="M18:M46" si="4">(F18*I18)/(0.85*0.65*J18*L18)</f>
        <v>3.1674208144796379</v>
      </c>
      <c r="N18" s="34">
        <v>2</v>
      </c>
      <c r="O18" s="115">
        <v>1</v>
      </c>
      <c r="P18" s="16">
        <f t="shared" si="2"/>
        <v>24</v>
      </c>
      <c r="Q18" s="115">
        <v>1</v>
      </c>
      <c r="R18" s="16">
        <f t="shared" si="3"/>
        <v>24</v>
      </c>
      <c r="S18" s="114"/>
      <c r="T18" s="114"/>
      <c r="U18" s="114"/>
      <c r="V18" s="114">
        <v>2</v>
      </c>
      <c r="W18" s="115"/>
      <c r="X18" s="115"/>
      <c r="Y18" s="115"/>
      <c r="Z18" s="115">
        <v>1</v>
      </c>
      <c r="AA18" s="115"/>
      <c r="AB18" s="115">
        <v>1</v>
      </c>
      <c r="AC18" s="116"/>
    </row>
    <row r="19" spans="1:29" s="113" customFormat="1">
      <c r="A19" s="112">
        <v>3</v>
      </c>
      <c r="B19" s="13" t="s">
        <v>95</v>
      </c>
      <c r="C19" s="15">
        <v>2.9</v>
      </c>
      <c r="D19" s="15">
        <v>6.08</v>
      </c>
      <c r="E19" s="15">
        <v>3</v>
      </c>
      <c r="F19" s="117">
        <f t="shared" si="0"/>
        <v>17.631999999999998</v>
      </c>
      <c r="G19" s="117">
        <f>F19*10.76</f>
        <v>189.72031999999999</v>
      </c>
      <c r="H19" s="117">
        <f>E19</f>
        <v>3</v>
      </c>
      <c r="I19" s="16">
        <v>200</v>
      </c>
      <c r="J19" s="23">
        <f t="shared" si="1"/>
        <v>0.65449146250927981</v>
      </c>
      <c r="K19" s="16">
        <v>36</v>
      </c>
      <c r="L19" s="16">
        <v>3600</v>
      </c>
      <c r="M19" s="23">
        <f>(F19*I19)/(0.85*0.65*J19*L19)</f>
        <v>2.7088989441930624</v>
      </c>
      <c r="N19" s="34">
        <v>2</v>
      </c>
      <c r="O19" s="16">
        <v>1</v>
      </c>
      <c r="P19" s="16">
        <f>O19*K19</f>
        <v>36</v>
      </c>
      <c r="Q19" s="16">
        <v>1</v>
      </c>
      <c r="R19" s="16">
        <f>Q19*K19</f>
        <v>36</v>
      </c>
      <c r="S19" s="4"/>
      <c r="T19" s="4"/>
      <c r="U19" s="4"/>
      <c r="V19" s="4">
        <v>1</v>
      </c>
      <c r="W19" s="16"/>
      <c r="X19" s="16"/>
      <c r="Y19" s="16"/>
      <c r="Z19" s="16">
        <v>1</v>
      </c>
      <c r="AA19" s="16">
        <v>1</v>
      </c>
      <c r="AB19" s="16">
        <v>1</v>
      </c>
      <c r="AC19" s="16"/>
    </row>
    <row r="20" spans="1:29" s="113" customFormat="1">
      <c r="A20" s="112">
        <v>4</v>
      </c>
      <c r="B20" s="13" t="s">
        <v>96</v>
      </c>
      <c r="C20" s="15">
        <v>10.029999999999999</v>
      </c>
      <c r="D20" s="15">
        <v>2.9</v>
      </c>
      <c r="E20" s="15">
        <v>3</v>
      </c>
      <c r="F20" s="117">
        <f t="shared" si="0"/>
        <v>29.086999999999996</v>
      </c>
      <c r="G20" s="117">
        <f t="shared" ref="G20:G39" si="5">F20*10.76</f>
        <v>312.97611999999998</v>
      </c>
      <c r="H20" s="117">
        <f>E20</f>
        <v>3</v>
      </c>
      <c r="I20" s="16">
        <v>200</v>
      </c>
      <c r="J20" s="23">
        <f t="shared" si="1"/>
        <v>0.74985821087909243</v>
      </c>
      <c r="K20" s="16">
        <v>36</v>
      </c>
      <c r="L20" s="16">
        <v>3600</v>
      </c>
      <c r="M20" s="23">
        <f t="shared" ref="M20:M22" si="6">(F20*I20)/(0.85*0.65*J20*L20)</f>
        <v>3.9004524886877836</v>
      </c>
      <c r="N20" s="34">
        <v>4</v>
      </c>
      <c r="O20" s="16">
        <v>3</v>
      </c>
      <c r="P20" s="16">
        <f t="shared" ref="P20:P22" si="7">O20*K20</f>
        <v>108</v>
      </c>
      <c r="Q20" s="16">
        <v>1</v>
      </c>
      <c r="R20" s="16">
        <f t="shared" ref="R20:R22" si="8">Q20*K20</f>
        <v>36</v>
      </c>
      <c r="S20" s="4"/>
      <c r="T20" s="4"/>
      <c r="U20" s="4"/>
      <c r="V20" s="4">
        <v>2</v>
      </c>
      <c r="W20" s="16"/>
      <c r="X20" s="16"/>
      <c r="Y20" s="16"/>
      <c r="Z20" s="16">
        <v>1</v>
      </c>
      <c r="AA20" s="16"/>
      <c r="AB20" s="16">
        <v>2</v>
      </c>
      <c r="AC20" s="16"/>
    </row>
    <row r="21" spans="1:29" s="113" customFormat="1">
      <c r="A21" s="112">
        <v>5</v>
      </c>
      <c r="B21" s="13" t="s">
        <v>97</v>
      </c>
      <c r="C21" s="15">
        <v>6.53</v>
      </c>
      <c r="D21" s="15">
        <v>5.26</v>
      </c>
      <c r="E21" s="15">
        <v>3</v>
      </c>
      <c r="F21" s="117">
        <f t="shared" si="0"/>
        <v>34.347799999999999</v>
      </c>
      <c r="G21" s="117">
        <f t="shared" si="5"/>
        <v>369.58232799999996</v>
      </c>
      <c r="H21" s="117">
        <f>E21</f>
        <v>3</v>
      </c>
      <c r="I21" s="16">
        <v>300</v>
      </c>
      <c r="J21" s="23">
        <f t="shared" si="1"/>
        <v>0.97109980209216851</v>
      </c>
      <c r="K21" s="16">
        <v>24</v>
      </c>
      <c r="L21" s="16">
        <v>2400</v>
      </c>
      <c r="M21" s="23">
        <f t="shared" si="6"/>
        <v>8.002262443438914</v>
      </c>
      <c r="N21" s="34">
        <v>6</v>
      </c>
      <c r="O21" s="16">
        <v>4</v>
      </c>
      <c r="P21" s="16">
        <f t="shared" si="7"/>
        <v>96</v>
      </c>
      <c r="Q21" s="16">
        <v>2</v>
      </c>
      <c r="R21" s="16">
        <f t="shared" si="8"/>
        <v>48</v>
      </c>
      <c r="S21" s="4">
        <v>2</v>
      </c>
      <c r="T21" s="4"/>
      <c r="U21" s="4"/>
      <c r="V21" s="4">
        <v>2</v>
      </c>
      <c r="W21" s="16"/>
      <c r="X21" s="16"/>
      <c r="Y21" s="16"/>
      <c r="Z21" s="16">
        <v>1</v>
      </c>
      <c r="AA21" s="16">
        <v>1</v>
      </c>
      <c r="AB21" s="16">
        <v>1</v>
      </c>
      <c r="AC21" s="16"/>
    </row>
    <row r="22" spans="1:29" s="113" customFormat="1">
      <c r="A22" s="112">
        <v>6</v>
      </c>
      <c r="B22" s="13" t="s">
        <v>98</v>
      </c>
      <c r="C22" s="15">
        <v>3.27</v>
      </c>
      <c r="D22" s="15">
        <v>5.26</v>
      </c>
      <c r="E22" s="15">
        <v>3</v>
      </c>
      <c r="F22" s="117">
        <f t="shared" si="0"/>
        <v>17.200199999999999</v>
      </c>
      <c r="G22" s="117">
        <f t="shared" si="5"/>
        <v>185.07415199999997</v>
      </c>
      <c r="H22" s="117">
        <f t="shared" ref="H22:H32" si="9">E22</f>
        <v>3</v>
      </c>
      <c r="I22" s="16">
        <v>200</v>
      </c>
      <c r="J22" s="23">
        <f t="shared" si="1"/>
        <v>0.672145369284877</v>
      </c>
      <c r="K22" s="16">
        <v>24</v>
      </c>
      <c r="L22" s="16">
        <v>2400</v>
      </c>
      <c r="M22" s="23">
        <f t="shared" si="6"/>
        <v>3.8597285067873299</v>
      </c>
      <c r="N22" s="34">
        <v>4</v>
      </c>
      <c r="O22" s="16">
        <v>3</v>
      </c>
      <c r="P22" s="16">
        <f t="shared" si="7"/>
        <v>72</v>
      </c>
      <c r="Q22" s="16">
        <v>1</v>
      </c>
      <c r="R22" s="16">
        <f t="shared" si="8"/>
        <v>24</v>
      </c>
      <c r="S22" s="4"/>
      <c r="T22" s="4"/>
      <c r="U22" s="4"/>
      <c r="V22" s="4">
        <v>1</v>
      </c>
      <c r="W22" s="16"/>
      <c r="X22" s="16"/>
      <c r="Y22" s="16"/>
      <c r="Z22" s="16">
        <v>1</v>
      </c>
      <c r="AA22" s="16"/>
      <c r="AB22" s="16">
        <v>1</v>
      </c>
      <c r="AC22" s="16"/>
    </row>
    <row r="23" spans="1:29" s="113" customFormat="1">
      <c r="A23" s="112">
        <v>7</v>
      </c>
      <c r="B23" s="13" t="s">
        <v>99</v>
      </c>
      <c r="C23" s="15">
        <v>10.52</v>
      </c>
      <c r="D23" s="15">
        <v>2.9</v>
      </c>
      <c r="E23" s="15">
        <v>3</v>
      </c>
      <c r="F23" s="117">
        <f t="shared" si="0"/>
        <v>30.507999999999999</v>
      </c>
      <c r="G23" s="117">
        <f t="shared" si="5"/>
        <v>328.26607999999999</v>
      </c>
      <c r="H23" s="117">
        <f t="shared" si="9"/>
        <v>3</v>
      </c>
      <c r="I23" s="16">
        <v>200</v>
      </c>
      <c r="J23" s="23">
        <f t="shared" si="1"/>
        <v>0.75777446597118725</v>
      </c>
      <c r="K23" s="16">
        <v>36</v>
      </c>
      <c r="L23" s="16">
        <v>3600</v>
      </c>
      <c r="M23" s="23">
        <f t="shared" si="4"/>
        <v>4.0482654600301657</v>
      </c>
      <c r="N23" s="34">
        <v>3</v>
      </c>
      <c r="O23" s="16">
        <v>2</v>
      </c>
      <c r="P23" s="16">
        <f t="shared" ref="P23:P26" si="10">O23*K23</f>
        <v>72</v>
      </c>
      <c r="Q23" s="16">
        <v>1</v>
      </c>
      <c r="R23" s="16">
        <f t="shared" ref="R23:R26" si="11">Q23*K23</f>
        <v>36</v>
      </c>
      <c r="S23" s="4"/>
      <c r="T23" s="4"/>
      <c r="U23" s="4"/>
      <c r="V23" s="4">
        <v>1</v>
      </c>
      <c r="W23" s="16"/>
      <c r="X23" s="16"/>
      <c r="Y23" s="16"/>
      <c r="Z23" s="16">
        <v>1</v>
      </c>
      <c r="AA23" s="16">
        <v>1</v>
      </c>
      <c r="AB23" s="16">
        <v>2</v>
      </c>
      <c r="AC23" s="16"/>
    </row>
    <row r="24" spans="1:29" s="133" customFormat="1" ht="28.5">
      <c r="A24" s="131">
        <v>8</v>
      </c>
      <c r="B24" s="13" t="s">
        <v>100</v>
      </c>
      <c r="C24" s="15">
        <v>10.32</v>
      </c>
      <c r="D24" s="15">
        <v>5.74</v>
      </c>
      <c r="E24" s="15">
        <v>3</v>
      </c>
      <c r="F24" s="132">
        <f t="shared" si="0"/>
        <v>59.236800000000002</v>
      </c>
      <c r="G24" s="132">
        <f t="shared" si="5"/>
        <v>637.387968</v>
      </c>
      <c r="H24" s="132">
        <f t="shared" si="9"/>
        <v>3</v>
      </c>
      <c r="I24" s="16">
        <v>300</v>
      </c>
      <c r="J24" s="23">
        <f t="shared" si="1"/>
        <v>1.229489414694894</v>
      </c>
      <c r="K24" s="16">
        <v>36</v>
      </c>
      <c r="L24" s="16">
        <v>3600</v>
      </c>
      <c r="M24" s="23">
        <f t="shared" si="4"/>
        <v>7.266968325791856</v>
      </c>
      <c r="N24" s="34">
        <v>8</v>
      </c>
      <c r="O24" s="16">
        <v>5</v>
      </c>
      <c r="P24" s="16">
        <f t="shared" si="10"/>
        <v>180</v>
      </c>
      <c r="Q24" s="16">
        <v>3</v>
      </c>
      <c r="R24" s="16">
        <f t="shared" si="11"/>
        <v>108</v>
      </c>
      <c r="S24" s="16">
        <v>3</v>
      </c>
      <c r="T24" s="16"/>
      <c r="U24" s="16">
        <v>2</v>
      </c>
      <c r="V24" s="16">
        <v>4</v>
      </c>
      <c r="W24" s="16">
        <v>4</v>
      </c>
      <c r="X24" s="16"/>
      <c r="Y24" s="16"/>
      <c r="Z24" s="16">
        <v>1</v>
      </c>
      <c r="AA24" s="16"/>
      <c r="AB24" s="16">
        <v>2</v>
      </c>
      <c r="AC24" s="16"/>
    </row>
    <row r="25" spans="1:29" s="113" customFormat="1">
      <c r="A25" s="112">
        <v>9</v>
      </c>
      <c r="B25" s="13" t="s">
        <v>101</v>
      </c>
      <c r="C25" s="15">
        <v>16.66</v>
      </c>
      <c r="D25" s="15">
        <v>2.9</v>
      </c>
      <c r="E25" s="15">
        <v>3</v>
      </c>
      <c r="F25" s="117">
        <f t="shared" si="0"/>
        <v>48.314</v>
      </c>
      <c r="G25" s="117">
        <f t="shared" si="5"/>
        <v>519.85864000000004</v>
      </c>
      <c r="H25" s="117">
        <f t="shared" si="9"/>
        <v>3</v>
      </c>
      <c r="I25" s="16">
        <v>200</v>
      </c>
      <c r="J25" s="23">
        <f t="shared" si="1"/>
        <v>0.82334696659850048</v>
      </c>
      <c r="K25" s="16">
        <v>36</v>
      </c>
      <c r="L25" s="16">
        <v>3600</v>
      </c>
      <c r="M25" s="23">
        <f t="shared" si="4"/>
        <v>5.9004524886877823</v>
      </c>
      <c r="N25" s="34">
        <v>5</v>
      </c>
      <c r="O25" s="16">
        <v>3</v>
      </c>
      <c r="P25" s="16">
        <f t="shared" si="10"/>
        <v>108</v>
      </c>
      <c r="Q25" s="16">
        <v>2</v>
      </c>
      <c r="R25" s="16">
        <f t="shared" si="11"/>
        <v>72</v>
      </c>
      <c r="S25" s="4"/>
      <c r="T25" s="4"/>
      <c r="U25" s="4"/>
      <c r="V25" s="4">
        <v>3</v>
      </c>
      <c r="W25" s="16"/>
      <c r="X25" s="16"/>
      <c r="Y25" s="16"/>
      <c r="Z25" s="16">
        <v>2</v>
      </c>
      <c r="AA25" s="16">
        <v>2</v>
      </c>
      <c r="AB25" s="16">
        <v>3</v>
      </c>
      <c r="AC25" s="16"/>
    </row>
    <row r="26" spans="1:29" s="113" customFormat="1">
      <c r="A26" s="112">
        <v>10</v>
      </c>
      <c r="B26" s="13" t="s">
        <v>102</v>
      </c>
      <c r="C26" s="15">
        <v>14.27</v>
      </c>
      <c r="D26" s="15">
        <v>5.74</v>
      </c>
      <c r="E26" s="15">
        <v>3</v>
      </c>
      <c r="F26" s="117">
        <f t="shared" si="0"/>
        <v>81.909800000000004</v>
      </c>
      <c r="G26" s="117">
        <f t="shared" si="5"/>
        <v>881.34944800000005</v>
      </c>
      <c r="H26" s="117">
        <f t="shared" si="9"/>
        <v>3</v>
      </c>
      <c r="I26" s="16">
        <v>400</v>
      </c>
      <c r="J26" s="23">
        <f t="shared" si="1"/>
        <v>1.36448109278694</v>
      </c>
      <c r="K26" s="16">
        <v>36</v>
      </c>
      <c r="L26" s="16">
        <v>3600</v>
      </c>
      <c r="M26" s="23">
        <f t="shared" si="4"/>
        <v>12.072398190045249</v>
      </c>
      <c r="N26" s="34">
        <v>12</v>
      </c>
      <c r="O26" s="16">
        <v>8</v>
      </c>
      <c r="P26" s="16">
        <f t="shared" si="10"/>
        <v>288</v>
      </c>
      <c r="Q26" s="16">
        <v>4</v>
      </c>
      <c r="R26" s="16">
        <f t="shared" si="11"/>
        <v>144</v>
      </c>
      <c r="S26" s="4"/>
      <c r="T26" s="4"/>
      <c r="U26" s="4">
        <v>2</v>
      </c>
      <c r="V26" s="4">
        <v>34</v>
      </c>
      <c r="W26" s="16">
        <v>34</v>
      </c>
      <c r="X26" s="16">
        <v>12</v>
      </c>
      <c r="Y26" s="16">
        <v>1</v>
      </c>
      <c r="Z26" s="16">
        <v>1</v>
      </c>
      <c r="AA26" s="16"/>
      <c r="AB26" s="16">
        <v>2</v>
      </c>
      <c r="AC26" s="16"/>
    </row>
    <row r="27" spans="1:29" s="113" customFormat="1">
      <c r="A27" s="112">
        <v>11</v>
      </c>
      <c r="B27" s="13" t="s">
        <v>76</v>
      </c>
      <c r="C27" s="15">
        <v>3.22</v>
      </c>
      <c r="D27" s="15">
        <v>5.74</v>
      </c>
      <c r="E27" s="15">
        <v>3</v>
      </c>
      <c r="F27" s="117">
        <f t="shared" si="0"/>
        <v>18.482800000000001</v>
      </c>
      <c r="G27" s="117">
        <f t="shared" si="5"/>
        <v>198.87492800000001</v>
      </c>
      <c r="H27" s="117">
        <f t="shared" si="9"/>
        <v>3</v>
      </c>
      <c r="I27" s="16">
        <v>200</v>
      </c>
      <c r="J27" s="23">
        <f t="shared" si="1"/>
        <v>0.68760416666666668</v>
      </c>
      <c r="K27" s="16">
        <v>12</v>
      </c>
      <c r="L27" s="16">
        <v>1200</v>
      </c>
      <c r="M27" s="23">
        <f t="shared" si="4"/>
        <v>8.1085972850678729</v>
      </c>
      <c r="N27" s="34">
        <v>8</v>
      </c>
      <c r="O27" s="16">
        <v>7</v>
      </c>
      <c r="P27" s="16">
        <f>O27*K27</f>
        <v>84</v>
      </c>
      <c r="Q27" s="16">
        <v>1</v>
      </c>
      <c r="R27" s="16">
        <f>Q27*K27</f>
        <v>12</v>
      </c>
      <c r="S27" s="4"/>
      <c r="T27" s="4">
        <v>1</v>
      </c>
      <c r="U27" s="4"/>
      <c r="V27" s="4">
        <v>1</v>
      </c>
      <c r="W27" s="16"/>
      <c r="X27" s="16"/>
      <c r="Y27" s="16"/>
      <c r="Z27" s="16"/>
      <c r="AA27" s="16"/>
      <c r="AB27" s="16"/>
      <c r="AC27" s="16"/>
    </row>
    <row r="28" spans="1:29" s="113" customFormat="1">
      <c r="A28" s="112">
        <v>12</v>
      </c>
      <c r="B28" s="13" t="s">
        <v>137</v>
      </c>
      <c r="C28" s="15">
        <v>1.48</v>
      </c>
      <c r="D28" s="15">
        <v>1.81</v>
      </c>
      <c r="E28" s="15">
        <v>3</v>
      </c>
      <c r="F28" s="117">
        <f t="shared" ref="F28" si="12">C28*D28</f>
        <v>2.6787999999999998</v>
      </c>
      <c r="G28" s="117">
        <f t="shared" ref="G28" si="13">F28*10.76</f>
        <v>28.823887999999997</v>
      </c>
      <c r="H28" s="117">
        <f t="shared" ref="H28" si="14">E28</f>
        <v>3</v>
      </c>
      <c r="I28" s="16">
        <v>200</v>
      </c>
      <c r="J28" s="23">
        <f t="shared" ref="J28" si="15">(C28*D28)/(E28*(C28+D28))</f>
        <v>0.27140830800405263</v>
      </c>
      <c r="K28" s="16">
        <v>12</v>
      </c>
      <c r="L28" s="16">
        <v>1200</v>
      </c>
      <c r="M28" s="23">
        <f t="shared" ref="M28" si="16">(F28*I28)/(0.85*0.65*J28*L28)</f>
        <v>2.9773755656108603</v>
      </c>
      <c r="N28" s="34">
        <v>1</v>
      </c>
      <c r="O28" s="16"/>
      <c r="P28" s="16">
        <f>O28*K28</f>
        <v>0</v>
      </c>
      <c r="Q28" s="16">
        <v>1</v>
      </c>
      <c r="R28" s="16">
        <f>Q28*K28</f>
        <v>12</v>
      </c>
      <c r="S28" s="4"/>
      <c r="T28" s="4"/>
      <c r="U28" s="4"/>
      <c r="V28" s="4">
        <v>1</v>
      </c>
      <c r="W28" s="16"/>
      <c r="X28" s="16"/>
      <c r="Y28" s="16"/>
      <c r="Z28" s="16"/>
      <c r="AA28" s="16"/>
      <c r="AB28" s="16"/>
      <c r="AC28" s="16"/>
    </row>
    <row r="29" spans="1:29" s="113" customFormat="1">
      <c r="A29" s="112">
        <v>13</v>
      </c>
      <c r="B29" s="13" t="s">
        <v>103</v>
      </c>
      <c r="C29" s="15">
        <v>2.9</v>
      </c>
      <c r="D29" s="15">
        <v>10.66</v>
      </c>
      <c r="E29" s="15">
        <v>3</v>
      </c>
      <c r="F29" s="117">
        <f t="shared" si="0"/>
        <v>30.913999999999998</v>
      </c>
      <c r="G29" s="117">
        <f t="shared" si="5"/>
        <v>332.63463999999999</v>
      </c>
      <c r="H29" s="117">
        <f t="shared" si="9"/>
        <v>3</v>
      </c>
      <c r="I29" s="16">
        <v>200</v>
      </c>
      <c r="J29" s="23">
        <f t="shared" si="1"/>
        <v>0.75993117010816125</v>
      </c>
      <c r="K29" s="16">
        <v>36</v>
      </c>
      <c r="L29" s="16">
        <v>3600</v>
      </c>
      <c r="M29" s="23">
        <f t="shared" si="4"/>
        <v>4.0904977375565608</v>
      </c>
      <c r="N29" s="34">
        <v>4</v>
      </c>
      <c r="O29" s="16">
        <v>3</v>
      </c>
      <c r="P29" s="16">
        <f>O29*K29</f>
        <v>108</v>
      </c>
      <c r="Q29" s="16">
        <v>1</v>
      </c>
      <c r="R29" s="16">
        <f t="shared" ref="R29:R30" si="17">Q29*K29</f>
        <v>36</v>
      </c>
      <c r="S29" s="4"/>
      <c r="T29" s="4"/>
      <c r="U29" s="4"/>
      <c r="V29" s="4">
        <v>2</v>
      </c>
      <c r="W29" s="16"/>
      <c r="X29" s="16"/>
      <c r="Y29" s="16"/>
      <c r="Z29" s="16">
        <v>1</v>
      </c>
      <c r="AA29" s="16">
        <v>2</v>
      </c>
      <c r="AB29" s="16">
        <v>2</v>
      </c>
      <c r="AC29" s="16"/>
    </row>
    <row r="30" spans="1:29" s="113" customFormat="1">
      <c r="A30" s="112">
        <v>14</v>
      </c>
      <c r="B30" s="13" t="s">
        <v>104</v>
      </c>
      <c r="C30" s="15">
        <v>5.83</v>
      </c>
      <c r="D30" s="15">
        <v>6.83</v>
      </c>
      <c r="E30" s="15">
        <v>3</v>
      </c>
      <c r="F30" s="117">
        <f t="shared" si="0"/>
        <v>39.818899999999999</v>
      </c>
      <c r="G30" s="117">
        <f t="shared" si="5"/>
        <v>428.45136400000001</v>
      </c>
      <c r="H30" s="117">
        <f t="shared" si="9"/>
        <v>3</v>
      </c>
      <c r="I30" s="16">
        <v>200</v>
      </c>
      <c r="J30" s="23">
        <f t="shared" si="1"/>
        <v>1.0484175882043179</v>
      </c>
      <c r="K30" s="16">
        <v>36</v>
      </c>
      <c r="L30" s="16">
        <v>3600</v>
      </c>
      <c r="M30" s="23">
        <f t="shared" si="4"/>
        <v>3.8190045248868785</v>
      </c>
      <c r="N30" s="34">
        <v>4</v>
      </c>
      <c r="O30" s="16">
        <v>2</v>
      </c>
      <c r="P30" s="16">
        <f t="shared" ref="P30:P33" si="18">O30*K30</f>
        <v>72</v>
      </c>
      <c r="Q30" s="16">
        <v>2</v>
      </c>
      <c r="R30" s="16">
        <f t="shared" si="17"/>
        <v>72</v>
      </c>
      <c r="S30" s="4"/>
      <c r="T30" s="4"/>
      <c r="U30" s="4"/>
      <c r="V30" s="4"/>
      <c r="W30" s="16"/>
      <c r="X30" s="16"/>
      <c r="Y30" s="16"/>
      <c r="Z30" s="16"/>
      <c r="AA30" s="16"/>
      <c r="AB30" s="16"/>
      <c r="AC30" s="16"/>
    </row>
    <row r="31" spans="1:29" s="113" customFormat="1">
      <c r="A31" s="112">
        <v>15</v>
      </c>
      <c r="B31" s="13" t="s">
        <v>77</v>
      </c>
      <c r="C31" s="15">
        <v>5.9</v>
      </c>
      <c r="D31" s="15">
        <v>2.1</v>
      </c>
      <c r="E31" s="15">
        <v>3</v>
      </c>
      <c r="F31" s="117">
        <f t="shared" si="0"/>
        <v>12.39</v>
      </c>
      <c r="G31" s="117">
        <f t="shared" si="5"/>
        <v>133.31640000000002</v>
      </c>
      <c r="H31" s="117">
        <f t="shared" si="9"/>
        <v>3</v>
      </c>
      <c r="I31" s="16">
        <v>200</v>
      </c>
      <c r="J31" s="23">
        <f t="shared" si="1"/>
        <v>0.51624999999999999</v>
      </c>
      <c r="K31" s="16">
        <v>24</v>
      </c>
      <c r="L31" s="16">
        <v>2400</v>
      </c>
      <c r="M31" s="23">
        <f t="shared" si="4"/>
        <v>3.6199095022624435</v>
      </c>
      <c r="N31" s="34">
        <v>4</v>
      </c>
      <c r="O31" s="16">
        <v>2</v>
      </c>
      <c r="P31" s="16">
        <f t="shared" si="18"/>
        <v>48</v>
      </c>
      <c r="Q31" s="16">
        <v>2</v>
      </c>
      <c r="R31" s="16">
        <f>Q31*K31</f>
        <v>48</v>
      </c>
      <c r="S31" s="4"/>
      <c r="T31" s="4"/>
      <c r="U31" s="4"/>
      <c r="V31" s="4">
        <v>2</v>
      </c>
      <c r="W31" s="16"/>
      <c r="X31" s="16"/>
      <c r="Y31" s="16"/>
      <c r="Z31" s="16">
        <v>1</v>
      </c>
      <c r="AA31" s="16"/>
      <c r="AB31" s="16">
        <v>1</v>
      </c>
      <c r="AC31" s="16"/>
    </row>
    <row r="32" spans="1:29" s="113" customFormat="1">
      <c r="A32" s="112">
        <v>16</v>
      </c>
      <c r="B32" s="13" t="s">
        <v>105</v>
      </c>
      <c r="C32" s="15">
        <v>2.9</v>
      </c>
      <c r="D32" s="15">
        <v>28.43</v>
      </c>
      <c r="E32" s="15">
        <v>3</v>
      </c>
      <c r="F32" s="117">
        <f t="shared" si="0"/>
        <v>82.447000000000003</v>
      </c>
      <c r="G32" s="117">
        <f t="shared" si="5"/>
        <v>887.12972000000002</v>
      </c>
      <c r="H32" s="117">
        <f t="shared" si="9"/>
        <v>3</v>
      </c>
      <c r="I32" s="16">
        <v>200</v>
      </c>
      <c r="J32" s="23">
        <f t="shared" si="1"/>
        <v>0.87718906266624119</v>
      </c>
      <c r="K32" s="16">
        <v>36</v>
      </c>
      <c r="L32" s="16">
        <v>3600</v>
      </c>
      <c r="M32" s="23">
        <f t="shared" si="4"/>
        <v>9.4509803921568629</v>
      </c>
      <c r="N32" s="34">
        <v>10</v>
      </c>
      <c r="O32" s="16">
        <v>7</v>
      </c>
      <c r="P32" s="16">
        <f t="shared" si="18"/>
        <v>252</v>
      </c>
      <c r="Q32" s="16">
        <v>3</v>
      </c>
      <c r="R32" s="16">
        <f t="shared" ref="R32:R33" si="19">Q32*K32</f>
        <v>108</v>
      </c>
      <c r="S32" s="4"/>
      <c r="T32" s="4"/>
      <c r="U32" s="4"/>
      <c r="V32" s="4">
        <v>4</v>
      </c>
      <c r="W32" s="16"/>
      <c r="X32" s="16"/>
      <c r="Y32" s="16"/>
      <c r="Z32" s="16">
        <v>2</v>
      </c>
      <c r="AA32" s="16">
        <v>4</v>
      </c>
      <c r="AB32" s="16">
        <v>5</v>
      </c>
      <c r="AC32" s="16"/>
    </row>
    <row r="33" spans="1:29" s="113" customFormat="1">
      <c r="A33" s="112">
        <v>17</v>
      </c>
      <c r="B33" s="13" t="s">
        <v>73</v>
      </c>
      <c r="C33" s="15">
        <v>5.74</v>
      </c>
      <c r="D33" s="15">
        <v>6.96</v>
      </c>
      <c r="E33" s="15">
        <v>3</v>
      </c>
      <c r="F33" s="117">
        <f t="shared" si="0"/>
        <v>39.950400000000002</v>
      </c>
      <c r="G33" s="117">
        <f t="shared" si="5"/>
        <v>429.86630400000001</v>
      </c>
      <c r="H33" s="117">
        <f>E33</f>
        <v>3</v>
      </c>
      <c r="I33" s="16">
        <v>500</v>
      </c>
      <c r="J33" s="23">
        <f t="shared" si="1"/>
        <v>1.0485669291338584</v>
      </c>
      <c r="K33" s="16">
        <v>42</v>
      </c>
      <c r="L33" s="16">
        <v>4200</v>
      </c>
      <c r="M33" s="23">
        <f t="shared" si="4"/>
        <v>8.2094376212023263</v>
      </c>
      <c r="N33" s="34">
        <v>8</v>
      </c>
      <c r="O33" s="16">
        <v>5</v>
      </c>
      <c r="P33" s="16">
        <f t="shared" si="18"/>
        <v>210</v>
      </c>
      <c r="Q33" s="16">
        <v>3</v>
      </c>
      <c r="R33" s="16">
        <f t="shared" si="19"/>
        <v>126</v>
      </c>
      <c r="S33" s="4"/>
      <c r="T33" s="4"/>
      <c r="U33" s="4"/>
      <c r="V33" s="4"/>
      <c r="W33" s="16">
        <v>16</v>
      </c>
      <c r="X33" s="16"/>
      <c r="Y33" s="16"/>
      <c r="Z33" s="16"/>
      <c r="AA33" s="16"/>
      <c r="AB33" s="16">
        <v>1</v>
      </c>
      <c r="AC33" s="16"/>
    </row>
    <row r="34" spans="1:29" s="113" customFormat="1">
      <c r="A34" s="112">
        <v>18</v>
      </c>
      <c r="B34" s="13" t="s">
        <v>72</v>
      </c>
      <c r="C34" s="15">
        <v>5.74</v>
      </c>
      <c r="D34" s="15">
        <v>6.96</v>
      </c>
      <c r="E34" s="15">
        <v>3</v>
      </c>
      <c r="F34" s="117">
        <f t="shared" si="0"/>
        <v>39.950400000000002</v>
      </c>
      <c r="G34" s="117">
        <f t="shared" si="5"/>
        <v>429.86630400000001</v>
      </c>
      <c r="H34" s="117">
        <f>E34</f>
        <v>3</v>
      </c>
      <c r="I34" s="16">
        <v>500</v>
      </c>
      <c r="J34" s="23">
        <f t="shared" si="1"/>
        <v>1.0485669291338584</v>
      </c>
      <c r="K34" s="16">
        <v>42</v>
      </c>
      <c r="L34" s="16">
        <v>4200</v>
      </c>
      <c r="M34" s="23">
        <f t="shared" si="4"/>
        <v>8.2094376212023263</v>
      </c>
      <c r="N34" s="34">
        <v>8</v>
      </c>
      <c r="O34" s="16">
        <v>5</v>
      </c>
      <c r="P34" s="16">
        <f t="shared" ref="P34" si="20">O34*K34</f>
        <v>210</v>
      </c>
      <c r="Q34" s="16">
        <v>3</v>
      </c>
      <c r="R34" s="16">
        <f t="shared" ref="R34" si="21">Q34*K34</f>
        <v>126</v>
      </c>
      <c r="S34" s="4"/>
      <c r="T34" s="4"/>
      <c r="U34" s="4"/>
      <c r="V34" s="4"/>
      <c r="W34" s="16">
        <v>16</v>
      </c>
      <c r="X34" s="16"/>
      <c r="Y34" s="16"/>
      <c r="Z34" s="16"/>
      <c r="AA34" s="16"/>
      <c r="AB34" s="16">
        <v>1</v>
      </c>
      <c r="AC34" s="16"/>
    </row>
    <row r="35" spans="1:29" s="113" customFormat="1">
      <c r="A35" s="112">
        <v>19</v>
      </c>
      <c r="B35" s="13" t="s">
        <v>106</v>
      </c>
      <c r="C35" s="15">
        <v>5.74</v>
      </c>
      <c r="D35" s="15">
        <v>6.96</v>
      </c>
      <c r="E35" s="15">
        <v>3</v>
      </c>
      <c r="F35" s="117">
        <f t="shared" si="0"/>
        <v>39.950400000000002</v>
      </c>
      <c r="G35" s="117">
        <f t="shared" si="5"/>
        <v>429.86630400000001</v>
      </c>
      <c r="H35" s="117">
        <f t="shared" ref="H35:H36" si="22">E35</f>
        <v>3</v>
      </c>
      <c r="I35" s="16">
        <v>500</v>
      </c>
      <c r="J35" s="23">
        <f t="shared" si="1"/>
        <v>1.0485669291338584</v>
      </c>
      <c r="K35" s="16">
        <v>42</v>
      </c>
      <c r="L35" s="16">
        <v>4200</v>
      </c>
      <c r="M35" s="23">
        <f t="shared" si="4"/>
        <v>8.2094376212023263</v>
      </c>
      <c r="N35" s="34">
        <v>8</v>
      </c>
      <c r="O35" s="16">
        <v>5</v>
      </c>
      <c r="P35" s="16">
        <f t="shared" ref="P35:P36" si="23">O35*K35</f>
        <v>210</v>
      </c>
      <c r="Q35" s="16">
        <v>3</v>
      </c>
      <c r="R35" s="16">
        <f t="shared" ref="R35:R36" si="24">Q35*K35</f>
        <v>126</v>
      </c>
      <c r="S35" s="4"/>
      <c r="T35" s="4"/>
      <c r="U35" s="4"/>
      <c r="V35" s="4"/>
      <c r="W35" s="16">
        <v>16</v>
      </c>
      <c r="X35" s="16"/>
      <c r="Y35" s="16"/>
      <c r="Z35" s="16"/>
      <c r="AA35" s="16"/>
      <c r="AB35" s="16">
        <v>1</v>
      </c>
      <c r="AC35" s="16"/>
    </row>
    <row r="36" spans="1:29" s="113" customFormat="1">
      <c r="A36" s="112">
        <v>20</v>
      </c>
      <c r="B36" s="13" t="s">
        <v>107</v>
      </c>
      <c r="C36" s="15">
        <v>5.74</v>
      </c>
      <c r="D36" s="15">
        <v>6.96</v>
      </c>
      <c r="E36" s="15">
        <v>3</v>
      </c>
      <c r="F36" s="117">
        <f t="shared" si="0"/>
        <v>39.950400000000002</v>
      </c>
      <c r="G36" s="117">
        <f t="shared" si="5"/>
        <v>429.86630400000001</v>
      </c>
      <c r="H36" s="117">
        <f t="shared" si="22"/>
        <v>3</v>
      </c>
      <c r="I36" s="16">
        <v>500</v>
      </c>
      <c r="J36" s="23">
        <f t="shared" si="1"/>
        <v>1.0485669291338584</v>
      </c>
      <c r="K36" s="16">
        <v>42</v>
      </c>
      <c r="L36" s="16">
        <v>4200</v>
      </c>
      <c r="M36" s="23">
        <f t="shared" si="4"/>
        <v>8.2094376212023263</v>
      </c>
      <c r="N36" s="34">
        <v>8</v>
      </c>
      <c r="O36" s="16">
        <v>5</v>
      </c>
      <c r="P36" s="16">
        <f t="shared" si="23"/>
        <v>210</v>
      </c>
      <c r="Q36" s="16">
        <v>3</v>
      </c>
      <c r="R36" s="16">
        <f t="shared" si="24"/>
        <v>126</v>
      </c>
      <c r="S36" s="4"/>
      <c r="T36" s="4"/>
      <c r="U36" s="4"/>
      <c r="V36" s="4"/>
      <c r="W36" s="16">
        <v>16</v>
      </c>
      <c r="X36" s="16"/>
      <c r="Y36" s="16"/>
      <c r="Z36" s="16"/>
      <c r="AA36" s="16"/>
      <c r="AB36" s="16">
        <v>1</v>
      </c>
      <c r="AC36" s="16"/>
    </row>
    <row r="37" spans="1:29" s="113" customFormat="1">
      <c r="A37" s="112">
        <v>21</v>
      </c>
      <c r="B37" s="13" t="s">
        <v>108</v>
      </c>
      <c r="C37" s="15">
        <v>5.74</v>
      </c>
      <c r="D37" s="15">
        <v>6.96</v>
      </c>
      <c r="E37" s="15">
        <v>3</v>
      </c>
      <c r="F37" s="117">
        <f t="shared" si="0"/>
        <v>39.950400000000002</v>
      </c>
      <c r="G37" s="117">
        <f t="shared" si="5"/>
        <v>429.86630400000001</v>
      </c>
      <c r="H37" s="117">
        <f>E37</f>
        <v>3</v>
      </c>
      <c r="I37" s="16">
        <v>500</v>
      </c>
      <c r="J37" s="23">
        <f t="shared" si="1"/>
        <v>1.0485669291338584</v>
      </c>
      <c r="K37" s="16">
        <v>42</v>
      </c>
      <c r="L37" s="16">
        <v>4200</v>
      </c>
      <c r="M37" s="23">
        <f t="shared" si="4"/>
        <v>8.2094376212023263</v>
      </c>
      <c r="N37" s="34">
        <v>8</v>
      </c>
      <c r="O37" s="16">
        <v>5</v>
      </c>
      <c r="P37" s="16">
        <f>O37*K37</f>
        <v>210</v>
      </c>
      <c r="Q37" s="16">
        <v>3</v>
      </c>
      <c r="R37" s="16">
        <f t="shared" ref="R37:R38" si="25">Q37*K37</f>
        <v>126</v>
      </c>
      <c r="S37" s="4"/>
      <c r="T37" s="4"/>
      <c r="U37" s="4"/>
      <c r="V37" s="4"/>
      <c r="W37" s="16">
        <v>16</v>
      </c>
      <c r="X37" s="16"/>
      <c r="Y37" s="16"/>
      <c r="Z37" s="16"/>
      <c r="AA37" s="16"/>
      <c r="AB37" s="16">
        <v>1</v>
      </c>
      <c r="AC37" s="16"/>
    </row>
    <row r="38" spans="1:29" s="113" customFormat="1">
      <c r="A38" s="112">
        <v>22</v>
      </c>
      <c r="B38" s="13" t="s">
        <v>109</v>
      </c>
      <c r="C38" s="15">
        <v>5.74</v>
      </c>
      <c r="D38" s="15">
        <v>6.96</v>
      </c>
      <c r="E38" s="15">
        <v>3</v>
      </c>
      <c r="F38" s="117">
        <f t="shared" si="0"/>
        <v>39.950400000000002</v>
      </c>
      <c r="G38" s="117">
        <f t="shared" si="5"/>
        <v>429.86630400000001</v>
      </c>
      <c r="H38" s="117">
        <f t="shared" ref="H38:H39" si="26">E38</f>
        <v>3</v>
      </c>
      <c r="I38" s="16">
        <v>500</v>
      </c>
      <c r="J38" s="23">
        <f t="shared" si="1"/>
        <v>1.0485669291338584</v>
      </c>
      <c r="K38" s="16">
        <v>42</v>
      </c>
      <c r="L38" s="16">
        <v>4200</v>
      </c>
      <c r="M38" s="23">
        <f t="shared" si="4"/>
        <v>8.2094376212023263</v>
      </c>
      <c r="N38" s="34">
        <v>8</v>
      </c>
      <c r="O38" s="16">
        <v>5</v>
      </c>
      <c r="P38" s="16">
        <f t="shared" ref="P38" si="27">O38*K38</f>
        <v>210</v>
      </c>
      <c r="Q38" s="16">
        <v>3</v>
      </c>
      <c r="R38" s="16">
        <f t="shared" si="25"/>
        <v>126</v>
      </c>
      <c r="S38" s="4"/>
      <c r="T38" s="4"/>
      <c r="U38" s="4"/>
      <c r="V38" s="4"/>
      <c r="W38" s="16">
        <v>16</v>
      </c>
      <c r="X38" s="16"/>
      <c r="Y38" s="16"/>
      <c r="Z38" s="16"/>
      <c r="AA38" s="16"/>
      <c r="AB38" s="16">
        <v>1</v>
      </c>
      <c r="AC38" s="16"/>
    </row>
    <row r="39" spans="1:29" s="113" customFormat="1">
      <c r="A39" s="112">
        <v>23</v>
      </c>
      <c r="B39" s="13" t="s">
        <v>110</v>
      </c>
      <c r="C39" s="15">
        <v>5.19</v>
      </c>
      <c r="D39" s="15">
        <v>5.74</v>
      </c>
      <c r="E39" s="15">
        <v>3</v>
      </c>
      <c r="F39" s="117">
        <f t="shared" si="0"/>
        <v>29.790600000000005</v>
      </c>
      <c r="G39" s="117">
        <f t="shared" si="5"/>
        <v>320.54685600000005</v>
      </c>
      <c r="H39" s="117">
        <f t="shared" si="26"/>
        <v>3</v>
      </c>
      <c r="I39" s="16">
        <v>300</v>
      </c>
      <c r="J39" s="23">
        <f t="shared" si="1"/>
        <v>0.90852698993595626</v>
      </c>
      <c r="K39" s="16">
        <v>36</v>
      </c>
      <c r="L39" s="16">
        <v>3600</v>
      </c>
      <c r="M39" s="23">
        <f>(F39*I39)/(0.85*0.65*J39*L39)</f>
        <v>4.9457013574660635</v>
      </c>
      <c r="N39" s="34">
        <v>3</v>
      </c>
      <c r="O39" s="16">
        <v>2</v>
      </c>
      <c r="P39" s="16">
        <f t="shared" ref="P39" si="28">O39*K39</f>
        <v>72</v>
      </c>
      <c r="Q39" s="16">
        <v>1</v>
      </c>
      <c r="R39" s="16">
        <f t="shared" ref="R39" si="29">Q39*K39</f>
        <v>36</v>
      </c>
      <c r="S39" s="4">
        <v>1</v>
      </c>
      <c r="T39" s="4"/>
      <c r="U39" s="4">
        <v>1</v>
      </c>
      <c r="V39" s="4">
        <v>3</v>
      </c>
      <c r="W39" s="16">
        <v>2</v>
      </c>
      <c r="X39" s="16">
        <v>2</v>
      </c>
      <c r="Y39" s="16">
        <v>1</v>
      </c>
      <c r="Z39" s="16">
        <v>1</v>
      </c>
      <c r="AA39" s="16"/>
      <c r="AB39" s="16">
        <v>1</v>
      </c>
      <c r="AC39" s="16"/>
    </row>
    <row r="40" spans="1:29" s="113" customFormat="1">
      <c r="A40" s="112">
        <v>24</v>
      </c>
      <c r="B40" s="13" t="s">
        <v>76</v>
      </c>
      <c r="C40" s="15">
        <v>1.4</v>
      </c>
      <c r="D40" s="15">
        <v>1.47</v>
      </c>
      <c r="E40" s="15">
        <v>3</v>
      </c>
      <c r="F40" s="117">
        <f t="shared" si="0"/>
        <v>2.0579999999999998</v>
      </c>
      <c r="G40" s="117">
        <f>F40*10.76</f>
        <v>22.144079999999999</v>
      </c>
      <c r="H40" s="117">
        <f>E40</f>
        <v>3</v>
      </c>
      <c r="I40" s="16">
        <v>200</v>
      </c>
      <c r="J40" s="23">
        <f t="shared" si="1"/>
        <v>0.23902439024390243</v>
      </c>
      <c r="K40" s="16">
        <v>12</v>
      </c>
      <c r="L40" s="16">
        <v>1200</v>
      </c>
      <c r="M40" s="23">
        <f t="shared" si="4"/>
        <v>2.5972850678733028</v>
      </c>
      <c r="N40" s="34">
        <v>1</v>
      </c>
      <c r="O40" s="16">
        <v>1</v>
      </c>
      <c r="P40" s="16">
        <f>O40*K40</f>
        <v>12</v>
      </c>
      <c r="Q40" s="16"/>
      <c r="R40" s="16">
        <f>Q40*K40</f>
        <v>0</v>
      </c>
      <c r="S40" s="4"/>
      <c r="T40" s="4">
        <v>1</v>
      </c>
      <c r="U40" s="4"/>
      <c r="V40" s="4">
        <v>1</v>
      </c>
      <c r="W40" s="16"/>
      <c r="X40" s="16"/>
      <c r="Y40" s="16"/>
      <c r="Z40" s="16"/>
      <c r="AA40" s="16"/>
      <c r="AB40" s="16"/>
      <c r="AC40" s="16"/>
    </row>
    <row r="41" spans="1:29" s="113" customFormat="1">
      <c r="A41" s="112">
        <v>25</v>
      </c>
      <c r="B41" s="13" t="s">
        <v>111</v>
      </c>
      <c r="C41" s="15">
        <v>5.19</v>
      </c>
      <c r="D41" s="15">
        <v>5.74</v>
      </c>
      <c r="E41" s="15">
        <v>3</v>
      </c>
      <c r="F41" s="117">
        <f t="shared" si="0"/>
        <v>29.790600000000005</v>
      </c>
      <c r="G41" s="117">
        <f>F41*10.76</f>
        <v>320.54685600000005</v>
      </c>
      <c r="H41" s="117">
        <f>E41</f>
        <v>3</v>
      </c>
      <c r="I41" s="16">
        <v>300</v>
      </c>
      <c r="J41" s="23">
        <f t="shared" si="1"/>
        <v>0.90852698993595626</v>
      </c>
      <c r="K41" s="16">
        <v>36</v>
      </c>
      <c r="L41" s="16">
        <v>3600</v>
      </c>
      <c r="M41" s="23">
        <f t="shared" si="4"/>
        <v>4.9457013574660635</v>
      </c>
      <c r="N41" s="34">
        <v>4</v>
      </c>
      <c r="O41" s="16">
        <v>3</v>
      </c>
      <c r="P41" s="16">
        <f>O41*K41</f>
        <v>108</v>
      </c>
      <c r="Q41" s="16">
        <v>1</v>
      </c>
      <c r="R41" s="16">
        <f>Q41*K41</f>
        <v>36</v>
      </c>
      <c r="S41" s="4">
        <v>1</v>
      </c>
      <c r="T41" s="4"/>
      <c r="U41" s="4">
        <v>1</v>
      </c>
      <c r="V41" s="4">
        <v>3</v>
      </c>
      <c r="W41" s="16">
        <v>2</v>
      </c>
      <c r="X41" s="16">
        <v>2</v>
      </c>
      <c r="Y41" s="16">
        <v>1</v>
      </c>
      <c r="Z41" s="16">
        <v>1</v>
      </c>
      <c r="AA41" s="16"/>
      <c r="AB41" s="16">
        <v>1</v>
      </c>
      <c r="AC41" s="16"/>
    </row>
    <row r="42" spans="1:29" s="113" customFormat="1">
      <c r="A42" s="112">
        <v>26</v>
      </c>
      <c r="B42" s="108" t="s">
        <v>76</v>
      </c>
      <c r="C42" s="15">
        <v>1.4</v>
      </c>
      <c r="D42" s="15">
        <v>1.6</v>
      </c>
      <c r="E42" s="15">
        <v>3</v>
      </c>
      <c r="F42" s="117">
        <f t="shared" si="0"/>
        <v>2.2399999999999998</v>
      </c>
      <c r="G42" s="117">
        <f>F42*10.76</f>
        <v>24.102399999999996</v>
      </c>
      <c r="H42" s="117">
        <f>E42</f>
        <v>3</v>
      </c>
      <c r="I42" s="16">
        <v>200</v>
      </c>
      <c r="J42" s="23">
        <f t="shared" si="1"/>
        <v>0.24888888888888885</v>
      </c>
      <c r="K42" s="16">
        <v>12</v>
      </c>
      <c r="L42" s="16">
        <v>1200</v>
      </c>
      <c r="M42" s="23">
        <f t="shared" si="4"/>
        <v>2.7149321266968327</v>
      </c>
      <c r="N42" s="34">
        <v>1</v>
      </c>
      <c r="O42" s="16">
        <v>1</v>
      </c>
      <c r="P42" s="16">
        <f t="shared" ref="P42:P44" si="30">O42*K42</f>
        <v>12</v>
      </c>
      <c r="Q42" s="16"/>
      <c r="R42" s="16">
        <f t="shared" ref="R42:R46" si="31">Q42*K42</f>
        <v>0</v>
      </c>
      <c r="S42" s="4"/>
      <c r="T42" s="4">
        <v>1</v>
      </c>
      <c r="U42" s="4"/>
      <c r="V42" s="4">
        <v>1</v>
      </c>
      <c r="W42" s="16"/>
      <c r="X42" s="16"/>
      <c r="Y42" s="16"/>
      <c r="Z42" s="16"/>
      <c r="AA42" s="16"/>
      <c r="AB42" s="16"/>
      <c r="AC42" s="16"/>
    </row>
    <row r="43" spans="1:29" s="113" customFormat="1">
      <c r="A43" s="112">
        <v>27</v>
      </c>
      <c r="B43" s="13" t="s">
        <v>112</v>
      </c>
      <c r="C43" s="15">
        <v>15.12</v>
      </c>
      <c r="D43" s="15">
        <v>2.9</v>
      </c>
      <c r="E43" s="15">
        <v>3</v>
      </c>
      <c r="F43" s="117">
        <f t="shared" si="0"/>
        <v>43.847999999999999</v>
      </c>
      <c r="G43" s="117">
        <f t="shared" ref="G43:G48" si="32">F43*10.76</f>
        <v>471.80447999999996</v>
      </c>
      <c r="H43" s="117">
        <f>E43</f>
        <v>3</v>
      </c>
      <c r="I43" s="16">
        <v>200</v>
      </c>
      <c r="J43" s="23">
        <f t="shared" si="1"/>
        <v>0.81109877913429518</v>
      </c>
      <c r="K43" s="16">
        <v>36</v>
      </c>
      <c r="L43" s="16">
        <v>3600</v>
      </c>
      <c r="M43" s="23">
        <f t="shared" si="4"/>
        <v>5.435897435897437</v>
      </c>
      <c r="N43" s="34">
        <v>5</v>
      </c>
      <c r="O43" s="16">
        <v>3</v>
      </c>
      <c r="P43" s="16">
        <f t="shared" si="30"/>
        <v>108</v>
      </c>
      <c r="Q43" s="16">
        <v>2</v>
      </c>
      <c r="R43" s="16">
        <f t="shared" si="31"/>
        <v>72</v>
      </c>
      <c r="S43" s="4"/>
      <c r="T43" s="4"/>
      <c r="U43" s="4"/>
      <c r="V43" s="4">
        <v>3</v>
      </c>
      <c r="W43" s="16"/>
      <c r="X43" s="16"/>
      <c r="Y43" s="16"/>
      <c r="Z43" s="16">
        <v>2</v>
      </c>
      <c r="AA43" s="16">
        <v>1</v>
      </c>
      <c r="AB43" s="16">
        <v>3</v>
      </c>
      <c r="AC43" s="16"/>
    </row>
    <row r="44" spans="1:29" s="113" customFormat="1">
      <c r="A44" s="112">
        <v>28</v>
      </c>
      <c r="B44" s="13" t="s">
        <v>113</v>
      </c>
      <c r="C44" s="15">
        <v>3</v>
      </c>
      <c r="D44" s="15">
        <v>3.18</v>
      </c>
      <c r="E44" s="15">
        <v>3</v>
      </c>
      <c r="F44" s="117">
        <f t="shared" si="0"/>
        <v>9.5400000000000009</v>
      </c>
      <c r="G44" s="117">
        <f t="shared" si="32"/>
        <v>102.6504</v>
      </c>
      <c r="H44" s="117">
        <f>E44</f>
        <v>3</v>
      </c>
      <c r="I44" s="16">
        <v>200</v>
      </c>
      <c r="J44" s="23">
        <f t="shared" si="1"/>
        <v>0.51456310679611661</v>
      </c>
      <c r="K44" s="16">
        <v>36</v>
      </c>
      <c r="L44" s="16">
        <v>3600</v>
      </c>
      <c r="M44" s="23">
        <f t="shared" si="4"/>
        <v>1.8642533936651584</v>
      </c>
      <c r="N44" s="34">
        <v>1</v>
      </c>
      <c r="O44" s="16"/>
      <c r="P44" s="16">
        <f t="shared" si="30"/>
        <v>0</v>
      </c>
      <c r="Q44" s="16">
        <v>1</v>
      </c>
      <c r="R44" s="16">
        <f t="shared" si="31"/>
        <v>36</v>
      </c>
      <c r="S44" s="4"/>
      <c r="T44" s="4"/>
      <c r="U44" s="4"/>
      <c r="V44" s="4">
        <v>1</v>
      </c>
      <c r="W44" s="16"/>
      <c r="X44" s="16"/>
      <c r="Y44" s="16"/>
      <c r="Z44" s="16">
        <v>1</v>
      </c>
      <c r="AA44" s="16"/>
      <c r="AB44" s="16">
        <v>1</v>
      </c>
      <c r="AC44" s="16"/>
    </row>
    <row r="45" spans="1:29" s="113" customFormat="1">
      <c r="A45" s="112">
        <v>29</v>
      </c>
      <c r="B45" s="13" t="s">
        <v>114</v>
      </c>
      <c r="C45" s="15">
        <v>5.74</v>
      </c>
      <c r="D45" s="15">
        <v>5.74</v>
      </c>
      <c r="E45" s="15">
        <v>3</v>
      </c>
      <c r="F45" s="117">
        <f t="shared" si="0"/>
        <v>32.947600000000001</v>
      </c>
      <c r="G45" s="117">
        <f t="shared" si="32"/>
        <v>354.51617600000003</v>
      </c>
      <c r="H45" s="117">
        <f t="shared" ref="H45:H48" si="33">E45</f>
        <v>3</v>
      </c>
      <c r="I45" s="16">
        <v>200</v>
      </c>
      <c r="J45" s="23">
        <f t="shared" si="1"/>
        <v>0.95666666666666678</v>
      </c>
      <c r="K45" s="16">
        <v>36</v>
      </c>
      <c r="L45" s="16">
        <v>3600</v>
      </c>
      <c r="M45" s="23">
        <f t="shared" si="4"/>
        <v>3.4630467571644044</v>
      </c>
      <c r="N45" s="34">
        <v>4</v>
      </c>
      <c r="O45" s="16">
        <v>3</v>
      </c>
      <c r="P45" s="16">
        <f>O45*K45</f>
        <v>108</v>
      </c>
      <c r="Q45" s="16">
        <v>1</v>
      </c>
      <c r="R45" s="16">
        <f t="shared" si="31"/>
        <v>36</v>
      </c>
      <c r="S45" s="4"/>
      <c r="T45" s="4"/>
      <c r="U45" s="4"/>
      <c r="V45" s="4">
        <v>2</v>
      </c>
      <c r="W45" s="16">
        <v>2</v>
      </c>
      <c r="X45" s="16"/>
      <c r="Y45" s="16"/>
      <c r="Z45" s="16">
        <v>1</v>
      </c>
      <c r="AA45" s="16"/>
      <c r="AB45" s="16">
        <v>1</v>
      </c>
      <c r="AC45" s="16"/>
    </row>
    <row r="46" spans="1:29" s="113" customFormat="1">
      <c r="A46" s="112">
        <v>30</v>
      </c>
      <c r="B46" s="108" t="s">
        <v>115</v>
      </c>
      <c r="C46" s="15">
        <v>7.74</v>
      </c>
      <c r="D46" s="15">
        <v>5.74</v>
      </c>
      <c r="E46" s="15">
        <v>3</v>
      </c>
      <c r="F46" s="117">
        <f t="shared" si="0"/>
        <v>44.427600000000005</v>
      </c>
      <c r="G46" s="117">
        <f t="shared" si="32"/>
        <v>478.04097600000006</v>
      </c>
      <c r="H46" s="117">
        <f t="shared" si="33"/>
        <v>3</v>
      </c>
      <c r="I46" s="16">
        <v>400</v>
      </c>
      <c r="J46" s="23">
        <f t="shared" si="1"/>
        <v>1.0986053412462911</v>
      </c>
      <c r="K46" s="16">
        <v>36</v>
      </c>
      <c r="L46" s="16">
        <v>3600</v>
      </c>
      <c r="M46" s="23">
        <f t="shared" si="4"/>
        <v>8.1327300150829558</v>
      </c>
      <c r="N46" s="34">
        <v>6</v>
      </c>
      <c r="O46" s="16">
        <v>4</v>
      </c>
      <c r="P46" s="16">
        <f>O46*K46</f>
        <v>144</v>
      </c>
      <c r="Q46" s="16">
        <v>2</v>
      </c>
      <c r="R46" s="16">
        <f t="shared" si="31"/>
        <v>72</v>
      </c>
      <c r="S46" s="4">
        <v>2</v>
      </c>
      <c r="T46" s="4"/>
      <c r="U46" s="4">
        <v>1</v>
      </c>
      <c r="V46" s="4">
        <v>2</v>
      </c>
      <c r="W46" s="16">
        <v>2</v>
      </c>
      <c r="X46" s="16"/>
      <c r="Y46" s="16"/>
      <c r="Z46" s="16">
        <v>1</v>
      </c>
      <c r="AA46" s="16"/>
      <c r="AB46" s="16">
        <v>1</v>
      </c>
      <c r="AC46" s="16"/>
    </row>
    <row r="47" spans="1:29" s="113" customFormat="1">
      <c r="A47" s="112">
        <v>31</v>
      </c>
      <c r="B47" s="13" t="s">
        <v>116</v>
      </c>
      <c r="C47" s="15">
        <v>4.57</v>
      </c>
      <c r="D47" s="15">
        <v>1.8</v>
      </c>
      <c r="E47" s="15">
        <v>3</v>
      </c>
      <c r="F47" s="117">
        <f t="shared" si="0"/>
        <v>8.2260000000000009</v>
      </c>
      <c r="G47" s="117">
        <f t="shared" si="32"/>
        <v>88.51176000000001</v>
      </c>
      <c r="H47" s="117">
        <f t="shared" si="33"/>
        <v>3</v>
      </c>
      <c r="I47" s="16">
        <v>200</v>
      </c>
      <c r="J47" s="23">
        <f t="shared" si="1"/>
        <v>0.43045525902668763</v>
      </c>
      <c r="K47" s="16">
        <v>12</v>
      </c>
      <c r="L47" s="16">
        <v>1200</v>
      </c>
      <c r="M47" s="23">
        <f t="shared" ref="M47:M48" si="34">(F47*I47)/(0.85*0.65*J47*L47)</f>
        <v>5.764705882352942</v>
      </c>
      <c r="N47" s="34">
        <v>2</v>
      </c>
      <c r="O47" s="16">
        <v>1</v>
      </c>
      <c r="P47" s="16">
        <f>O47*K47</f>
        <v>12</v>
      </c>
      <c r="Q47" s="16">
        <v>1</v>
      </c>
      <c r="R47" s="16">
        <f>Q47*K47</f>
        <v>12</v>
      </c>
      <c r="S47" s="4"/>
      <c r="T47" s="4"/>
      <c r="U47" s="4"/>
      <c r="V47" s="4">
        <v>1</v>
      </c>
      <c r="W47" s="16"/>
      <c r="X47" s="16"/>
      <c r="Y47" s="16"/>
      <c r="Z47" s="16"/>
      <c r="AA47" s="16"/>
      <c r="AB47" s="16"/>
      <c r="AC47" s="114"/>
    </row>
    <row r="48" spans="1:29" s="113" customFormat="1">
      <c r="A48" s="112">
        <v>32</v>
      </c>
      <c r="B48" s="13" t="s">
        <v>117</v>
      </c>
      <c r="C48" s="15">
        <v>4.57</v>
      </c>
      <c r="D48" s="15">
        <v>3.84</v>
      </c>
      <c r="E48" s="15">
        <v>3</v>
      </c>
      <c r="F48" s="117">
        <f t="shared" si="0"/>
        <v>17.5488</v>
      </c>
      <c r="G48" s="117">
        <f t="shared" si="32"/>
        <v>188.82508799999999</v>
      </c>
      <c r="H48" s="117">
        <f t="shared" si="33"/>
        <v>3</v>
      </c>
      <c r="I48" s="16">
        <v>200</v>
      </c>
      <c r="J48" s="23">
        <f t="shared" si="1"/>
        <v>0.69555291319857315</v>
      </c>
      <c r="K48" s="16">
        <v>24</v>
      </c>
      <c r="L48" s="16">
        <v>2400</v>
      </c>
      <c r="M48" s="23">
        <f t="shared" si="34"/>
        <v>3.8054298642533935</v>
      </c>
      <c r="N48" s="34">
        <v>4</v>
      </c>
      <c r="O48" s="16">
        <v>3</v>
      </c>
      <c r="P48" s="16">
        <f t="shared" ref="P48:P50" si="35">O48*K48</f>
        <v>72</v>
      </c>
      <c r="Q48" s="16">
        <v>1</v>
      </c>
      <c r="R48" s="16">
        <f t="shared" ref="R48:R50" si="36">Q48*K48</f>
        <v>24</v>
      </c>
      <c r="S48" s="4"/>
      <c r="T48" s="4"/>
      <c r="U48" s="4"/>
      <c r="V48" s="4">
        <v>2</v>
      </c>
      <c r="W48" s="16"/>
      <c r="X48" s="16"/>
      <c r="Y48" s="16"/>
      <c r="Z48" s="16">
        <v>1</v>
      </c>
      <c r="AA48" s="16"/>
      <c r="AB48" s="16">
        <v>1</v>
      </c>
      <c r="AC48" s="16"/>
    </row>
    <row r="49" spans="1:29" s="113" customFormat="1">
      <c r="A49" s="112">
        <v>33</v>
      </c>
      <c r="B49" s="13" t="s">
        <v>118</v>
      </c>
      <c r="C49" s="15">
        <v>28.14</v>
      </c>
      <c r="D49" s="15">
        <v>2.9</v>
      </c>
      <c r="E49" s="15">
        <v>3</v>
      </c>
      <c r="F49" s="117">
        <f t="shared" ref="F49:F74" si="37">C49*D49</f>
        <v>81.605999999999995</v>
      </c>
      <c r="G49" s="117">
        <f>F49*10.76</f>
        <v>878.08055999999988</v>
      </c>
      <c r="H49" s="117">
        <f>E49</f>
        <v>3</v>
      </c>
      <c r="I49" s="16">
        <v>200</v>
      </c>
      <c r="J49" s="23">
        <f t="shared" ref="J49:J74" si="38">(C49*D49)/(E49*(C49+D49))</f>
        <v>0.87635309278350504</v>
      </c>
      <c r="K49" s="16">
        <v>36</v>
      </c>
      <c r="L49" s="16">
        <v>3600</v>
      </c>
      <c r="M49" s="23">
        <f>(F49*I49)/(0.85*0.65*J49*L49)</f>
        <v>9.3634992458521875</v>
      </c>
      <c r="N49" s="34">
        <v>9</v>
      </c>
      <c r="O49" s="115">
        <v>6</v>
      </c>
      <c r="P49" s="16">
        <f t="shared" si="35"/>
        <v>216</v>
      </c>
      <c r="Q49" s="115">
        <v>3</v>
      </c>
      <c r="R49" s="16">
        <f t="shared" si="36"/>
        <v>108</v>
      </c>
      <c r="S49" s="114"/>
      <c r="T49" s="114"/>
      <c r="U49" s="114"/>
      <c r="V49" s="114">
        <v>3</v>
      </c>
      <c r="W49" s="115"/>
      <c r="X49" s="115"/>
      <c r="Y49" s="115"/>
      <c r="Z49" s="115">
        <v>2</v>
      </c>
      <c r="AA49" s="115">
        <v>4</v>
      </c>
      <c r="AB49" s="115">
        <v>5</v>
      </c>
      <c r="AC49" s="116"/>
    </row>
    <row r="50" spans="1:29" s="113" customFormat="1">
      <c r="A50" s="112">
        <v>34</v>
      </c>
      <c r="B50" s="13" t="s">
        <v>104</v>
      </c>
      <c r="C50" s="15">
        <v>9.0299999999999994</v>
      </c>
      <c r="D50" s="15">
        <v>7.4</v>
      </c>
      <c r="E50" s="15">
        <v>3</v>
      </c>
      <c r="F50" s="117">
        <f t="shared" si="37"/>
        <v>66.822000000000003</v>
      </c>
      <c r="G50" s="117">
        <f>F50*10.76</f>
        <v>719.00472000000002</v>
      </c>
      <c r="H50" s="117">
        <f>E50</f>
        <v>3</v>
      </c>
      <c r="I50" s="16">
        <v>200</v>
      </c>
      <c r="J50" s="23">
        <f t="shared" si="38"/>
        <v>1.3556908094948266</v>
      </c>
      <c r="K50" s="16">
        <v>36</v>
      </c>
      <c r="L50" s="16">
        <v>3600</v>
      </c>
      <c r="M50" s="23">
        <f t="shared" ref="M50" si="39">(F50*I50)/(0.85*0.65*J50*L50)</f>
        <v>4.9562594268476623</v>
      </c>
      <c r="N50" s="34">
        <v>6</v>
      </c>
      <c r="O50" s="115">
        <v>4</v>
      </c>
      <c r="P50" s="16">
        <f t="shared" si="35"/>
        <v>144</v>
      </c>
      <c r="Q50" s="115">
        <v>2</v>
      </c>
      <c r="R50" s="16">
        <f t="shared" si="36"/>
        <v>72</v>
      </c>
      <c r="S50" s="114"/>
      <c r="T50" s="114"/>
      <c r="U50" s="114"/>
      <c r="V50" s="114"/>
      <c r="W50" s="115"/>
      <c r="X50" s="115"/>
      <c r="Y50" s="115"/>
      <c r="Z50" s="115"/>
      <c r="AA50" s="115"/>
      <c r="AB50" s="115"/>
      <c r="AC50" s="116"/>
    </row>
    <row r="51" spans="1:29" s="113" customFormat="1">
      <c r="A51" s="112">
        <v>35</v>
      </c>
      <c r="B51" s="13" t="s">
        <v>119</v>
      </c>
      <c r="C51" s="15">
        <v>6.25</v>
      </c>
      <c r="D51" s="15">
        <v>5.74</v>
      </c>
      <c r="E51" s="15">
        <v>3</v>
      </c>
      <c r="F51" s="117">
        <f t="shared" si="37"/>
        <v>35.875</v>
      </c>
      <c r="G51" s="117">
        <f>F51*10.76</f>
        <v>386.01499999999999</v>
      </c>
      <c r="H51" s="117">
        <f>E51</f>
        <v>3</v>
      </c>
      <c r="I51" s="16">
        <v>300</v>
      </c>
      <c r="J51" s="23">
        <f t="shared" si="38"/>
        <v>0.99735891020294698</v>
      </c>
      <c r="K51" s="16">
        <v>24</v>
      </c>
      <c r="L51" s="16">
        <v>2400</v>
      </c>
      <c r="M51" s="23">
        <f>(F51*I51)/(0.85*0.65*J51*L51)</f>
        <v>8.1380090497737552</v>
      </c>
      <c r="N51" s="34">
        <v>6</v>
      </c>
      <c r="O51" s="16">
        <v>4</v>
      </c>
      <c r="P51" s="16">
        <f>O51*K51</f>
        <v>96</v>
      </c>
      <c r="Q51" s="16">
        <v>2</v>
      </c>
      <c r="R51" s="16">
        <f>Q51*K51</f>
        <v>48</v>
      </c>
      <c r="S51" s="4">
        <v>1</v>
      </c>
      <c r="T51" s="4"/>
      <c r="U51" s="4">
        <v>1</v>
      </c>
      <c r="V51" s="4">
        <v>4</v>
      </c>
      <c r="W51" s="16">
        <v>4</v>
      </c>
      <c r="X51" s="16"/>
      <c r="Y51" s="16"/>
      <c r="Z51" s="16">
        <v>1</v>
      </c>
      <c r="AA51" s="16"/>
      <c r="AB51" s="16">
        <v>1</v>
      </c>
      <c r="AC51" s="16"/>
    </row>
    <row r="52" spans="1:29" s="113" customFormat="1">
      <c r="A52" s="112">
        <v>36</v>
      </c>
      <c r="B52" s="13" t="s">
        <v>120</v>
      </c>
      <c r="C52" s="15">
        <v>1.8</v>
      </c>
      <c r="D52" s="15">
        <v>2.83</v>
      </c>
      <c r="E52" s="15">
        <v>3</v>
      </c>
      <c r="F52" s="117">
        <f t="shared" si="37"/>
        <v>5.0940000000000003</v>
      </c>
      <c r="G52" s="117">
        <f t="shared" ref="G52:G70" si="40">F52*10.76</f>
        <v>54.811440000000005</v>
      </c>
      <c r="H52" s="117">
        <f>E52</f>
        <v>3</v>
      </c>
      <c r="I52" s="16">
        <v>200</v>
      </c>
      <c r="J52" s="23">
        <f t="shared" si="38"/>
        <v>0.36673866090712742</v>
      </c>
      <c r="K52" s="16">
        <v>24</v>
      </c>
      <c r="L52" s="16">
        <v>2400</v>
      </c>
      <c r="M52" s="23">
        <f t="shared" ref="M52:M69" si="41">(F52*I52)/(0.85*0.65*J52*L52)</f>
        <v>2.0950226244343892</v>
      </c>
      <c r="N52" s="34">
        <v>1</v>
      </c>
      <c r="O52" s="16"/>
      <c r="P52" s="16">
        <f t="shared" ref="P52:P58" si="42">O52*K52</f>
        <v>0</v>
      </c>
      <c r="Q52" s="16">
        <v>1</v>
      </c>
      <c r="R52" s="16">
        <f t="shared" ref="R52:R59" si="43">Q52*K52</f>
        <v>24</v>
      </c>
      <c r="S52" s="4"/>
      <c r="T52" s="4"/>
      <c r="U52" s="4"/>
      <c r="V52" s="4">
        <v>1</v>
      </c>
      <c r="W52" s="16"/>
      <c r="X52" s="16"/>
      <c r="Y52" s="16"/>
      <c r="Z52" s="16">
        <v>1</v>
      </c>
      <c r="AA52" s="16"/>
      <c r="AB52" s="16">
        <v>1</v>
      </c>
      <c r="AC52" s="16"/>
    </row>
    <row r="53" spans="1:29" s="113" customFormat="1">
      <c r="A53" s="112">
        <v>37</v>
      </c>
      <c r="B53" s="13" t="s">
        <v>121</v>
      </c>
      <c r="C53" s="15">
        <v>1.8</v>
      </c>
      <c r="D53" s="15">
        <v>5.74</v>
      </c>
      <c r="E53" s="15">
        <v>3</v>
      </c>
      <c r="F53" s="117">
        <f t="shared" si="37"/>
        <v>10.332000000000001</v>
      </c>
      <c r="G53" s="117">
        <f t="shared" si="40"/>
        <v>111.17232</v>
      </c>
      <c r="H53" s="117">
        <f>E53</f>
        <v>3</v>
      </c>
      <c r="I53" s="16">
        <v>200</v>
      </c>
      <c r="J53" s="23">
        <f t="shared" si="38"/>
        <v>0.45676392572944297</v>
      </c>
      <c r="K53" s="16">
        <v>24</v>
      </c>
      <c r="L53" s="16">
        <v>2400</v>
      </c>
      <c r="M53" s="23">
        <f t="shared" si="41"/>
        <v>3.4117647058823537</v>
      </c>
      <c r="N53" s="34">
        <v>3</v>
      </c>
      <c r="O53" s="16">
        <v>2</v>
      </c>
      <c r="P53" s="16">
        <f t="shared" si="42"/>
        <v>48</v>
      </c>
      <c r="Q53" s="16">
        <v>1</v>
      </c>
      <c r="R53" s="16">
        <f t="shared" si="43"/>
        <v>24</v>
      </c>
      <c r="S53" s="4"/>
      <c r="T53" s="4"/>
      <c r="U53" s="4"/>
      <c r="V53" s="4">
        <v>1</v>
      </c>
      <c r="W53" s="16"/>
      <c r="X53" s="16"/>
      <c r="Y53" s="16"/>
      <c r="Z53" s="16">
        <v>1</v>
      </c>
      <c r="AA53" s="16"/>
      <c r="AB53" s="16">
        <v>1</v>
      </c>
      <c r="AC53" s="16"/>
    </row>
    <row r="54" spans="1:29" s="113" customFormat="1">
      <c r="A54" s="112">
        <v>38</v>
      </c>
      <c r="B54" s="13" t="s">
        <v>76</v>
      </c>
      <c r="C54" s="15">
        <v>3.65</v>
      </c>
      <c r="D54" s="15">
        <v>4.83</v>
      </c>
      <c r="E54" s="15">
        <v>3</v>
      </c>
      <c r="F54" s="117">
        <f t="shared" si="37"/>
        <v>17.6295</v>
      </c>
      <c r="G54" s="117">
        <f t="shared" si="40"/>
        <v>189.69342</v>
      </c>
      <c r="H54" s="117">
        <f t="shared" ref="H54:H63" si="44">E54</f>
        <v>3</v>
      </c>
      <c r="I54" s="16">
        <v>200</v>
      </c>
      <c r="J54" s="23">
        <f t="shared" si="38"/>
        <v>0.6929834905660377</v>
      </c>
      <c r="K54" s="16">
        <v>12</v>
      </c>
      <c r="L54" s="16">
        <v>1200</v>
      </c>
      <c r="M54" s="23">
        <f t="shared" si="41"/>
        <v>7.6742081447963804</v>
      </c>
      <c r="N54" s="34">
        <v>5</v>
      </c>
      <c r="O54" s="16">
        <v>4</v>
      </c>
      <c r="P54" s="16">
        <f t="shared" si="42"/>
        <v>48</v>
      </c>
      <c r="Q54" s="16">
        <v>1</v>
      </c>
      <c r="R54" s="16">
        <f t="shared" si="43"/>
        <v>12</v>
      </c>
      <c r="S54" s="4"/>
      <c r="T54" s="4">
        <v>2</v>
      </c>
      <c r="U54" s="4"/>
      <c r="V54" s="4">
        <v>1</v>
      </c>
      <c r="W54" s="16"/>
      <c r="X54" s="16"/>
      <c r="Y54" s="16"/>
      <c r="Z54" s="16"/>
      <c r="AA54" s="16"/>
      <c r="AB54" s="16"/>
      <c r="AC54" s="16"/>
    </row>
    <row r="55" spans="1:29" s="113" customFormat="1">
      <c r="A55" s="112">
        <v>39</v>
      </c>
      <c r="B55" s="108" t="s">
        <v>122</v>
      </c>
      <c r="C55" s="15">
        <v>3.42</v>
      </c>
      <c r="D55" s="15">
        <v>3.35</v>
      </c>
      <c r="E55" s="15">
        <v>3</v>
      </c>
      <c r="F55" s="117">
        <f t="shared" si="37"/>
        <v>11.457000000000001</v>
      </c>
      <c r="G55" s="117">
        <f t="shared" si="40"/>
        <v>123.27732</v>
      </c>
      <c r="H55" s="117">
        <f t="shared" si="44"/>
        <v>3</v>
      </c>
      <c r="I55" s="16">
        <v>200</v>
      </c>
      <c r="J55" s="23">
        <f t="shared" si="38"/>
        <v>0.56410635155096023</v>
      </c>
      <c r="K55" s="16">
        <v>24</v>
      </c>
      <c r="L55" s="16">
        <v>2400</v>
      </c>
      <c r="M55" s="23">
        <f t="shared" si="41"/>
        <v>3.0633484162895925</v>
      </c>
      <c r="N55" s="34">
        <v>4</v>
      </c>
      <c r="O55" s="16">
        <v>3</v>
      </c>
      <c r="P55" s="16">
        <f t="shared" si="42"/>
        <v>72</v>
      </c>
      <c r="Q55" s="16">
        <v>1</v>
      </c>
      <c r="R55" s="16">
        <f t="shared" si="43"/>
        <v>24</v>
      </c>
      <c r="S55" s="4"/>
      <c r="T55" s="4"/>
      <c r="U55" s="4"/>
      <c r="V55" s="4">
        <v>2</v>
      </c>
      <c r="W55" s="16"/>
      <c r="X55" s="16"/>
      <c r="Y55" s="16"/>
      <c r="Z55" s="16">
        <v>1</v>
      </c>
      <c r="AA55" s="16"/>
      <c r="AB55" s="16">
        <v>1</v>
      </c>
      <c r="AC55" s="16"/>
    </row>
    <row r="56" spans="1:29" s="113" customFormat="1">
      <c r="A56" s="112">
        <v>40</v>
      </c>
      <c r="B56" s="13" t="s">
        <v>123</v>
      </c>
      <c r="C56" s="15">
        <v>2.9</v>
      </c>
      <c r="D56" s="15">
        <v>18.07</v>
      </c>
      <c r="E56" s="15">
        <v>3</v>
      </c>
      <c r="F56" s="117">
        <f t="shared" si="37"/>
        <v>52.402999999999999</v>
      </c>
      <c r="G56" s="117">
        <f t="shared" si="40"/>
        <v>563.85627999999997</v>
      </c>
      <c r="H56" s="117">
        <f t="shared" si="44"/>
        <v>3</v>
      </c>
      <c r="I56" s="16">
        <v>200</v>
      </c>
      <c r="J56" s="23">
        <f t="shared" si="38"/>
        <v>0.83298362740422827</v>
      </c>
      <c r="K56" s="16">
        <v>36</v>
      </c>
      <c r="L56" s="16">
        <v>3600</v>
      </c>
      <c r="M56" s="23">
        <f t="shared" si="41"/>
        <v>6.3257918552036205</v>
      </c>
      <c r="N56" s="34">
        <v>6</v>
      </c>
      <c r="O56" s="16">
        <v>4</v>
      </c>
      <c r="P56" s="16">
        <f t="shared" si="42"/>
        <v>144</v>
      </c>
      <c r="Q56" s="16">
        <v>2</v>
      </c>
      <c r="R56" s="16">
        <f t="shared" si="43"/>
        <v>72</v>
      </c>
      <c r="S56" s="4"/>
      <c r="T56" s="4"/>
      <c r="U56" s="4"/>
      <c r="V56" s="4">
        <v>4</v>
      </c>
      <c r="W56" s="16"/>
      <c r="X56" s="16"/>
      <c r="Y56" s="16"/>
      <c r="Z56" s="16">
        <v>2</v>
      </c>
      <c r="AA56" s="16">
        <v>2</v>
      </c>
      <c r="AB56" s="16">
        <v>3</v>
      </c>
      <c r="AC56" s="16"/>
    </row>
    <row r="57" spans="1:29" s="113" customFormat="1">
      <c r="A57" s="112">
        <v>41</v>
      </c>
      <c r="B57" s="13" t="s">
        <v>124</v>
      </c>
      <c r="C57" s="15">
        <v>5.74</v>
      </c>
      <c r="D57" s="15">
        <v>1.68</v>
      </c>
      <c r="E57" s="15">
        <v>3</v>
      </c>
      <c r="F57" s="117">
        <f t="shared" si="37"/>
        <v>9.6432000000000002</v>
      </c>
      <c r="G57" s="117">
        <f t="shared" si="40"/>
        <v>103.76083199999999</v>
      </c>
      <c r="H57" s="117">
        <f t="shared" si="44"/>
        <v>3</v>
      </c>
      <c r="I57" s="16">
        <v>200</v>
      </c>
      <c r="J57" s="23">
        <f t="shared" si="38"/>
        <v>0.43320754716981136</v>
      </c>
      <c r="K57" s="16">
        <v>24</v>
      </c>
      <c r="L57" s="16">
        <v>2400</v>
      </c>
      <c r="M57" s="23">
        <f t="shared" si="41"/>
        <v>3.3574660633484168</v>
      </c>
      <c r="N57" s="34">
        <v>3</v>
      </c>
      <c r="O57" s="16">
        <v>2</v>
      </c>
      <c r="P57" s="16">
        <f t="shared" si="42"/>
        <v>48</v>
      </c>
      <c r="Q57" s="16">
        <v>1</v>
      </c>
      <c r="R57" s="16">
        <f t="shared" si="43"/>
        <v>24</v>
      </c>
      <c r="S57" s="4"/>
      <c r="T57" s="4"/>
      <c r="U57" s="4"/>
      <c r="V57" s="4">
        <v>1</v>
      </c>
      <c r="W57" s="16"/>
      <c r="X57" s="16"/>
      <c r="Y57" s="16"/>
      <c r="Z57" s="16">
        <v>1</v>
      </c>
      <c r="AA57" s="16"/>
      <c r="AB57" s="16">
        <v>1</v>
      </c>
      <c r="AC57" s="16"/>
    </row>
    <row r="58" spans="1:29" s="113" customFormat="1">
      <c r="A58" s="112">
        <v>42</v>
      </c>
      <c r="B58" s="13" t="s">
        <v>76</v>
      </c>
      <c r="C58" s="15">
        <v>6.43</v>
      </c>
      <c r="D58" s="15">
        <v>3.35</v>
      </c>
      <c r="E58" s="15">
        <v>3</v>
      </c>
      <c r="F58" s="117">
        <f t="shared" si="37"/>
        <v>21.540499999999998</v>
      </c>
      <c r="G58" s="117">
        <f t="shared" si="40"/>
        <v>231.77577999999997</v>
      </c>
      <c r="H58" s="117">
        <f t="shared" si="44"/>
        <v>3</v>
      </c>
      <c r="I58" s="16">
        <v>200</v>
      </c>
      <c r="J58" s="23">
        <f t="shared" si="38"/>
        <v>0.73416837082481257</v>
      </c>
      <c r="K58" s="16">
        <v>12</v>
      </c>
      <c r="L58" s="16">
        <v>1200</v>
      </c>
      <c r="M58" s="23">
        <f t="shared" si="41"/>
        <v>8.850678733031673</v>
      </c>
      <c r="N58" s="34">
        <v>7</v>
      </c>
      <c r="O58" s="16">
        <v>6</v>
      </c>
      <c r="P58" s="16">
        <f t="shared" si="42"/>
        <v>72</v>
      </c>
      <c r="Q58" s="16">
        <v>1</v>
      </c>
      <c r="R58" s="16">
        <f t="shared" si="43"/>
        <v>12</v>
      </c>
      <c r="S58" s="4"/>
      <c r="T58" s="4">
        <v>2</v>
      </c>
      <c r="U58" s="4"/>
      <c r="V58" s="4">
        <v>2</v>
      </c>
      <c r="W58" s="16"/>
      <c r="X58" s="16"/>
      <c r="Y58" s="16"/>
      <c r="Z58" s="16"/>
      <c r="AA58" s="16"/>
      <c r="AB58" s="16"/>
      <c r="AC58" s="16"/>
    </row>
    <row r="59" spans="1:29" s="113" customFormat="1">
      <c r="A59" s="112">
        <v>43</v>
      </c>
      <c r="B59" s="13" t="s">
        <v>125</v>
      </c>
      <c r="C59" s="15">
        <v>5.74</v>
      </c>
      <c r="D59" s="15">
        <v>14.27</v>
      </c>
      <c r="E59" s="15">
        <v>3</v>
      </c>
      <c r="F59" s="117">
        <f t="shared" si="37"/>
        <v>81.909800000000004</v>
      </c>
      <c r="G59" s="117">
        <f t="shared" si="40"/>
        <v>881.34944800000005</v>
      </c>
      <c r="H59" s="117">
        <f t="shared" si="44"/>
        <v>3</v>
      </c>
      <c r="I59" s="16">
        <v>500</v>
      </c>
      <c r="J59" s="23">
        <f t="shared" si="38"/>
        <v>1.36448109278694</v>
      </c>
      <c r="K59" s="16">
        <v>36</v>
      </c>
      <c r="L59" s="16">
        <v>3600</v>
      </c>
      <c r="M59" s="23">
        <f t="shared" si="41"/>
        <v>15.090497737556561</v>
      </c>
      <c r="N59" s="34">
        <v>15</v>
      </c>
      <c r="O59" s="16">
        <v>10</v>
      </c>
      <c r="P59" s="16">
        <f>O59*K59</f>
        <v>360</v>
      </c>
      <c r="Q59" s="16">
        <v>5</v>
      </c>
      <c r="R59" s="16">
        <f t="shared" si="43"/>
        <v>180</v>
      </c>
      <c r="S59" s="4"/>
      <c r="T59" s="4"/>
      <c r="U59" s="4">
        <v>2</v>
      </c>
      <c r="V59" s="4">
        <v>34</v>
      </c>
      <c r="W59" s="16">
        <v>34</v>
      </c>
      <c r="X59" s="16">
        <v>13</v>
      </c>
      <c r="Y59" s="16">
        <v>1</v>
      </c>
      <c r="Z59" s="16">
        <v>1</v>
      </c>
      <c r="AA59" s="16"/>
      <c r="AB59" s="16">
        <v>2</v>
      </c>
      <c r="AC59" s="16"/>
    </row>
    <row r="60" spans="1:29" s="113" customFormat="1">
      <c r="A60" s="112">
        <v>44</v>
      </c>
      <c r="B60" s="13" t="s">
        <v>126</v>
      </c>
      <c r="C60" s="15">
        <v>2.9</v>
      </c>
      <c r="D60" s="15">
        <v>11.79</v>
      </c>
      <c r="E60" s="15">
        <v>3</v>
      </c>
      <c r="F60" s="117">
        <f t="shared" si="37"/>
        <v>34.190999999999995</v>
      </c>
      <c r="G60" s="117">
        <f t="shared" si="40"/>
        <v>367.89515999999992</v>
      </c>
      <c r="H60" s="117">
        <f t="shared" si="44"/>
        <v>3</v>
      </c>
      <c r="I60" s="16">
        <v>200</v>
      </c>
      <c r="J60" s="23">
        <f t="shared" si="38"/>
        <v>0.77583390061266155</v>
      </c>
      <c r="K60" s="16">
        <v>36</v>
      </c>
      <c r="L60" s="16">
        <v>3600</v>
      </c>
      <c r="M60" s="23">
        <f t="shared" si="41"/>
        <v>4.4313725490196081</v>
      </c>
      <c r="N60" s="34">
        <v>4</v>
      </c>
      <c r="O60" s="16">
        <v>3</v>
      </c>
      <c r="P60" s="16">
        <f>O60*K60</f>
        <v>108</v>
      </c>
      <c r="Q60" s="16">
        <v>1</v>
      </c>
      <c r="R60" s="16">
        <f t="shared" ref="R60:R61" si="45">Q60*K60</f>
        <v>36</v>
      </c>
      <c r="S60" s="4"/>
      <c r="T60" s="4"/>
      <c r="U60" s="4"/>
      <c r="V60" s="4">
        <v>2</v>
      </c>
      <c r="W60" s="16"/>
      <c r="X60" s="16"/>
      <c r="Y60" s="16"/>
      <c r="Z60" s="16">
        <v>1</v>
      </c>
      <c r="AA60" s="16">
        <v>1</v>
      </c>
      <c r="AB60" s="16">
        <v>2</v>
      </c>
      <c r="AC60" s="16"/>
    </row>
    <row r="61" spans="1:29" s="113" customFormat="1">
      <c r="A61" s="112">
        <v>45</v>
      </c>
      <c r="B61" s="13" t="s">
        <v>127</v>
      </c>
      <c r="C61" s="15">
        <v>5.74</v>
      </c>
      <c r="D61" s="15">
        <v>8.85</v>
      </c>
      <c r="E61" s="15">
        <v>3</v>
      </c>
      <c r="F61" s="117">
        <f t="shared" si="37"/>
        <v>50.798999999999999</v>
      </c>
      <c r="G61" s="117">
        <f t="shared" si="40"/>
        <v>546.59723999999994</v>
      </c>
      <c r="H61" s="117">
        <f t="shared" si="44"/>
        <v>3</v>
      </c>
      <c r="I61" s="16">
        <v>300</v>
      </c>
      <c r="J61" s="23">
        <f t="shared" si="38"/>
        <v>1.1605894448252227</v>
      </c>
      <c r="K61" s="16">
        <v>36</v>
      </c>
      <c r="L61" s="16">
        <v>3600</v>
      </c>
      <c r="M61" s="23">
        <f t="shared" si="41"/>
        <v>6.6018099547511317</v>
      </c>
      <c r="N61" s="34">
        <v>6</v>
      </c>
      <c r="O61" s="16">
        <v>4</v>
      </c>
      <c r="P61" s="16">
        <f t="shared" ref="P61:P67" si="46">O61*K61</f>
        <v>144</v>
      </c>
      <c r="Q61" s="16">
        <v>2</v>
      </c>
      <c r="R61" s="16">
        <f t="shared" si="45"/>
        <v>72</v>
      </c>
      <c r="S61" s="4">
        <v>2</v>
      </c>
      <c r="T61" s="4"/>
      <c r="U61" s="4">
        <v>2</v>
      </c>
      <c r="V61" s="4">
        <v>12</v>
      </c>
      <c r="W61" s="16">
        <v>12</v>
      </c>
      <c r="X61" s="16">
        <v>6</v>
      </c>
      <c r="Y61" s="16">
        <v>1</v>
      </c>
      <c r="Z61" s="16">
        <v>1</v>
      </c>
      <c r="AA61" s="16"/>
      <c r="AB61" s="16">
        <v>2</v>
      </c>
      <c r="AC61" s="16"/>
    </row>
    <row r="62" spans="1:29" s="113" customFormat="1">
      <c r="A62" s="112">
        <v>46</v>
      </c>
      <c r="B62" s="13" t="s">
        <v>76</v>
      </c>
      <c r="C62" s="15">
        <v>5.74</v>
      </c>
      <c r="D62" s="15">
        <v>3.35</v>
      </c>
      <c r="E62" s="15">
        <v>3</v>
      </c>
      <c r="F62" s="117">
        <f t="shared" si="37"/>
        <v>19.229000000000003</v>
      </c>
      <c r="G62" s="117">
        <f t="shared" si="40"/>
        <v>206.90404000000004</v>
      </c>
      <c r="H62" s="117">
        <f t="shared" si="44"/>
        <v>3</v>
      </c>
      <c r="I62" s="16">
        <v>200</v>
      </c>
      <c r="J62" s="23">
        <f t="shared" si="38"/>
        <v>0.70513384671800527</v>
      </c>
      <c r="K62" s="16">
        <v>12</v>
      </c>
      <c r="L62" s="16">
        <v>1200</v>
      </c>
      <c r="M62" s="23">
        <f t="shared" si="41"/>
        <v>8.2262443438914019</v>
      </c>
      <c r="N62" s="34">
        <v>7</v>
      </c>
      <c r="O62" s="16">
        <v>6</v>
      </c>
      <c r="P62" s="16">
        <f t="shared" si="46"/>
        <v>72</v>
      </c>
      <c r="Q62" s="16">
        <v>1</v>
      </c>
      <c r="R62" s="16">
        <f>Q62*K62</f>
        <v>12</v>
      </c>
      <c r="S62" s="4"/>
      <c r="T62" s="4">
        <v>3</v>
      </c>
      <c r="U62" s="4"/>
      <c r="V62" s="4">
        <v>2</v>
      </c>
      <c r="W62" s="16"/>
      <c r="X62" s="16"/>
      <c r="Y62" s="16"/>
      <c r="Z62" s="16"/>
      <c r="AA62" s="16"/>
      <c r="AB62" s="16"/>
      <c r="AC62" s="16"/>
    </row>
    <row r="63" spans="1:29" s="113" customFormat="1">
      <c r="A63" s="112">
        <v>47</v>
      </c>
      <c r="B63" s="13" t="s">
        <v>128</v>
      </c>
      <c r="C63" s="15">
        <v>5.74</v>
      </c>
      <c r="D63" s="15">
        <v>3.3</v>
      </c>
      <c r="E63" s="15">
        <v>3</v>
      </c>
      <c r="F63" s="117">
        <f t="shared" si="37"/>
        <v>18.942</v>
      </c>
      <c r="G63" s="117">
        <f t="shared" si="40"/>
        <v>203.81592000000001</v>
      </c>
      <c r="H63" s="117">
        <f t="shared" si="44"/>
        <v>3</v>
      </c>
      <c r="I63" s="16">
        <v>300</v>
      </c>
      <c r="J63" s="23">
        <f t="shared" si="38"/>
        <v>0.69845132743362837</v>
      </c>
      <c r="K63" s="16">
        <v>24</v>
      </c>
      <c r="L63" s="16">
        <v>2400</v>
      </c>
      <c r="M63" s="23">
        <f t="shared" si="41"/>
        <v>6.135746606334842</v>
      </c>
      <c r="N63" s="34">
        <v>5</v>
      </c>
      <c r="O63" s="16">
        <v>4</v>
      </c>
      <c r="P63" s="16">
        <f t="shared" si="46"/>
        <v>96</v>
      </c>
      <c r="Q63" s="16">
        <v>1</v>
      </c>
      <c r="R63" s="16">
        <f t="shared" ref="R63:R70" si="47">Q63*K63</f>
        <v>24</v>
      </c>
      <c r="S63" s="4">
        <v>1</v>
      </c>
      <c r="T63" s="4"/>
      <c r="U63" s="4">
        <v>1</v>
      </c>
      <c r="V63" s="4">
        <v>2</v>
      </c>
      <c r="W63" s="16">
        <v>2</v>
      </c>
      <c r="X63" s="16">
        <v>2</v>
      </c>
      <c r="Y63" s="16">
        <v>1</v>
      </c>
      <c r="Z63" s="16">
        <v>1</v>
      </c>
      <c r="AA63" s="16"/>
      <c r="AB63" s="16">
        <v>1</v>
      </c>
      <c r="AC63" s="16"/>
    </row>
    <row r="64" spans="1:29" s="113" customFormat="1">
      <c r="A64" s="112">
        <v>48</v>
      </c>
      <c r="B64" s="13" t="s">
        <v>76</v>
      </c>
      <c r="C64" s="15">
        <v>1.4</v>
      </c>
      <c r="D64" s="15">
        <v>1.6</v>
      </c>
      <c r="E64" s="15">
        <v>3</v>
      </c>
      <c r="F64" s="117">
        <f t="shared" si="37"/>
        <v>2.2399999999999998</v>
      </c>
      <c r="G64" s="117">
        <f t="shared" si="40"/>
        <v>24.102399999999996</v>
      </c>
      <c r="H64" s="117">
        <f>E64</f>
        <v>3</v>
      </c>
      <c r="I64" s="16">
        <v>200</v>
      </c>
      <c r="J64" s="23">
        <f t="shared" si="38"/>
        <v>0.24888888888888885</v>
      </c>
      <c r="K64" s="16">
        <v>12</v>
      </c>
      <c r="L64" s="16">
        <v>1200</v>
      </c>
      <c r="M64" s="23">
        <f t="shared" si="41"/>
        <v>2.7149321266968327</v>
      </c>
      <c r="N64" s="34">
        <v>1</v>
      </c>
      <c r="O64" s="16">
        <v>1</v>
      </c>
      <c r="P64" s="16">
        <f t="shared" si="46"/>
        <v>12</v>
      </c>
      <c r="Q64" s="16"/>
      <c r="R64" s="16">
        <f t="shared" si="47"/>
        <v>0</v>
      </c>
      <c r="S64" s="4"/>
      <c r="T64" s="4">
        <v>1</v>
      </c>
      <c r="U64" s="4"/>
      <c r="V64" s="4">
        <v>1</v>
      </c>
      <c r="W64" s="16"/>
      <c r="X64" s="16"/>
      <c r="Y64" s="16"/>
      <c r="Z64" s="16"/>
      <c r="AA64" s="16"/>
      <c r="AB64" s="16"/>
      <c r="AC64" s="16"/>
    </row>
    <row r="65" spans="1:29" s="113" customFormat="1">
      <c r="A65" s="112">
        <v>49</v>
      </c>
      <c r="B65" s="13" t="s">
        <v>129</v>
      </c>
      <c r="C65" s="15">
        <v>5.74</v>
      </c>
      <c r="D65" s="15">
        <v>2.4</v>
      </c>
      <c r="E65" s="15">
        <v>3</v>
      </c>
      <c r="F65" s="117">
        <f t="shared" si="37"/>
        <v>13.776</v>
      </c>
      <c r="G65" s="117">
        <f t="shared" si="40"/>
        <v>148.22976</v>
      </c>
      <c r="H65" s="117">
        <f>E65</f>
        <v>3</v>
      </c>
      <c r="I65" s="16">
        <v>300</v>
      </c>
      <c r="J65" s="23">
        <f t="shared" si="38"/>
        <v>0.56412776412776411</v>
      </c>
      <c r="K65" s="16">
        <v>24</v>
      </c>
      <c r="L65" s="16">
        <v>2400</v>
      </c>
      <c r="M65" s="23">
        <f t="shared" si="41"/>
        <v>5.5248868778280551</v>
      </c>
      <c r="N65" s="34">
        <v>3</v>
      </c>
      <c r="O65" s="16">
        <v>2</v>
      </c>
      <c r="P65" s="16">
        <f t="shared" si="46"/>
        <v>48</v>
      </c>
      <c r="Q65" s="16">
        <v>1</v>
      </c>
      <c r="R65" s="16">
        <f t="shared" si="47"/>
        <v>24</v>
      </c>
      <c r="S65" s="4">
        <v>1</v>
      </c>
      <c r="T65" s="4"/>
      <c r="U65" s="4">
        <v>1</v>
      </c>
      <c r="V65" s="4">
        <v>2</v>
      </c>
      <c r="W65" s="16">
        <v>2</v>
      </c>
      <c r="X65" s="16">
        <v>2</v>
      </c>
      <c r="Y65" s="16">
        <v>1</v>
      </c>
      <c r="Z65" s="16">
        <v>1</v>
      </c>
      <c r="AA65" s="16"/>
      <c r="AB65" s="16">
        <v>1</v>
      </c>
      <c r="AC65" s="16"/>
    </row>
    <row r="66" spans="1:29" s="113" customFormat="1">
      <c r="A66" s="112">
        <v>50</v>
      </c>
      <c r="B66" s="13" t="s">
        <v>130</v>
      </c>
      <c r="C66" s="15">
        <v>5.74</v>
      </c>
      <c r="D66" s="15">
        <v>2.4</v>
      </c>
      <c r="E66" s="15">
        <v>3</v>
      </c>
      <c r="F66" s="117">
        <f t="shared" si="37"/>
        <v>13.776</v>
      </c>
      <c r="G66" s="117">
        <f t="shared" si="40"/>
        <v>148.22976</v>
      </c>
      <c r="H66" s="117">
        <f t="shared" ref="H66:H67" si="48">E66</f>
        <v>3</v>
      </c>
      <c r="I66" s="16">
        <v>300</v>
      </c>
      <c r="J66" s="23">
        <f t="shared" si="38"/>
        <v>0.56412776412776411</v>
      </c>
      <c r="K66" s="16">
        <v>24</v>
      </c>
      <c r="L66" s="16">
        <v>2400</v>
      </c>
      <c r="M66" s="23">
        <f t="shared" si="41"/>
        <v>5.5248868778280551</v>
      </c>
      <c r="N66" s="34">
        <v>2</v>
      </c>
      <c r="O66" s="16">
        <v>1</v>
      </c>
      <c r="P66" s="16">
        <f t="shared" si="46"/>
        <v>24</v>
      </c>
      <c r="Q66" s="16">
        <v>1</v>
      </c>
      <c r="R66" s="16">
        <f t="shared" si="47"/>
        <v>24</v>
      </c>
      <c r="S66" s="4">
        <v>1</v>
      </c>
      <c r="T66" s="4"/>
      <c r="U66" s="4"/>
      <c r="V66" s="4">
        <v>2</v>
      </c>
      <c r="W66" s="16">
        <v>2</v>
      </c>
      <c r="X66" s="16">
        <v>2</v>
      </c>
      <c r="Y66" s="16">
        <v>1</v>
      </c>
      <c r="Z66" s="16">
        <v>1</v>
      </c>
      <c r="AA66" s="16"/>
      <c r="AB66" s="16">
        <v>1</v>
      </c>
      <c r="AC66" s="16"/>
    </row>
    <row r="67" spans="1:29" s="113" customFormat="1">
      <c r="A67" s="112">
        <v>51</v>
      </c>
      <c r="B67" s="12" t="s">
        <v>76</v>
      </c>
      <c r="C67" s="15">
        <v>1.4</v>
      </c>
      <c r="D67" s="15">
        <v>1.6</v>
      </c>
      <c r="E67" s="15">
        <v>3</v>
      </c>
      <c r="F67" s="117">
        <f t="shared" si="37"/>
        <v>2.2399999999999998</v>
      </c>
      <c r="G67" s="117">
        <f t="shared" si="40"/>
        <v>24.102399999999996</v>
      </c>
      <c r="H67" s="117">
        <f t="shared" si="48"/>
        <v>3</v>
      </c>
      <c r="I67" s="16">
        <v>200</v>
      </c>
      <c r="J67" s="23">
        <f t="shared" si="38"/>
        <v>0.24888888888888885</v>
      </c>
      <c r="K67" s="16">
        <v>12</v>
      </c>
      <c r="L67" s="16">
        <v>1200</v>
      </c>
      <c r="M67" s="23">
        <f t="shared" si="41"/>
        <v>2.7149321266968327</v>
      </c>
      <c r="N67" s="34">
        <v>1</v>
      </c>
      <c r="O67" s="16">
        <v>1</v>
      </c>
      <c r="P67" s="16">
        <f t="shared" si="46"/>
        <v>12</v>
      </c>
      <c r="Q67" s="16"/>
      <c r="R67" s="16">
        <f t="shared" si="47"/>
        <v>0</v>
      </c>
      <c r="S67" s="4"/>
      <c r="T67" s="4">
        <v>1</v>
      </c>
      <c r="U67" s="4"/>
      <c r="V67" s="4">
        <v>1</v>
      </c>
      <c r="W67" s="16"/>
      <c r="X67" s="16"/>
      <c r="Y67" s="16"/>
      <c r="Z67" s="16"/>
      <c r="AA67" s="16"/>
      <c r="AB67" s="16"/>
      <c r="AC67" s="16"/>
    </row>
    <row r="68" spans="1:29" s="113" customFormat="1">
      <c r="A68" s="112">
        <v>52</v>
      </c>
      <c r="B68" s="13" t="s">
        <v>131</v>
      </c>
      <c r="C68" s="15">
        <v>5.74</v>
      </c>
      <c r="D68" s="15">
        <v>5.6</v>
      </c>
      <c r="E68" s="15">
        <v>3</v>
      </c>
      <c r="F68" s="117">
        <f t="shared" si="37"/>
        <v>32.143999999999998</v>
      </c>
      <c r="G68" s="117">
        <f t="shared" si="40"/>
        <v>345.86944</v>
      </c>
      <c r="H68" s="117">
        <f>E68</f>
        <v>3</v>
      </c>
      <c r="I68" s="16">
        <v>300</v>
      </c>
      <c r="J68" s="23">
        <f t="shared" si="38"/>
        <v>0.94485596707818931</v>
      </c>
      <c r="K68" s="16">
        <v>24</v>
      </c>
      <c r="L68" s="16">
        <v>2400</v>
      </c>
      <c r="M68" s="23">
        <f t="shared" si="41"/>
        <v>7.6968325791855197</v>
      </c>
      <c r="N68" s="34">
        <v>7</v>
      </c>
      <c r="O68" s="16">
        <v>2</v>
      </c>
      <c r="P68" s="16">
        <f>O68*K68</f>
        <v>48</v>
      </c>
      <c r="Q68" s="16">
        <v>5</v>
      </c>
      <c r="R68" s="16">
        <f t="shared" si="47"/>
        <v>120</v>
      </c>
      <c r="S68" s="4"/>
      <c r="T68" s="4"/>
      <c r="U68" s="4"/>
      <c r="V68" s="4">
        <v>5</v>
      </c>
      <c r="W68" s="16"/>
      <c r="X68" s="16"/>
      <c r="Y68" s="16"/>
      <c r="Z68" s="16">
        <v>1</v>
      </c>
      <c r="AA68" s="16"/>
      <c r="AB68" s="16">
        <v>5</v>
      </c>
      <c r="AC68" s="16"/>
    </row>
    <row r="69" spans="1:29" s="113" customFormat="1">
      <c r="A69" s="112">
        <v>53</v>
      </c>
      <c r="B69" s="13" t="s">
        <v>132</v>
      </c>
      <c r="C69" s="15">
        <v>17.86</v>
      </c>
      <c r="D69" s="15">
        <v>2.9</v>
      </c>
      <c r="E69" s="15">
        <v>3</v>
      </c>
      <c r="F69" s="117">
        <f t="shared" si="37"/>
        <v>51.793999999999997</v>
      </c>
      <c r="G69" s="117">
        <f t="shared" si="40"/>
        <v>557.30343999999991</v>
      </c>
      <c r="H69" s="117">
        <f t="shared" ref="H69:H70" si="49">E69</f>
        <v>3</v>
      </c>
      <c r="I69" s="16">
        <v>200</v>
      </c>
      <c r="J69" s="23">
        <f t="shared" si="38"/>
        <v>0.83163134232498392</v>
      </c>
      <c r="K69" s="16">
        <v>36</v>
      </c>
      <c r="L69" s="16">
        <v>3600</v>
      </c>
      <c r="M69" s="23">
        <f t="shared" si="41"/>
        <v>6.2624434389140271</v>
      </c>
      <c r="N69" s="34">
        <v>6</v>
      </c>
      <c r="O69" s="16">
        <v>4</v>
      </c>
      <c r="P69" s="16">
        <f t="shared" ref="P69:P70" si="50">O69*K69</f>
        <v>144</v>
      </c>
      <c r="Q69" s="16">
        <v>2</v>
      </c>
      <c r="R69" s="16">
        <f t="shared" si="47"/>
        <v>72</v>
      </c>
      <c r="S69" s="4"/>
      <c r="T69" s="4"/>
      <c r="U69" s="4"/>
      <c r="V69" s="4">
        <v>3</v>
      </c>
      <c r="W69" s="16"/>
      <c r="X69" s="16"/>
      <c r="Y69" s="16"/>
      <c r="Z69" s="16">
        <v>2</v>
      </c>
      <c r="AA69" s="16">
        <v>2</v>
      </c>
      <c r="AB69" s="16">
        <v>3</v>
      </c>
      <c r="AC69" s="16"/>
    </row>
    <row r="70" spans="1:29" s="113" customFormat="1">
      <c r="A70" s="112">
        <v>54</v>
      </c>
      <c r="B70" s="13" t="s">
        <v>133</v>
      </c>
      <c r="C70" s="15">
        <v>6.1</v>
      </c>
      <c r="D70" s="15">
        <v>3.5</v>
      </c>
      <c r="E70" s="15">
        <v>3</v>
      </c>
      <c r="F70" s="117">
        <f t="shared" si="37"/>
        <v>21.349999999999998</v>
      </c>
      <c r="G70" s="117">
        <f t="shared" si="40"/>
        <v>229.72599999999997</v>
      </c>
      <c r="H70" s="117">
        <f t="shared" si="49"/>
        <v>3</v>
      </c>
      <c r="I70" s="16">
        <v>300</v>
      </c>
      <c r="J70" s="23">
        <f t="shared" si="38"/>
        <v>0.74131944444444442</v>
      </c>
      <c r="K70" s="16">
        <v>24</v>
      </c>
      <c r="L70" s="16">
        <v>2400</v>
      </c>
      <c r="M70" s="23">
        <f>(F70*I70)/(0.85*0.65*J70*L70)</f>
        <v>6.5158371040723972</v>
      </c>
      <c r="N70" s="34">
        <v>5</v>
      </c>
      <c r="O70" s="16">
        <v>3</v>
      </c>
      <c r="P70" s="16">
        <f t="shared" si="50"/>
        <v>72</v>
      </c>
      <c r="Q70" s="16">
        <v>1</v>
      </c>
      <c r="R70" s="16">
        <f t="shared" si="47"/>
        <v>24</v>
      </c>
      <c r="S70" s="4">
        <v>1</v>
      </c>
      <c r="T70" s="4"/>
      <c r="U70" s="4">
        <v>1</v>
      </c>
      <c r="V70" s="4">
        <v>2</v>
      </c>
      <c r="W70" s="16">
        <v>2</v>
      </c>
      <c r="X70" s="16">
        <v>2</v>
      </c>
      <c r="Y70" s="16">
        <v>1</v>
      </c>
      <c r="Z70" s="16">
        <v>1</v>
      </c>
      <c r="AA70" s="16"/>
      <c r="AB70" s="16">
        <v>1</v>
      </c>
      <c r="AC70" s="16"/>
    </row>
    <row r="71" spans="1:29" s="113" customFormat="1">
      <c r="A71" s="112">
        <v>55</v>
      </c>
      <c r="B71" s="13" t="s">
        <v>76</v>
      </c>
      <c r="C71" s="15">
        <v>1.4</v>
      </c>
      <c r="D71" s="15">
        <v>1.6</v>
      </c>
      <c r="E71" s="15">
        <v>3</v>
      </c>
      <c r="F71" s="117">
        <f t="shared" si="37"/>
        <v>2.2399999999999998</v>
      </c>
      <c r="G71" s="117">
        <f>F71*10.76</f>
        <v>24.102399999999996</v>
      </c>
      <c r="H71" s="117">
        <f>E71</f>
        <v>3</v>
      </c>
      <c r="I71" s="16">
        <v>200</v>
      </c>
      <c r="J71" s="23">
        <f t="shared" si="38"/>
        <v>0.24888888888888885</v>
      </c>
      <c r="K71" s="16">
        <v>12</v>
      </c>
      <c r="L71" s="16">
        <v>1200</v>
      </c>
      <c r="M71" s="23">
        <f t="shared" ref="M71:M74" si="51">(F71*I71)/(0.85*0.65*J71*L71)</f>
        <v>2.7149321266968327</v>
      </c>
      <c r="N71" s="34">
        <v>1</v>
      </c>
      <c r="O71" s="16">
        <v>1</v>
      </c>
      <c r="P71" s="16">
        <f>O71*K71</f>
        <v>12</v>
      </c>
      <c r="Q71" s="16"/>
      <c r="R71" s="16">
        <f>Q71*K71</f>
        <v>0</v>
      </c>
      <c r="S71" s="4"/>
      <c r="T71" s="4">
        <v>1</v>
      </c>
      <c r="U71" s="4"/>
      <c r="V71" s="4">
        <v>1</v>
      </c>
      <c r="W71" s="16"/>
      <c r="X71" s="16"/>
      <c r="Y71" s="16"/>
      <c r="Z71" s="16"/>
      <c r="AA71" s="16"/>
      <c r="AB71" s="16"/>
      <c r="AC71" s="16"/>
    </row>
    <row r="72" spans="1:29" s="113" customFormat="1">
      <c r="A72" s="112">
        <v>56</v>
      </c>
      <c r="B72" s="13" t="s">
        <v>134</v>
      </c>
      <c r="C72" s="15">
        <v>6.2</v>
      </c>
      <c r="D72" s="15">
        <v>3.4</v>
      </c>
      <c r="E72" s="15">
        <v>3</v>
      </c>
      <c r="F72" s="117">
        <f t="shared" si="37"/>
        <v>21.08</v>
      </c>
      <c r="G72" s="117">
        <f>F72*10.76</f>
        <v>226.82079999999999</v>
      </c>
      <c r="H72" s="117">
        <f>E72</f>
        <v>3</v>
      </c>
      <c r="I72" s="16">
        <v>300</v>
      </c>
      <c r="J72" s="23">
        <f t="shared" si="38"/>
        <v>0.73194444444444451</v>
      </c>
      <c r="K72" s="16">
        <v>24</v>
      </c>
      <c r="L72" s="16">
        <v>2400</v>
      </c>
      <c r="M72" s="23">
        <f t="shared" si="51"/>
        <v>6.5158371040723972</v>
      </c>
      <c r="N72" s="34">
        <v>6</v>
      </c>
      <c r="O72" s="16">
        <v>4</v>
      </c>
      <c r="P72" s="16">
        <f>O72*K72</f>
        <v>96</v>
      </c>
      <c r="Q72" s="16">
        <v>2</v>
      </c>
      <c r="R72" s="16">
        <f>Q72*K72</f>
        <v>48</v>
      </c>
      <c r="S72" s="4">
        <v>1</v>
      </c>
      <c r="T72" s="4"/>
      <c r="U72" s="4">
        <v>1</v>
      </c>
      <c r="V72" s="4">
        <v>4</v>
      </c>
      <c r="W72" s="16">
        <v>4</v>
      </c>
      <c r="X72" s="16">
        <v>2</v>
      </c>
      <c r="Y72" s="16">
        <v>1</v>
      </c>
      <c r="Z72" s="16">
        <v>1</v>
      </c>
      <c r="AA72" s="16"/>
      <c r="AB72" s="16">
        <v>1</v>
      </c>
      <c r="AC72" s="16"/>
    </row>
    <row r="73" spans="1:29" s="113" customFormat="1">
      <c r="A73" s="112">
        <v>57</v>
      </c>
      <c r="B73" s="108" t="s">
        <v>135</v>
      </c>
      <c r="C73" s="15">
        <v>5.19</v>
      </c>
      <c r="D73" s="15">
        <v>5.74</v>
      </c>
      <c r="E73" s="15">
        <v>3</v>
      </c>
      <c r="F73" s="117">
        <f t="shared" si="37"/>
        <v>29.790600000000005</v>
      </c>
      <c r="G73" s="117">
        <f>F73*10.76</f>
        <v>320.54685600000005</v>
      </c>
      <c r="H73" s="117">
        <f>E73</f>
        <v>3</v>
      </c>
      <c r="I73" s="16">
        <v>300</v>
      </c>
      <c r="J73" s="23">
        <f t="shared" si="38"/>
        <v>0.90852698993595626</v>
      </c>
      <c r="K73" s="16">
        <v>24</v>
      </c>
      <c r="L73" s="16">
        <v>2400</v>
      </c>
      <c r="M73" s="23">
        <f t="shared" si="51"/>
        <v>7.4185520361990953</v>
      </c>
      <c r="N73" s="34">
        <v>6</v>
      </c>
      <c r="O73" s="16">
        <v>4</v>
      </c>
      <c r="P73" s="16">
        <f t="shared" ref="P73:P74" si="52">O73*K73</f>
        <v>96</v>
      </c>
      <c r="Q73" s="16">
        <v>2</v>
      </c>
      <c r="R73" s="16">
        <f t="shared" ref="R73:R74" si="53">Q73*K73</f>
        <v>48</v>
      </c>
      <c r="S73" s="4">
        <v>1</v>
      </c>
      <c r="T73" s="4"/>
      <c r="U73" s="4">
        <v>1</v>
      </c>
      <c r="V73" s="4">
        <v>4</v>
      </c>
      <c r="W73" s="16">
        <v>4</v>
      </c>
      <c r="X73" s="16">
        <v>2</v>
      </c>
      <c r="Y73" s="16">
        <v>1</v>
      </c>
      <c r="Z73" s="16">
        <v>1</v>
      </c>
      <c r="AA73" s="16"/>
      <c r="AB73" s="16">
        <v>1</v>
      </c>
      <c r="AC73" s="16"/>
    </row>
    <row r="74" spans="1:29" s="113" customFormat="1">
      <c r="A74" s="112">
        <v>58</v>
      </c>
      <c r="B74" s="13" t="s">
        <v>136</v>
      </c>
      <c r="C74" s="15">
        <v>5.19</v>
      </c>
      <c r="D74" s="15">
        <v>5.74</v>
      </c>
      <c r="E74" s="15">
        <v>3</v>
      </c>
      <c r="F74" s="117">
        <f t="shared" si="37"/>
        <v>29.790600000000005</v>
      </c>
      <c r="G74" s="117">
        <f t="shared" ref="G74" si="54">F74*10.76</f>
        <v>320.54685600000005</v>
      </c>
      <c r="H74" s="117">
        <f>E74</f>
        <v>3</v>
      </c>
      <c r="I74" s="16">
        <v>300</v>
      </c>
      <c r="J74" s="23">
        <f t="shared" si="38"/>
        <v>0.90852698993595626</v>
      </c>
      <c r="K74" s="16">
        <v>24</v>
      </c>
      <c r="L74" s="16">
        <v>2400</v>
      </c>
      <c r="M74" s="23">
        <f t="shared" si="51"/>
        <v>7.4185520361990953</v>
      </c>
      <c r="N74" s="34">
        <v>6</v>
      </c>
      <c r="O74" s="16">
        <v>4</v>
      </c>
      <c r="P74" s="16">
        <f t="shared" si="52"/>
        <v>96</v>
      </c>
      <c r="Q74" s="16">
        <v>2</v>
      </c>
      <c r="R74" s="16">
        <f t="shared" si="53"/>
        <v>48</v>
      </c>
      <c r="S74" s="4">
        <v>1</v>
      </c>
      <c r="T74" s="4"/>
      <c r="U74" s="4">
        <v>1</v>
      </c>
      <c r="V74" s="4">
        <v>4</v>
      </c>
      <c r="W74" s="16">
        <v>4</v>
      </c>
      <c r="X74" s="16">
        <v>2</v>
      </c>
      <c r="Y74" s="16">
        <v>1</v>
      </c>
      <c r="Z74" s="16">
        <v>1</v>
      </c>
      <c r="AA74" s="16"/>
      <c r="AB74" s="16">
        <v>1</v>
      </c>
      <c r="AC74" s="16"/>
    </row>
    <row r="75" spans="1:29" s="113" customFormat="1" ht="15">
      <c r="A75" s="118"/>
      <c r="B75" s="13"/>
      <c r="C75" s="15"/>
      <c r="D75" s="15"/>
      <c r="E75" s="15"/>
      <c r="F75" s="117"/>
      <c r="G75" s="117"/>
      <c r="H75" s="117"/>
      <c r="I75" s="115"/>
      <c r="J75" s="28"/>
      <c r="K75" s="115"/>
      <c r="L75" s="115"/>
      <c r="M75" s="28"/>
      <c r="N75" s="34"/>
      <c r="O75" s="115"/>
      <c r="P75" s="115"/>
      <c r="Q75" s="115"/>
      <c r="R75" s="115"/>
      <c r="S75" s="114"/>
      <c r="T75" s="114"/>
      <c r="U75" s="114"/>
      <c r="V75" s="35"/>
      <c r="W75" s="115"/>
      <c r="X75" s="115"/>
      <c r="Y75" s="115"/>
      <c r="Z75" s="115"/>
      <c r="AA75" s="115"/>
      <c r="AB75" s="115"/>
      <c r="AC75" s="116"/>
    </row>
    <row r="76" spans="1:29" s="29" customFormat="1" ht="15">
      <c r="A76" s="25"/>
      <c r="B76" s="26" t="s">
        <v>29</v>
      </c>
      <c r="C76" s="26"/>
      <c r="D76" s="26"/>
      <c r="E76" s="26"/>
      <c r="F76" s="26"/>
      <c r="G76" s="117"/>
      <c r="H76" s="25"/>
      <c r="I76" s="27"/>
      <c r="J76" s="28"/>
      <c r="K76" s="28"/>
      <c r="L76" s="28"/>
      <c r="M76" s="28"/>
      <c r="N76" s="38">
        <f>SUM(N17:N74)</f>
        <v>303</v>
      </c>
      <c r="O76" s="38">
        <f t="shared" ref="O76:AC76" si="55">SUM(O17:O74)</f>
        <v>202</v>
      </c>
      <c r="P76" s="38">
        <f t="shared" si="55"/>
        <v>5916</v>
      </c>
      <c r="Q76" s="38">
        <f t="shared" si="55"/>
        <v>100</v>
      </c>
      <c r="R76" s="38">
        <f t="shared" si="55"/>
        <v>3108</v>
      </c>
      <c r="S76" s="38">
        <f t="shared" si="55"/>
        <v>19</v>
      </c>
      <c r="T76" s="38">
        <f t="shared" si="55"/>
        <v>13</v>
      </c>
      <c r="U76" s="38">
        <f t="shared" si="55"/>
        <v>18</v>
      </c>
      <c r="V76" s="38">
        <f t="shared" si="55"/>
        <v>181</v>
      </c>
      <c r="W76" s="38">
        <f t="shared" si="55"/>
        <v>212</v>
      </c>
      <c r="X76" s="38">
        <f t="shared" si="55"/>
        <v>49</v>
      </c>
      <c r="Y76" s="38">
        <f t="shared" si="55"/>
        <v>12</v>
      </c>
      <c r="Z76" s="38">
        <f t="shared" si="55"/>
        <v>44</v>
      </c>
      <c r="AA76" s="38">
        <f t="shared" si="55"/>
        <v>21</v>
      </c>
      <c r="AB76" s="38">
        <f t="shared" si="55"/>
        <v>72</v>
      </c>
      <c r="AC76" s="38">
        <f t="shared" si="55"/>
        <v>0</v>
      </c>
    </row>
    <row r="77" spans="1:29" ht="15">
      <c r="A77" s="30"/>
      <c r="B77" s="31" t="s">
        <v>30</v>
      </c>
      <c r="C77" s="31"/>
      <c r="D77" s="31"/>
      <c r="E77" s="31"/>
      <c r="F77" s="31"/>
      <c r="G77" s="117"/>
      <c r="H77" s="30"/>
      <c r="I77" s="27"/>
      <c r="J77" s="32"/>
      <c r="K77" s="32"/>
      <c r="L77" s="32"/>
      <c r="M77" s="32"/>
      <c r="N77" s="39"/>
      <c r="O77" s="33"/>
      <c r="P77" s="33">
        <f>((P76)/1000)/1.732</f>
        <v>3.4157043879907625</v>
      </c>
      <c r="Q77" s="33"/>
      <c r="R77" s="33">
        <f>((R76)/1000)/1.732</f>
        <v>1.79445727482679</v>
      </c>
      <c r="S77" s="33">
        <f>((S76*60)/1000)/1.732</f>
        <v>0.65819861431870663</v>
      </c>
      <c r="T77" s="33">
        <f>((T76*60)/1000)/1.732</f>
        <v>0.45034642032332567</v>
      </c>
      <c r="U77" s="33">
        <f>((U76*2000)/1000)/1.732</f>
        <v>20.785219399538107</v>
      </c>
      <c r="V77" s="33">
        <f>((V76*250)/1000)/1.732</f>
        <v>26.125866050808316</v>
      </c>
      <c r="W77" s="33">
        <f>((W76*250)/1000)/1.732</f>
        <v>30.600461893764436</v>
      </c>
      <c r="X77" s="4"/>
      <c r="Y77" s="4"/>
      <c r="Z77" s="4"/>
      <c r="AA77" s="4"/>
      <c r="AB77" s="4"/>
      <c r="AC77" s="3"/>
    </row>
    <row r="78" spans="1:29">
      <c r="A78" s="4"/>
      <c r="B78" s="3"/>
      <c r="C78" s="3"/>
      <c r="D78" s="3"/>
      <c r="E78" s="3"/>
      <c r="F78" s="3"/>
      <c r="G78" s="117"/>
      <c r="H78" s="4"/>
      <c r="I78" s="17"/>
      <c r="J78" s="16"/>
      <c r="K78" s="16"/>
      <c r="L78" s="16"/>
      <c r="M78" s="16"/>
      <c r="N78" s="34"/>
      <c r="O78" s="16"/>
      <c r="P78" s="3"/>
      <c r="Q78" s="3"/>
      <c r="R78" s="3"/>
      <c r="S78" s="4"/>
      <c r="T78" s="3"/>
      <c r="U78" s="3"/>
      <c r="V78" s="41"/>
      <c r="W78" s="4"/>
      <c r="X78" s="4"/>
      <c r="Y78" s="4"/>
      <c r="Z78" s="4"/>
      <c r="AA78" s="4"/>
      <c r="AB78" s="4"/>
      <c r="AC78" s="3"/>
    </row>
    <row r="79" spans="1:29" ht="15">
      <c r="A79" s="4"/>
      <c r="B79" s="31" t="s">
        <v>90</v>
      </c>
      <c r="C79" s="3"/>
      <c r="D79" s="3"/>
      <c r="E79" s="3"/>
      <c r="F79" s="3"/>
      <c r="G79" s="117"/>
      <c r="H79" s="4"/>
      <c r="I79" s="17"/>
      <c r="J79" s="16"/>
      <c r="K79" s="16"/>
      <c r="L79" s="16"/>
      <c r="M79" s="16"/>
      <c r="N79" s="34"/>
      <c r="O79" s="33">
        <f>P77+S77+T77</f>
        <v>4.5242494226327956</v>
      </c>
      <c r="P79" s="31" t="s">
        <v>31</v>
      </c>
      <c r="Q79" s="3"/>
      <c r="R79" s="3"/>
      <c r="S79" s="4"/>
      <c r="T79" s="3"/>
      <c r="U79" s="3"/>
      <c r="V79" s="41"/>
      <c r="W79" s="4"/>
      <c r="X79" s="4"/>
      <c r="Y79" s="4"/>
      <c r="Z79" s="4"/>
      <c r="AA79" s="4"/>
      <c r="AB79" s="4"/>
      <c r="AC79" s="3"/>
    </row>
    <row r="80" spans="1:29" ht="15">
      <c r="A80" s="4"/>
      <c r="B80" s="31" t="s">
        <v>91</v>
      </c>
      <c r="C80" s="3"/>
      <c r="D80" s="3"/>
      <c r="E80" s="3"/>
      <c r="F80" s="3"/>
      <c r="G80" s="117"/>
      <c r="H80" s="4"/>
      <c r="I80" s="17"/>
      <c r="J80" s="16"/>
      <c r="K80" s="16"/>
      <c r="L80" s="16"/>
      <c r="M80" s="16"/>
      <c r="N80" s="34"/>
      <c r="O80" s="33">
        <f>U77+V77</f>
        <v>46.91108545034642</v>
      </c>
      <c r="P80" s="31" t="s">
        <v>31</v>
      </c>
      <c r="Q80" s="3"/>
      <c r="R80" s="3"/>
      <c r="S80" s="4"/>
      <c r="T80" s="3"/>
      <c r="U80" s="3"/>
      <c r="V80" s="41"/>
      <c r="W80" s="4"/>
      <c r="X80" s="4"/>
      <c r="Y80" s="4"/>
      <c r="Z80" s="4"/>
      <c r="AA80" s="4"/>
      <c r="AB80" s="4"/>
      <c r="AC80" s="3"/>
    </row>
    <row r="81" spans="1:29" ht="15">
      <c r="A81" s="4"/>
      <c r="B81" s="31" t="s">
        <v>92</v>
      </c>
      <c r="C81" s="3"/>
      <c r="D81" s="3"/>
      <c r="E81" s="3"/>
      <c r="F81" s="3"/>
      <c r="G81" s="117"/>
      <c r="H81" s="4"/>
      <c r="I81" s="17"/>
      <c r="J81" s="16"/>
      <c r="K81" s="16"/>
      <c r="L81" s="16"/>
      <c r="M81" s="16"/>
      <c r="N81" s="34"/>
      <c r="O81" s="33">
        <f>R77</f>
        <v>1.79445727482679</v>
      </c>
      <c r="P81" s="31" t="s">
        <v>31</v>
      </c>
      <c r="Q81" s="3"/>
      <c r="R81" s="3"/>
      <c r="S81" s="4"/>
      <c r="T81" s="3"/>
      <c r="U81" s="3"/>
      <c r="V81" s="41"/>
      <c r="W81" s="4"/>
      <c r="X81" s="4"/>
      <c r="Y81" s="4"/>
      <c r="Z81" s="4"/>
      <c r="AA81" s="4"/>
      <c r="AB81" s="4"/>
      <c r="AC81" s="3"/>
    </row>
    <row r="82" spans="1:29" ht="15">
      <c r="A82" s="4"/>
      <c r="B82" s="31" t="s">
        <v>93</v>
      </c>
      <c r="C82" s="3"/>
      <c r="D82" s="3"/>
      <c r="E82" s="3"/>
      <c r="F82" s="3"/>
      <c r="G82" s="117"/>
      <c r="H82" s="4"/>
      <c r="I82" s="17"/>
      <c r="J82" s="16"/>
      <c r="K82" s="16"/>
      <c r="L82" s="16"/>
      <c r="M82" s="16"/>
      <c r="N82" s="34"/>
      <c r="O82" s="33">
        <f>W77</f>
        <v>30.600461893764436</v>
      </c>
      <c r="P82" s="31" t="s">
        <v>31</v>
      </c>
      <c r="Q82" s="3"/>
      <c r="R82" s="3"/>
      <c r="S82" s="4"/>
      <c r="T82" s="3"/>
      <c r="U82" s="3"/>
      <c r="V82" s="41"/>
      <c r="W82" s="4"/>
      <c r="X82" s="4"/>
      <c r="Y82" s="4"/>
      <c r="Z82" s="4"/>
      <c r="AA82" s="4"/>
      <c r="AB82" s="4"/>
      <c r="AC82" s="3"/>
    </row>
    <row r="83" spans="1:29" s="113" customFormat="1">
      <c r="A83" s="4"/>
      <c r="B83" s="13"/>
      <c r="C83" s="15"/>
      <c r="D83" s="15"/>
      <c r="E83" s="15"/>
      <c r="F83" s="117"/>
      <c r="G83" s="117"/>
      <c r="H83" s="114"/>
      <c r="I83" s="115"/>
      <c r="J83" s="23"/>
      <c r="K83" s="16"/>
      <c r="L83" s="115"/>
      <c r="M83" s="23"/>
      <c r="N83" s="34"/>
      <c r="O83" s="115"/>
      <c r="P83" s="115"/>
      <c r="Q83" s="115"/>
      <c r="R83" s="115"/>
      <c r="S83" s="114"/>
      <c r="T83" s="114"/>
      <c r="U83" s="114"/>
      <c r="V83" s="35"/>
      <c r="W83" s="115"/>
      <c r="X83" s="115"/>
      <c r="Y83" s="115"/>
      <c r="Z83" s="115"/>
      <c r="AA83" s="115"/>
      <c r="AB83" s="115"/>
      <c r="AC83" s="116"/>
    </row>
  </sheetData>
  <mergeCells count="18">
    <mergeCell ref="X8:AB8"/>
    <mergeCell ref="I8:W8"/>
    <mergeCell ref="X9:X10"/>
    <mergeCell ref="S9:T9"/>
    <mergeCell ref="O9:P9"/>
    <mergeCell ref="AC9:AC10"/>
    <mergeCell ref="Q9:R9"/>
    <mergeCell ref="I9:I10"/>
    <mergeCell ref="AA9:AA10"/>
    <mergeCell ref="AB9:AB10"/>
    <mergeCell ref="Y9:Y10"/>
    <mergeCell ref="C2:H2"/>
    <mergeCell ref="C4:F4"/>
    <mergeCell ref="A9:A10"/>
    <mergeCell ref="B9:B10"/>
    <mergeCell ref="H9:H10"/>
    <mergeCell ref="C9:E10"/>
    <mergeCell ref="F9:G10"/>
  </mergeCells>
  <phoneticPr fontId="7" type="noConversion"/>
  <pageMargins left="0.55118110236220474" right="0.70866141732283472" top="0.74803149606299213" bottom="0.74803149606299213" header="0.31496062992125984" footer="0.31496062992125984"/>
  <pageSetup paperSize="9" scale="48" fitToHeight="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URS</vt:lpstr>
      <vt:lpstr>URS!Print_Area</vt:lpstr>
      <vt:lpstr>URS!Print_Titles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2023-04-25T15:08:03Z</dcterms:modified>
</cp:coreProperties>
</file>