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26" yWindow="163" windowWidth="25349" windowHeight="11099" activeTab="3"/>
  </bookViews>
  <sheets>
    <sheet name="Sheet2" sheetId="2" r:id="rId1"/>
    <sheet name="Sheet1" sheetId="1" r:id="rId2"/>
    <sheet name="Sheet3" sheetId="3" r:id="rId3"/>
    <sheet name="Sheet2 (2)" sheetId="4" r:id="rId4"/>
  </sheets>
  <definedNames>
    <definedName name="_xlnm.Print_Area" localSheetId="3">'Sheet2 (2)'!$A$1:$AO$62</definedName>
  </definedNames>
  <calcPr calcId="145621"/>
</workbook>
</file>

<file path=xl/calcChain.xml><?xml version="1.0" encoding="utf-8"?>
<calcChain xmlns="http://schemas.openxmlformats.org/spreadsheetml/2006/main">
  <c r="S17" i="4" l="1"/>
  <c r="S16" i="4"/>
  <c r="S15" i="4"/>
  <c r="S10" i="4"/>
  <c r="S23" i="4"/>
  <c r="S22" i="4"/>
  <c r="S21" i="4"/>
  <c r="S20" i="4"/>
  <c r="S19" i="4"/>
  <c r="S18" i="4"/>
  <c r="S14" i="4"/>
  <c r="S12" i="4"/>
  <c r="W88" i="4"/>
  <c r="W87" i="4"/>
  <c r="W86" i="4"/>
  <c r="W85" i="4"/>
  <c r="W84" i="4"/>
  <c r="W83" i="4"/>
  <c r="W82" i="4"/>
  <c r="W81" i="4"/>
  <c r="W80" i="4"/>
  <c r="S6" i="4"/>
  <c r="S7" i="4"/>
  <c r="S9" i="4"/>
  <c r="S24" i="4"/>
  <c r="S25" i="4"/>
  <c r="S26" i="4"/>
  <c r="S27" i="4"/>
  <c r="S28" i="4"/>
  <c r="S29" i="4"/>
  <c r="S30" i="4"/>
  <c r="S31" i="4"/>
  <c r="S32" i="4"/>
  <c r="S33" i="4"/>
  <c r="S34" i="4"/>
  <c r="S35" i="4"/>
  <c r="S40" i="4"/>
  <c r="S41" i="4"/>
  <c r="S44" i="4"/>
  <c r="S45" i="4"/>
  <c r="S46" i="4"/>
  <c r="S47" i="4"/>
  <c r="S48" i="4"/>
  <c r="S49" i="4"/>
  <c r="S50" i="4"/>
  <c r="S51" i="4"/>
  <c r="S52" i="4"/>
  <c r="S4" i="4"/>
  <c r="R54" i="4"/>
  <c r="R50" i="4"/>
  <c r="R49" i="4"/>
  <c r="R47" i="4"/>
  <c r="R37" i="4"/>
  <c r="R38" i="4"/>
  <c r="R39" i="4"/>
  <c r="R36" i="4"/>
  <c r="R26" i="4"/>
  <c r="R27" i="4"/>
  <c r="R28" i="4"/>
  <c r="R29" i="4"/>
  <c r="R30" i="4"/>
  <c r="R31" i="4"/>
  <c r="R32" i="4"/>
  <c r="R33" i="4"/>
  <c r="R25" i="4"/>
  <c r="R8" i="4"/>
  <c r="R7" i="4"/>
  <c r="R6" i="4"/>
  <c r="Q7" i="4"/>
  <c r="P7" i="4"/>
  <c r="F7" i="4"/>
  <c r="Q44" i="4"/>
  <c r="Q43" i="4"/>
  <c r="Q42" i="4"/>
  <c r="Q41" i="4"/>
  <c r="Q40" i="4"/>
  <c r="Q24" i="4"/>
  <c r="Q21" i="4"/>
  <c r="Q22" i="4"/>
  <c r="Q23" i="4"/>
  <c r="Q20" i="4"/>
  <c r="Q15" i="4"/>
  <c r="Q11" i="4"/>
  <c r="Q9" i="4"/>
  <c r="Q6" i="4"/>
  <c r="Q5" i="4"/>
  <c r="Q13" i="4"/>
  <c r="Q25" i="4"/>
  <c r="Q26" i="4"/>
  <c r="Q27" i="4"/>
  <c r="Q28" i="4"/>
  <c r="Q29" i="4"/>
  <c r="Q30" i="4"/>
  <c r="Q31" i="4"/>
  <c r="Q32" i="4"/>
  <c r="Q33" i="4"/>
  <c r="Q54" i="4"/>
  <c r="Q4" i="4"/>
  <c r="W54" i="4"/>
  <c r="V54" i="4"/>
  <c r="U54" i="4"/>
  <c r="T54" i="4"/>
  <c r="P5" i="4"/>
  <c r="P6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4" i="4"/>
  <c r="P54" i="4" s="1"/>
  <c r="O50" i="4"/>
  <c r="O49" i="4"/>
  <c r="O47" i="4"/>
  <c r="O46" i="4"/>
  <c r="O45" i="4"/>
  <c r="O44" i="4"/>
  <c r="O41" i="4"/>
  <c r="O40" i="4"/>
  <c r="O35" i="4"/>
  <c r="O33" i="4"/>
  <c r="O32" i="4"/>
  <c r="O31" i="4"/>
  <c r="O30" i="4"/>
  <c r="O29" i="4"/>
  <c r="O27" i="4"/>
  <c r="O26" i="4"/>
  <c r="O25" i="4"/>
  <c r="O24" i="4"/>
  <c r="O23" i="4"/>
  <c r="O22" i="4"/>
  <c r="O21" i="4"/>
  <c r="O20" i="4"/>
  <c r="O16" i="4"/>
  <c r="O13" i="4"/>
  <c r="O11" i="4"/>
  <c r="O10" i="4"/>
  <c r="O9" i="4"/>
  <c r="S54" i="4" l="1"/>
  <c r="O4" i="4"/>
  <c r="O54" i="4" s="1"/>
  <c r="N53" i="4"/>
  <c r="N50" i="4"/>
  <c r="N48" i="4"/>
  <c r="N47" i="4"/>
  <c r="J47" i="4"/>
  <c r="J44" i="4"/>
  <c r="J43" i="4"/>
  <c r="J42" i="4"/>
  <c r="J41" i="4"/>
  <c r="J40" i="4"/>
  <c r="M39" i="4"/>
  <c r="M38" i="4"/>
  <c r="M37" i="4"/>
  <c r="M36" i="4"/>
  <c r="M54" i="4" s="1"/>
  <c r="K35" i="4"/>
  <c r="N34" i="4"/>
  <c r="N54" i="4" s="1"/>
  <c r="J30" i="4"/>
  <c r="J31" i="4"/>
  <c r="J32" i="4"/>
  <c r="J33" i="4"/>
  <c r="J29" i="4"/>
  <c r="J28" i="4"/>
  <c r="J27" i="4"/>
  <c r="J26" i="4"/>
  <c r="J25" i="4"/>
  <c r="J24" i="4"/>
  <c r="K21" i="4"/>
  <c r="K22" i="4"/>
  <c r="K23" i="4"/>
  <c r="K20" i="4"/>
  <c r="L19" i="4"/>
  <c r="L18" i="4"/>
  <c r="K17" i="4"/>
  <c r="K15" i="4"/>
  <c r="L14" i="4"/>
  <c r="K13" i="4"/>
  <c r="L12" i="4"/>
  <c r="K11" i="4"/>
  <c r="K10" i="4"/>
  <c r="J9" i="4"/>
  <c r="J8" i="4"/>
  <c r="J6" i="4"/>
  <c r="J5" i="4"/>
  <c r="J4" i="4"/>
  <c r="J54" i="4" s="1"/>
  <c r="K54" i="4" l="1"/>
  <c r="L54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6" i="4"/>
  <c r="F5" i="4"/>
  <c r="F4" i="4"/>
  <c r="F54" i="4" l="1"/>
  <c r="Q8" i="2"/>
  <c r="P8" i="2"/>
  <c r="Q4" i="2"/>
  <c r="Q5" i="2"/>
  <c r="Q6" i="2"/>
  <c r="Q7" i="2"/>
  <c r="Q3" i="2"/>
  <c r="P7" i="2"/>
  <c r="P6" i="2"/>
  <c r="P5" i="2"/>
  <c r="P4" i="2"/>
  <c r="P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" i="2"/>
  <c r="F51" i="2" s="1"/>
  <c r="G16" i="1" l="1"/>
  <c r="G15" i="1"/>
  <c r="G14" i="1"/>
  <c r="G13" i="1"/>
  <c r="G8" i="1"/>
  <c r="G7" i="1"/>
  <c r="G6" i="1"/>
</calcChain>
</file>

<file path=xl/sharedStrings.xml><?xml version="1.0" encoding="utf-8"?>
<sst xmlns="http://schemas.openxmlformats.org/spreadsheetml/2006/main" count="204" uniqueCount="122">
  <si>
    <t>sft</t>
  </si>
  <si>
    <t>S.No</t>
  </si>
  <si>
    <t>Room Name</t>
  </si>
  <si>
    <t>Dimensions</t>
  </si>
  <si>
    <t>Length (mm)</t>
  </si>
  <si>
    <t>Breadth (mm)</t>
  </si>
  <si>
    <t>OT Stores/Instruments</t>
  </si>
  <si>
    <t>Theatre Pack Preparation</t>
  </si>
  <si>
    <t>Pre Operative Ward</t>
  </si>
  <si>
    <t>Duty Nurse Room</t>
  </si>
  <si>
    <t>Officer In Charge Room</t>
  </si>
  <si>
    <t>OT Reception</t>
  </si>
  <si>
    <t>OT Entrance Foyer/Patient Holding</t>
  </si>
  <si>
    <t>Toilet @ Duty Nurse Room</t>
  </si>
  <si>
    <t>Toilet @ Officer In Charge Room</t>
  </si>
  <si>
    <t>Toillet-01</t>
  </si>
  <si>
    <t>Toillet-02</t>
  </si>
  <si>
    <t>Change Room-01</t>
  </si>
  <si>
    <t>Change Room-02</t>
  </si>
  <si>
    <t>Change Room-03</t>
  </si>
  <si>
    <t>Anesthesia Room</t>
  </si>
  <si>
    <t>OT Lenin Stors</t>
  </si>
  <si>
    <t>OT Bood Stores</t>
  </si>
  <si>
    <t>OT Pharmacy Stoes</t>
  </si>
  <si>
    <t>Doctor's Work Room</t>
  </si>
  <si>
    <t>Anesthetist's Work Room</t>
  </si>
  <si>
    <t>Sterilization Room-01</t>
  </si>
  <si>
    <t>Sterilization Room-02</t>
  </si>
  <si>
    <t>Nurses Work Room</t>
  </si>
  <si>
    <t>Students Work Room</t>
  </si>
  <si>
    <t>Lobby</t>
  </si>
  <si>
    <t>Recovery Ward</t>
  </si>
  <si>
    <t>OT Equipment Store Room</t>
  </si>
  <si>
    <t>Electrical Room</t>
  </si>
  <si>
    <t>Class IV Room</t>
  </si>
  <si>
    <t>Dirty Linen Room-01</t>
  </si>
  <si>
    <t>Dirty Linen Room-02</t>
  </si>
  <si>
    <t>Corridor-A</t>
  </si>
  <si>
    <t>Corridor-B</t>
  </si>
  <si>
    <t>Corridor-C</t>
  </si>
  <si>
    <t>Corridor-D</t>
  </si>
  <si>
    <t>Corridor-E</t>
  </si>
  <si>
    <t>Corridor-F</t>
  </si>
  <si>
    <t>Corridor-G</t>
  </si>
  <si>
    <t>Corridor-H</t>
  </si>
  <si>
    <t>UPS &amp; electrical Room</t>
  </si>
  <si>
    <t>Sterilization Room-03</t>
  </si>
  <si>
    <t>Opthalmology OT-01</t>
  </si>
  <si>
    <t>Orthopedic OT-05</t>
  </si>
  <si>
    <t>Orthopedic OT-04</t>
  </si>
  <si>
    <t>ENT OT-03</t>
  </si>
  <si>
    <t>Gen Surgery OT-02</t>
  </si>
  <si>
    <t>Wide Passage at CH Rooms</t>
  </si>
  <si>
    <t>Room No</t>
  </si>
  <si>
    <t>7A</t>
  </si>
  <si>
    <t>8A</t>
  </si>
  <si>
    <t>11A</t>
  </si>
  <si>
    <t>11B</t>
  </si>
  <si>
    <t>11C</t>
  </si>
  <si>
    <t>11D</t>
  </si>
  <si>
    <t>11E</t>
  </si>
  <si>
    <t>11F</t>
  </si>
  <si>
    <t>A</t>
  </si>
  <si>
    <t>B</t>
  </si>
  <si>
    <t>C</t>
  </si>
  <si>
    <t>D</t>
  </si>
  <si>
    <t>E</t>
  </si>
  <si>
    <t>F</t>
  </si>
  <si>
    <t>G</t>
  </si>
  <si>
    <t>H</t>
  </si>
  <si>
    <r>
      <t>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</si>
  <si>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Ceiling &amp;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</si>
  <si>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Wall Area</t>
  </si>
  <si>
    <t>Wooden Doors</t>
  </si>
  <si>
    <t>WPC Doors</t>
  </si>
  <si>
    <t>Scientific Doors</t>
  </si>
  <si>
    <t>d1</t>
  </si>
  <si>
    <t>d2</t>
  </si>
  <si>
    <t>d3</t>
  </si>
  <si>
    <t>d4</t>
  </si>
  <si>
    <t>d5</t>
  </si>
  <si>
    <t>d6</t>
  </si>
  <si>
    <t>OTD1</t>
  </si>
  <si>
    <t>1800x2600</t>
  </si>
  <si>
    <t>1500x2600</t>
  </si>
  <si>
    <t>1200x2600</t>
  </si>
  <si>
    <t>1000x2600</t>
  </si>
  <si>
    <t>900x2600</t>
  </si>
  <si>
    <t>800x2100</t>
  </si>
  <si>
    <t>2000x2600</t>
  </si>
  <si>
    <t>HSSD Door</t>
  </si>
  <si>
    <t>FIRE Door</t>
  </si>
  <si>
    <t>PCGI PANELING</t>
  </si>
  <si>
    <t>VENTILATORS</t>
  </si>
  <si>
    <t>BLINDS</t>
  </si>
  <si>
    <t>QTY</t>
  </si>
  <si>
    <t>REMARKS</t>
  </si>
  <si>
    <t>EQUIPMENT &amp; FURNITURE</t>
  </si>
  <si>
    <t>EQUIPMENT/FURNITURE</t>
  </si>
  <si>
    <t>fd1</t>
  </si>
  <si>
    <t>fd2</t>
  </si>
  <si>
    <t>Main Corridor</t>
  </si>
  <si>
    <t>sw1</t>
  </si>
  <si>
    <t>1800x1800</t>
  </si>
  <si>
    <t>sw2</t>
  </si>
  <si>
    <t>1500x1800</t>
  </si>
  <si>
    <t>sw3</t>
  </si>
  <si>
    <t>1200x1800</t>
  </si>
  <si>
    <t>sw4</t>
  </si>
  <si>
    <t>900x1800</t>
  </si>
  <si>
    <t>Change Room-04</t>
  </si>
  <si>
    <t>DOORS (Sqm)</t>
  </si>
  <si>
    <t>UPVC Windows (Sqm)</t>
  </si>
  <si>
    <t>FLOORING (Sqm)</t>
  </si>
  <si>
    <t>SKIRTING (Rmt)</t>
  </si>
  <si>
    <t>OT Blood Stores</t>
  </si>
  <si>
    <t>Scrub Area</t>
  </si>
  <si>
    <t>3A</t>
  </si>
  <si>
    <t>VINYL FLOORING (Sqm)</t>
  </si>
  <si>
    <t>DADOING (Sqm)</t>
  </si>
  <si>
    <t>FALSE CEILING (Sqm)</t>
  </si>
  <si>
    <t>OT Lenin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</si>
</sst>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" fontId="1" fillId="0" borderId="1" xfId="0" applyNumberFormat="1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  <dxf>
      <fill>
        <patternFill>
          <bgColor rgb="FF92D05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3"/>
  <sheetViews>
    <sheetView workbookViewId="0">
      <selection activeCell="M16" sqref="M16"/>
    </sheetView>
  </sheetViews>
  <sheetFormatPr defaultRowHeight="14.3" x14ac:dyDescent="0.25"/>
  <cols>
    <col min="1" max="1" width="4.875" style="7" customWidth="1"/>
    <col min="2" max="2" width="6.375" style="7" customWidth="1"/>
    <col min="3" max="3" width="35.25" style="3" customWidth="1"/>
    <col min="4" max="6" width="13.125" style="2" customWidth="1"/>
    <col min="12" max="12" width="4.875" bestFit="1" customWidth="1"/>
    <col min="13" max="13" width="35" customWidth="1"/>
    <col min="14" max="14" width="11.75" bestFit="1" customWidth="1"/>
    <col min="15" max="15" width="12.75" bestFit="1" customWidth="1"/>
    <col min="16" max="16" width="13.875" customWidth="1"/>
  </cols>
  <sheetData>
    <row r="1" spans="1:17" ht="14.3" customHeight="1" x14ac:dyDescent="0.25">
      <c r="A1" s="23" t="s">
        <v>1</v>
      </c>
      <c r="B1" s="21" t="s">
        <v>53</v>
      </c>
      <c r="C1" s="23" t="s">
        <v>2</v>
      </c>
      <c r="D1" s="23" t="s">
        <v>3</v>
      </c>
      <c r="E1" s="23"/>
      <c r="F1" s="23" t="s">
        <v>70</v>
      </c>
      <c r="L1" s="23" t="s">
        <v>1</v>
      </c>
      <c r="M1" s="24" t="s">
        <v>2</v>
      </c>
      <c r="N1" s="23" t="s">
        <v>3</v>
      </c>
      <c r="O1" s="23"/>
      <c r="P1" s="24" t="s">
        <v>71</v>
      </c>
      <c r="Q1" s="21" t="s">
        <v>72</v>
      </c>
    </row>
    <row r="2" spans="1:17" x14ac:dyDescent="0.25">
      <c r="A2" s="23"/>
      <c r="B2" s="22"/>
      <c r="C2" s="23"/>
      <c r="D2" s="8" t="s">
        <v>4</v>
      </c>
      <c r="E2" s="8" t="s">
        <v>5</v>
      </c>
      <c r="F2" s="23"/>
      <c r="L2" s="23"/>
      <c r="M2" s="24"/>
      <c r="N2" s="8" t="s">
        <v>4</v>
      </c>
      <c r="O2" s="8" t="s">
        <v>5</v>
      </c>
      <c r="P2" s="24"/>
      <c r="Q2" s="22"/>
    </row>
    <row r="3" spans="1:17" x14ac:dyDescent="0.25">
      <c r="A3" s="5">
        <v>1</v>
      </c>
      <c r="B3" s="5">
        <v>1</v>
      </c>
      <c r="C3" s="4" t="s">
        <v>6</v>
      </c>
      <c r="D3" s="6">
        <v>4130</v>
      </c>
      <c r="E3" s="6">
        <v>7605</v>
      </c>
      <c r="F3" s="9">
        <f>(D3*E3)/1000000</f>
        <v>31.408650000000002</v>
      </c>
      <c r="L3" s="12">
        <v>1</v>
      </c>
      <c r="M3" s="4" t="s">
        <v>47</v>
      </c>
      <c r="N3" s="6">
        <v>6300</v>
      </c>
      <c r="O3" s="6">
        <v>6000</v>
      </c>
      <c r="P3" s="9">
        <f t="shared" ref="P3:P7" si="0">(N3*O3)/1000000</f>
        <v>37.799999999999997</v>
      </c>
      <c r="Q3" s="12">
        <f>2*((N3*3.5+O3*3.5)/1000)</f>
        <v>86.1</v>
      </c>
    </row>
    <row r="4" spans="1:17" x14ac:dyDescent="0.25">
      <c r="A4" s="5">
        <v>2</v>
      </c>
      <c r="B4" s="5">
        <v>2</v>
      </c>
      <c r="C4" s="4" t="s">
        <v>45</v>
      </c>
      <c r="D4" s="6">
        <v>6395</v>
      </c>
      <c r="E4" s="6">
        <v>6000</v>
      </c>
      <c r="F4" s="9">
        <f t="shared" ref="F4:F50" si="1">(D4*E4)/1000000</f>
        <v>38.369999999999997</v>
      </c>
      <c r="J4" s="3"/>
      <c r="L4" s="12">
        <v>2</v>
      </c>
      <c r="M4" s="4" t="s">
        <v>48</v>
      </c>
      <c r="N4" s="6">
        <v>6000</v>
      </c>
      <c r="O4" s="6">
        <v>7085</v>
      </c>
      <c r="P4" s="9">
        <f t="shared" si="0"/>
        <v>42.51</v>
      </c>
      <c r="Q4" s="12">
        <f t="shared" ref="Q4:Q7" si="2">2*((N4*3.5+O4*3.5)/1000)</f>
        <v>91.594999999999999</v>
      </c>
    </row>
    <row r="5" spans="1:17" x14ac:dyDescent="0.25">
      <c r="A5" s="5">
        <v>3</v>
      </c>
      <c r="B5" s="5">
        <v>3</v>
      </c>
      <c r="C5" s="4" t="s">
        <v>26</v>
      </c>
      <c r="D5" s="6">
        <v>2400</v>
      </c>
      <c r="E5" s="6">
        <v>3715</v>
      </c>
      <c r="F5" s="9">
        <f t="shared" si="1"/>
        <v>8.9160000000000004</v>
      </c>
      <c r="L5" s="12">
        <v>3</v>
      </c>
      <c r="M5" s="4" t="s">
        <v>49</v>
      </c>
      <c r="N5" s="6">
        <v>6000</v>
      </c>
      <c r="O5" s="6">
        <v>7085</v>
      </c>
      <c r="P5" s="9">
        <f t="shared" si="0"/>
        <v>42.51</v>
      </c>
      <c r="Q5" s="12">
        <f t="shared" si="2"/>
        <v>91.594999999999999</v>
      </c>
    </row>
    <row r="6" spans="1:17" x14ac:dyDescent="0.25">
      <c r="A6" s="5">
        <v>4</v>
      </c>
      <c r="B6" s="5">
        <v>4</v>
      </c>
      <c r="C6" s="4" t="s">
        <v>47</v>
      </c>
      <c r="D6" s="6">
        <v>6300</v>
      </c>
      <c r="E6" s="6">
        <v>6000</v>
      </c>
      <c r="F6" s="9">
        <f t="shared" si="1"/>
        <v>37.799999999999997</v>
      </c>
      <c r="L6" s="12">
        <v>4</v>
      </c>
      <c r="M6" s="4" t="s">
        <v>50</v>
      </c>
      <c r="N6" s="6">
        <v>6000</v>
      </c>
      <c r="O6" s="6">
        <v>7085</v>
      </c>
      <c r="P6" s="9">
        <f t="shared" si="0"/>
        <v>42.51</v>
      </c>
      <c r="Q6" s="12">
        <f t="shared" si="2"/>
        <v>91.594999999999999</v>
      </c>
    </row>
    <row r="7" spans="1:17" x14ac:dyDescent="0.25">
      <c r="A7" s="5">
        <v>5</v>
      </c>
      <c r="B7" s="5">
        <v>5</v>
      </c>
      <c r="C7" s="4" t="s">
        <v>7</v>
      </c>
      <c r="D7" s="6">
        <v>3085</v>
      </c>
      <c r="E7" s="6">
        <v>7605</v>
      </c>
      <c r="F7" s="9">
        <f t="shared" si="1"/>
        <v>23.461424999999998</v>
      </c>
      <c r="L7" s="12">
        <v>5</v>
      </c>
      <c r="M7" s="4" t="s">
        <v>51</v>
      </c>
      <c r="N7" s="6">
        <v>6000</v>
      </c>
      <c r="O7" s="6">
        <v>7085</v>
      </c>
      <c r="P7" s="9">
        <f t="shared" si="0"/>
        <v>42.51</v>
      </c>
      <c r="Q7" s="12">
        <f t="shared" si="2"/>
        <v>91.594999999999999</v>
      </c>
    </row>
    <row r="8" spans="1:17" x14ac:dyDescent="0.25">
      <c r="A8" s="5">
        <v>6</v>
      </c>
      <c r="B8" s="5">
        <v>6</v>
      </c>
      <c r="C8" s="4" t="s">
        <v>8</v>
      </c>
      <c r="D8" s="6">
        <v>8645</v>
      </c>
      <c r="E8" s="6">
        <v>7605</v>
      </c>
      <c r="F8" s="9">
        <f t="shared" si="1"/>
        <v>65.745225000000005</v>
      </c>
      <c r="L8" s="12"/>
      <c r="M8" s="12"/>
      <c r="N8" s="12"/>
      <c r="O8" s="12"/>
      <c r="P8" s="13">
        <f>SUM(P3:P7)</f>
        <v>207.83999999999997</v>
      </c>
      <c r="Q8" s="14">
        <f>SUM(Q3:Q7)</f>
        <v>452.48</v>
      </c>
    </row>
    <row r="9" spans="1:17" x14ac:dyDescent="0.25">
      <c r="A9" s="5">
        <v>7</v>
      </c>
      <c r="B9" s="5">
        <v>7</v>
      </c>
      <c r="C9" s="4" t="s">
        <v>9</v>
      </c>
      <c r="D9" s="6">
        <v>2875</v>
      </c>
      <c r="E9" s="6">
        <v>5520</v>
      </c>
      <c r="F9" s="9">
        <f t="shared" si="1"/>
        <v>15.87</v>
      </c>
    </row>
    <row r="10" spans="1:17" x14ac:dyDescent="0.25">
      <c r="A10" s="5">
        <v>8</v>
      </c>
      <c r="B10" s="5" t="s">
        <v>54</v>
      </c>
      <c r="C10" s="4" t="s">
        <v>13</v>
      </c>
      <c r="D10" s="6">
        <v>1200</v>
      </c>
      <c r="E10" s="6">
        <v>1500</v>
      </c>
      <c r="F10" s="9">
        <f t="shared" si="1"/>
        <v>1.8</v>
      </c>
    </row>
    <row r="11" spans="1:17" x14ac:dyDescent="0.25">
      <c r="A11" s="5">
        <v>9</v>
      </c>
      <c r="B11" s="5">
        <v>8</v>
      </c>
      <c r="C11" s="4" t="s">
        <v>10</v>
      </c>
      <c r="D11" s="6">
        <v>2875</v>
      </c>
      <c r="E11" s="6">
        <v>5520</v>
      </c>
      <c r="F11" s="9">
        <f t="shared" si="1"/>
        <v>15.87</v>
      </c>
    </row>
    <row r="12" spans="1:17" x14ac:dyDescent="0.25">
      <c r="A12" s="5">
        <v>10</v>
      </c>
      <c r="B12" s="5" t="s">
        <v>55</v>
      </c>
      <c r="C12" s="4" t="s">
        <v>14</v>
      </c>
      <c r="D12" s="6">
        <v>1200</v>
      </c>
      <c r="E12" s="6">
        <v>1500</v>
      </c>
      <c r="F12" s="9">
        <f t="shared" si="1"/>
        <v>1.8</v>
      </c>
    </row>
    <row r="13" spans="1:17" x14ac:dyDescent="0.25">
      <c r="A13" s="5">
        <v>11</v>
      </c>
      <c r="B13" s="5">
        <v>9</v>
      </c>
      <c r="C13" s="4" t="s">
        <v>11</v>
      </c>
      <c r="D13" s="6">
        <v>5865</v>
      </c>
      <c r="E13" s="6">
        <v>4600</v>
      </c>
      <c r="F13" s="9">
        <f t="shared" si="1"/>
        <v>26.978999999999999</v>
      </c>
    </row>
    <row r="14" spans="1:17" x14ac:dyDescent="0.25">
      <c r="A14" s="5">
        <v>12</v>
      </c>
      <c r="B14" s="5">
        <v>10</v>
      </c>
      <c r="C14" s="4" t="s">
        <v>12</v>
      </c>
      <c r="D14" s="6">
        <v>7135</v>
      </c>
      <c r="E14" s="6">
        <v>3830</v>
      </c>
      <c r="F14" s="9">
        <f t="shared" si="1"/>
        <v>27.32705</v>
      </c>
    </row>
    <row r="15" spans="1:17" x14ac:dyDescent="0.25">
      <c r="A15" s="5">
        <v>13</v>
      </c>
      <c r="B15" s="5">
        <v>11</v>
      </c>
      <c r="C15" s="4" t="s">
        <v>52</v>
      </c>
      <c r="D15" s="6">
        <v>11703</v>
      </c>
      <c r="E15" s="6">
        <v>1800</v>
      </c>
      <c r="F15" s="9">
        <f t="shared" si="1"/>
        <v>21.0654</v>
      </c>
    </row>
    <row r="16" spans="1:17" x14ac:dyDescent="0.25">
      <c r="A16" s="5">
        <v>14</v>
      </c>
      <c r="B16" s="5" t="s">
        <v>56</v>
      </c>
      <c r="C16" s="4" t="s">
        <v>15</v>
      </c>
      <c r="D16" s="6">
        <v>1200</v>
      </c>
      <c r="E16" s="6">
        <v>1800</v>
      </c>
      <c r="F16" s="9">
        <f t="shared" si="1"/>
        <v>2.16</v>
      </c>
    </row>
    <row r="17" spans="1:6" x14ac:dyDescent="0.25">
      <c r="A17" s="5">
        <v>15</v>
      </c>
      <c r="B17" s="5" t="s">
        <v>57</v>
      </c>
      <c r="C17" s="4" t="s">
        <v>16</v>
      </c>
      <c r="D17" s="6">
        <v>1200</v>
      </c>
      <c r="E17" s="6">
        <v>1800</v>
      </c>
      <c r="F17" s="9">
        <f t="shared" si="1"/>
        <v>2.16</v>
      </c>
    </row>
    <row r="18" spans="1:6" x14ac:dyDescent="0.25">
      <c r="A18" s="5">
        <v>16</v>
      </c>
      <c r="B18" s="5" t="s">
        <v>58</v>
      </c>
      <c r="C18" s="4" t="s">
        <v>17</v>
      </c>
      <c r="D18" s="6">
        <v>2080</v>
      </c>
      <c r="E18" s="6">
        <v>1800</v>
      </c>
      <c r="F18" s="9">
        <f t="shared" si="1"/>
        <v>3.7440000000000002</v>
      </c>
    </row>
    <row r="19" spans="1:6" x14ac:dyDescent="0.25">
      <c r="A19" s="5">
        <v>17</v>
      </c>
      <c r="B19" s="5" t="s">
        <v>59</v>
      </c>
      <c r="C19" s="4" t="s">
        <v>18</v>
      </c>
      <c r="D19" s="6">
        <v>1965</v>
      </c>
      <c r="E19" s="6">
        <v>1800</v>
      </c>
      <c r="F19" s="9">
        <f t="shared" si="1"/>
        <v>3.5369999999999999</v>
      </c>
    </row>
    <row r="20" spans="1:6" x14ac:dyDescent="0.25">
      <c r="A20" s="5">
        <v>18</v>
      </c>
      <c r="B20" s="5" t="s">
        <v>60</v>
      </c>
      <c r="C20" s="4" t="s">
        <v>19</v>
      </c>
      <c r="D20" s="6">
        <v>1950</v>
      </c>
      <c r="E20" s="6">
        <v>1800</v>
      </c>
      <c r="F20" s="9">
        <f t="shared" si="1"/>
        <v>3.51</v>
      </c>
    </row>
    <row r="21" spans="1:6" x14ac:dyDescent="0.25">
      <c r="A21" s="5">
        <v>19</v>
      </c>
      <c r="B21" s="5" t="s">
        <v>61</v>
      </c>
      <c r="C21" s="4" t="s">
        <v>19</v>
      </c>
      <c r="D21" s="6">
        <v>1950</v>
      </c>
      <c r="E21" s="6">
        <v>1800</v>
      </c>
      <c r="F21" s="9">
        <f t="shared" si="1"/>
        <v>3.51</v>
      </c>
    </row>
    <row r="22" spans="1:6" x14ac:dyDescent="0.25">
      <c r="A22" s="5">
        <v>20</v>
      </c>
      <c r="B22" s="5">
        <v>12</v>
      </c>
      <c r="C22" s="4" t="s">
        <v>20</v>
      </c>
      <c r="D22" s="6">
        <v>6300</v>
      </c>
      <c r="E22" s="6">
        <v>3600</v>
      </c>
      <c r="F22" s="9">
        <f t="shared" si="1"/>
        <v>22.68</v>
      </c>
    </row>
    <row r="23" spans="1:6" x14ac:dyDescent="0.25">
      <c r="A23" s="5">
        <v>21</v>
      </c>
      <c r="B23" s="5">
        <v>13</v>
      </c>
      <c r="C23" s="4" t="s">
        <v>21</v>
      </c>
      <c r="D23" s="6">
        <v>3135</v>
      </c>
      <c r="E23" s="6">
        <v>3715</v>
      </c>
      <c r="F23" s="9">
        <f t="shared" si="1"/>
        <v>11.646525</v>
      </c>
    </row>
    <row r="24" spans="1:6" x14ac:dyDescent="0.25">
      <c r="A24" s="5">
        <v>22</v>
      </c>
      <c r="B24" s="5">
        <v>14</v>
      </c>
      <c r="C24" s="4" t="s">
        <v>22</v>
      </c>
      <c r="D24" s="6">
        <v>3135</v>
      </c>
      <c r="E24" s="6">
        <v>3520</v>
      </c>
      <c r="F24" s="9">
        <f t="shared" si="1"/>
        <v>11.0352</v>
      </c>
    </row>
    <row r="25" spans="1:6" x14ac:dyDescent="0.25">
      <c r="A25" s="5">
        <v>23</v>
      </c>
      <c r="B25" s="5">
        <v>15</v>
      </c>
      <c r="C25" s="4" t="s">
        <v>23</v>
      </c>
      <c r="D25" s="6">
        <v>3135</v>
      </c>
      <c r="E25" s="6">
        <v>3670</v>
      </c>
      <c r="F25" s="9">
        <f t="shared" si="1"/>
        <v>11.50545</v>
      </c>
    </row>
    <row r="26" spans="1:6" x14ac:dyDescent="0.25">
      <c r="A26" s="5">
        <v>24</v>
      </c>
      <c r="B26" s="5">
        <v>16</v>
      </c>
      <c r="C26" s="4" t="s">
        <v>27</v>
      </c>
      <c r="D26" s="6">
        <v>3135</v>
      </c>
      <c r="E26" s="6">
        <v>2400</v>
      </c>
      <c r="F26" s="9">
        <f t="shared" si="1"/>
        <v>7.524</v>
      </c>
    </row>
    <row r="27" spans="1:6" x14ac:dyDescent="0.25">
      <c r="A27" s="5">
        <v>25</v>
      </c>
      <c r="B27" s="5">
        <v>17</v>
      </c>
      <c r="C27" s="4" t="s">
        <v>24</v>
      </c>
      <c r="D27" s="6">
        <v>3600</v>
      </c>
      <c r="E27" s="6">
        <v>3715</v>
      </c>
      <c r="F27" s="9">
        <f t="shared" si="1"/>
        <v>13.374000000000001</v>
      </c>
    </row>
    <row r="28" spans="1:6" x14ac:dyDescent="0.25">
      <c r="A28" s="5">
        <v>26</v>
      </c>
      <c r="B28" s="5">
        <v>18</v>
      </c>
      <c r="C28" s="4" t="s">
        <v>25</v>
      </c>
      <c r="D28" s="6">
        <v>3600</v>
      </c>
      <c r="E28" s="6">
        <v>3715</v>
      </c>
      <c r="F28" s="9">
        <f t="shared" si="1"/>
        <v>13.374000000000001</v>
      </c>
    </row>
    <row r="29" spans="1:6" x14ac:dyDescent="0.25">
      <c r="A29" s="5">
        <v>27</v>
      </c>
      <c r="B29" s="5">
        <v>19</v>
      </c>
      <c r="C29" s="4" t="s">
        <v>46</v>
      </c>
      <c r="D29" s="6">
        <v>3600</v>
      </c>
      <c r="E29" s="6">
        <v>2500</v>
      </c>
      <c r="F29" s="9">
        <f t="shared" si="1"/>
        <v>9</v>
      </c>
    </row>
    <row r="30" spans="1:6" x14ac:dyDescent="0.25">
      <c r="A30" s="5">
        <v>28</v>
      </c>
      <c r="B30" s="5">
        <v>20</v>
      </c>
      <c r="C30" s="4" t="s">
        <v>28</v>
      </c>
      <c r="D30" s="6">
        <v>3600</v>
      </c>
      <c r="E30" s="6">
        <v>3715</v>
      </c>
      <c r="F30" s="9">
        <f t="shared" si="1"/>
        <v>13.374000000000001</v>
      </c>
    </row>
    <row r="31" spans="1:6" x14ac:dyDescent="0.25">
      <c r="A31" s="5">
        <v>29</v>
      </c>
      <c r="B31" s="5">
        <v>21</v>
      </c>
      <c r="C31" s="4" t="s">
        <v>29</v>
      </c>
      <c r="D31" s="6">
        <v>3630</v>
      </c>
      <c r="E31" s="6">
        <v>3715</v>
      </c>
      <c r="F31" s="9">
        <f t="shared" si="1"/>
        <v>13.48545</v>
      </c>
    </row>
    <row r="32" spans="1:6" x14ac:dyDescent="0.25">
      <c r="A32" s="5">
        <v>30</v>
      </c>
      <c r="B32" s="5">
        <v>22</v>
      </c>
      <c r="C32" s="4" t="s">
        <v>30</v>
      </c>
      <c r="D32" s="6">
        <v>5865</v>
      </c>
      <c r="E32" s="6">
        <v>6230</v>
      </c>
      <c r="F32" s="9">
        <f t="shared" si="1"/>
        <v>36.53895</v>
      </c>
    </row>
    <row r="33" spans="1:6" x14ac:dyDescent="0.25">
      <c r="A33" s="5">
        <v>31</v>
      </c>
      <c r="B33" s="5">
        <v>23</v>
      </c>
      <c r="C33" s="4" t="s">
        <v>31</v>
      </c>
      <c r="D33" s="6">
        <v>7800</v>
      </c>
      <c r="E33" s="6">
        <v>7085</v>
      </c>
      <c r="F33" s="9">
        <f t="shared" si="1"/>
        <v>55.262999999999998</v>
      </c>
    </row>
    <row r="34" spans="1:6" x14ac:dyDescent="0.25">
      <c r="A34" s="5">
        <v>32</v>
      </c>
      <c r="B34" s="5">
        <v>24</v>
      </c>
      <c r="C34" s="4" t="s">
        <v>48</v>
      </c>
      <c r="D34" s="6">
        <v>6000</v>
      </c>
      <c r="E34" s="6">
        <v>7085</v>
      </c>
      <c r="F34" s="9">
        <f t="shared" si="1"/>
        <v>42.51</v>
      </c>
    </row>
    <row r="35" spans="1:6" x14ac:dyDescent="0.25">
      <c r="A35" s="5">
        <v>33</v>
      </c>
      <c r="B35" s="5">
        <v>25</v>
      </c>
      <c r="C35" s="4" t="s">
        <v>49</v>
      </c>
      <c r="D35" s="6">
        <v>6000</v>
      </c>
      <c r="E35" s="6">
        <v>7085</v>
      </c>
      <c r="F35" s="9">
        <f t="shared" si="1"/>
        <v>42.51</v>
      </c>
    </row>
    <row r="36" spans="1:6" x14ac:dyDescent="0.25">
      <c r="A36" s="5">
        <v>34</v>
      </c>
      <c r="B36" s="5">
        <v>26</v>
      </c>
      <c r="C36" s="4" t="s">
        <v>50</v>
      </c>
      <c r="D36" s="6">
        <v>6000</v>
      </c>
      <c r="E36" s="6">
        <v>7085</v>
      </c>
      <c r="F36" s="9">
        <f t="shared" si="1"/>
        <v>42.51</v>
      </c>
    </row>
    <row r="37" spans="1:6" x14ac:dyDescent="0.25">
      <c r="A37" s="5">
        <v>35</v>
      </c>
      <c r="B37" s="5">
        <v>27</v>
      </c>
      <c r="C37" s="4" t="s">
        <v>51</v>
      </c>
      <c r="D37" s="6">
        <v>6000</v>
      </c>
      <c r="E37" s="6">
        <v>7085</v>
      </c>
      <c r="F37" s="9">
        <f t="shared" si="1"/>
        <v>42.51</v>
      </c>
    </row>
    <row r="38" spans="1:6" x14ac:dyDescent="0.25">
      <c r="A38" s="5">
        <v>36</v>
      </c>
      <c r="B38" s="5">
        <v>28</v>
      </c>
      <c r="C38" s="4" t="s">
        <v>32</v>
      </c>
      <c r="D38" s="6">
        <v>4950</v>
      </c>
      <c r="E38" s="6">
        <v>7200</v>
      </c>
      <c r="F38" s="9">
        <f t="shared" si="1"/>
        <v>35.64</v>
      </c>
    </row>
    <row r="39" spans="1:6" x14ac:dyDescent="0.25">
      <c r="A39" s="5">
        <v>37</v>
      </c>
      <c r="B39" s="5">
        <v>29</v>
      </c>
      <c r="C39" s="4" t="s">
        <v>35</v>
      </c>
      <c r="D39" s="6">
        <v>3370</v>
      </c>
      <c r="E39" s="6">
        <v>3215</v>
      </c>
      <c r="F39" s="9">
        <f t="shared" si="1"/>
        <v>10.83455</v>
      </c>
    </row>
    <row r="40" spans="1:6" x14ac:dyDescent="0.25">
      <c r="A40" s="5">
        <v>38</v>
      </c>
      <c r="B40" s="5">
        <v>30</v>
      </c>
      <c r="C40" s="4" t="s">
        <v>33</v>
      </c>
      <c r="D40" s="6">
        <v>3160</v>
      </c>
      <c r="E40" s="6">
        <v>3215</v>
      </c>
      <c r="F40" s="9">
        <f t="shared" si="1"/>
        <v>10.1594</v>
      </c>
    </row>
    <row r="41" spans="1:6" x14ac:dyDescent="0.25">
      <c r="A41" s="5">
        <v>39</v>
      </c>
      <c r="B41" s="5">
        <v>31</v>
      </c>
      <c r="C41" s="4" t="s">
        <v>34</v>
      </c>
      <c r="D41" s="6">
        <v>3045</v>
      </c>
      <c r="E41" s="6">
        <v>3215</v>
      </c>
      <c r="F41" s="9">
        <f t="shared" si="1"/>
        <v>9.7896750000000008</v>
      </c>
    </row>
    <row r="42" spans="1:6" x14ac:dyDescent="0.25">
      <c r="A42" s="5">
        <v>40</v>
      </c>
      <c r="B42" s="5">
        <v>32</v>
      </c>
      <c r="C42" s="4" t="s">
        <v>36</v>
      </c>
      <c r="D42" s="6">
        <v>3000</v>
      </c>
      <c r="E42" s="6">
        <v>3215</v>
      </c>
      <c r="F42" s="9">
        <f t="shared" si="1"/>
        <v>9.6449999999999996</v>
      </c>
    </row>
    <row r="43" spans="1:6" x14ac:dyDescent="0.25">
      <c r="A43" s="5">
        <v>41</v>
      </c>
      <c r="B43" s="5" t="s">
        <v>62</v>
      </c>
      <c r="C43" s="4" t="s">
        <v>37</v>
      </c>
      <c r="D43" s="6">
        <v>15788</v>
      </c>
      <c r="E43" s="6">
        <v>1376</v>
      </c>
      <c r="F43" s="9">
        <f t="shared" si="1"/>
        <v>21.724288000000001</v>
      </c>
    </row>
    <row r="44" spans="1:6" x14ac:dyDescent="0.25">
      <c r="A44" s="5">
        <v>42</v>
      </c>
      <c r="B44" s="5" t="s">
        <v>63</v>
      </c>
      <c r="C44" s="4" t="s">
        <v>38</v>
      </c>
      <c r="D44" s="6">
        <v>2020</v>
      </c>
      <c r="E44" s="6">
        <v>8295</v>
      </c>
      <c r="F44" s="9">
        <f t="shared" si="1"/>
        <v>16.7559</v>
      </c>
    </row>
    <row r="45" spans="1:6" x14ac:dyDescent="0.25">
      <c r="A45" s="5">
        <v>43</v>
      </c>
      <c r="B45" s="5" t="s">
        <v>64</v>
      </c>
      <c r="C45" s="4" t="s">
        <v>39</v>
      </c>
      <c r="D45" s="6">
        <v>34356</v>
      </c>
      <c r="E45" s="6">
        <v>2400</v>
      </c>
      <c r="F45" s="9">
        <f t="shared" si="1"/>
        <v>82.454400000000007</v>
      </c>
    </row>
    <row r="46" spans="1:6" x14ac:dyDescent="0.25">
      <c r="A46" s="5">
        <v>44</v>
      </c>
      <c r="B46" s="5" t="s">
        <v>65</v>
      </c>
      <c r="C46" s="4" t="s">
        <v>40</v>
      </c>
      <c r="D46" s="6">
        <v>3000</v>
      </c>
      <c r="E46" s="6">
        <v>15050</v>
      </c>
      <c r="F46" s="9">
        <f t="shared" si="1"/>
        <v>45.15</v>
      </c>
    </row>
    <row r="47" spans="1:6" x14ac:dyDescent="0.25">
      <c r="A47" s="5">
        <v>45</v>
      </c>
      <c r="B47" s="5" t="s">
        <v>66</v>
      </c>
      <c r="C47" s="4" t="s">
        <v>41</v>
      </c>
      <c r="D47" s="6">
        <v>2400</v>
      </c>
      <c r="E47" s="6">
        <v>15050</v>
      </c>
      <c r="F47" s="9">
        <f t="shared" si="1"/>
        <v>36.119999999999997</v>
      </c>
    </row>
    <row r="48" spans="1:6" x14ac:dyDescent="0.25">
      <c r="A48" s="5">
        <v>46</v>
      </c>
      <c r="B48" s="5" t="s">
        <v>67</v>
      </c>
      <c r="C48" s="4" t="s">
        <v>42</v>
      </c>
      <c r="D48" s="6">
        <v>34356</v>
      </c>
      <c r="E48" s="6">
        <v>2400</v>
      </c>
      <c r="F48" s="9">
        <f t="shared" si="1"/>
        <v>82.454400000000007</v>
      </c>
    </row>
    <row r="49" spans="1:6" x14ac:dyDescent="0.25">
      <c r="A49" s="5">
        <v>47</v>
      </c>
      <c r="B49" s="5" t="s">
        <v>68</v>
      </c>
      <c r="C49" s="4" t="s">
        <v>43</v>
      </c>
      <c r="D49" s="6">
        <v>1615</v>
      </c>
      <c r="E49" s="6">
        <v>7545</v>
      </c>
      <c r="F49" s="9">
        <f t="shared" si="1"/>
        <v>12.185174999999999</v>
      </c>
    </row>
    <row r="50" spans="1:6" x14ac:dyDescent="0.25">
      <c r="A50" s="5">
        <v>48</v>
      </c>
      <c r="B50" s="5" t="s">
        <v>69</v>
      </c>
      <c r="C50" s="4" t="s">
        <v>44</v>
      </c>
      <c r="D50" s="6">
        <v>35650</v>
      </c>
      <c r="E50" s="6">
        <v>2020</v>
      </c>
      <c r="F50" s="9">
        <f t="shared" si="1"/>
        <v>72.013000000000005</v>
      </c>
    </row>
    <row r="51" spans="1:6" x14ac:dyDescent="0.25">
      <c r="A51" s="5"/>
      <c r="B51" s="5"/>
      <c r="C51" s="4"/>
      <c r="D51" s="6"/>
      <c r="E51" s="6"/>
      <c r="F51" s="10">
        <f>SUM(F3:F50)</f>
        <v>1168.800113</v>
      </c>
    </row>
    <row r="52" spans="1:6" x14ac:dyDescent="0.25">
      <c r="A52" s="5"/>
      <c r="B52" s="5"/>
      <c r="C52" s="4"/>
      <c r="D52" s="6"/>
      <c r="E52" s="6"/>
      <c r="F52" s="6"/>
    </row>
    <row r="53" spans="1:6" x14ac:dyDescent="0.25">
      <c r="A53" s="5"/>
      <c r="B53" s="5"/>
      <c r="C53" s="4"/>
      <c r="D53" s="6"/>
      <c r="E53" s="6"/>
      <c r="F53" s="6"/>
    </row>
  </sheetData>
  <mergeCells count="10">
    <mergeCell ref="D1:E1"/>
    <mergeCell ref="F1:F2"/>
    <mergeCell ref="A1:A2"/>
    <mergeCell ref="C1:C2"/>
    <mergeCell ref="B1:B2"/>
    <mergeCell ref="Q1:Q2"/>
    <mergeCell ref="L1:L2"/>
    <mergeCell ref="M1:M2"/>
    <mergeCell ref="N1:O1"/>
    <mergeCell ref="P1:P2"/>
  </mergeCells>
  <printOptions horizontalCentered="1"/>
  <pageMargins left="0.70866141732283472" right="0.70866141732283472" top="1.3385826771653544" bottom="0.55118110236220474" header="0.31496062992125984" footer="0.31496062992125984"/>
  <pageSetup paperSize="9" scale="15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6:H19"/>
  <sheetViews>
    <sheetView workbookViewId="0">
      <selection activeCell="M27" sqref="M27:M28"/>
    </sheetView>
  </sheetViews>
  <sheetFormatPr defaultRowHeight="14.3" x14ac:dyDescent="0.25"/>
  <cols>
    <col min="7" max="7" width="9.75" bestFit="1" customWidth="1"/>
  </cols>
  <sheetData>
    <row r="6" spans="5:7" x14ac:dyDescent="0.25">
      <c r="E6">
        <v>5.1950000000000003</v>
      </c>
      <c r="F6">
        <v>7.2679999999999998</v>
      </c>
      <c r="G6">
        <f>E6*F6</f>
        <v>37.757260000000002</v>
      </c>
    </row>
    <row r="7" spans="5:7" x14ac:dyDescent="0.25">
      <c r="E7">
        <v>6</v>
      </c>
      <c r="F7">
        <v>7.085</v>
      </c>
      <c r="G7">
        <f>E7*F7</f>
        <v>42.51</v>
      </c>
    </row>
    <row r="8" spans="5:7" x14ac:dyDescent="0.25">
      <c r="G8" s="1">
        <f>(G7-G6)/G7</f>
        <v>0.11180286991296157</v>
      </c>
    </row>
    <row r="13" spans="5:7" x14ac:dyDescent="0.25">
      <c r="E13">
        <v>37.594999999999999</v>
      </c>
      <c r="F13">
        <v>40.909999999999997</v>
      </c>
      <c r="G13">
        <f>E13*F13</f>
        <v>1538.0114499999997</v>
      </c>
    </row>
    <row r="14" spans="5:7" x14ac:dyDescent="0.25">
      <c r="E14">
        <v>5.03</v>
      </c>
      <c r="F14">
        <v>1.1499999999999999</v>
      </c>
      <c r="G14">
        <f>-F14*E14</f>
        <v>-5.7844999999999995</v>
      </c>
    </row>
    <row r="15" spans="5:7" x14ac:dyDescent="0.25">
      <c r="E15">
        <v>6.99</v>
      </c>
      <c r="F15">
        <v>4.66</v>
      </c>
      <c r="G15">
        <f>E15*F15</f>
        <v>32.573399999999999</v>
      </c>
    </row>
    <row r="16" spans="5:7" x14ac:dyDescent="0.25">
      <c r="G16">
        <f>SUM(G13:G15)</f>
        <v>1564.8003499999998</v>
      </c>
    </row>
    <row r="17" spans="7:8" x14ac:dyDescent="0.25">
      <c r="G17">
        <v>16843</v>
      </c>
      <c r="H17" t="s">
        <v>0</v>
      </c>
    </row>
    <row r="19" spans="7:8" x14ac:dyDescent="0.25">
      <c r="G19">
        <v>21527</v>
      </c>
      <c r="H1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H88"/>
  <sheetViews>
    <sheetView tabSelected="1" view="pageBreakPreview" zoomScaleNormal="100" zoomScaleSheetLayoutView="100" workbookViewId="0">
      <pane xSplit="6" ySplit="3" topLeftCell="G14" activePane="bottomRight" state="frozen"/>
      <selection pane="topRight" activeCell="G1" sqref="G1"/>
      <selection pane="bottomLeft" activeCell="A4" sqref="A4"/>
      <selection pane="bottomRight" activeCell="S40" sqref="S40"/>
    </sheetView>
  </sheetViews>
  <sheetFormatPr defaultRowHeight="14.3" x14ac:dyDescent="0.25"/>
  <cols>
    <col min="1" max="1" width="4.875" style="7" customWidth="1"/>
    <col min="2" max="2" width="6.25" style="7" customWidth="1"/>
    <col min="3" max="3" width="29.625" style="3" bestFit="1" customWidth="1"/>
    <col min="4" max="6" width="8" style="2" customWidth="1"/>
    <col min="7" max="7" width="21.375" style="2" bestFit="1" customWidth="1"/>
    <col min="8" max="8" width="8" style="2" customWidth="1"/>
    <col min="9" max="9" width="8.75" style="2" bestFit="1" customWidth="1"/>
    <col min="10" max="14" width="8.25" customWidth="1"/>
    <col min="16" max="16" width="9.5" bestFit="1" customWidth="1"/>
    <col min="18" max="18" width="9.875" customWidth="1"/>
    <col min="22" max="22" width="9.75" bestFit="1" customWidth="1"/>
  </cols>
  <sheetData>
    <row r="2" spans="1:34" ht="14.3" customHeight="1" x14ac:dyDescent="0.25">
      <c r="A2" s="23" t="s">
        <v>1</v>
      </c>
      <c r="B2" s="21" t="s">
        <v>53</v>
      </c>
      <c r="C2" s="23" t="s">
        <v>2</v>
      </c>
      <c r="D2" s="23" t="s">
        <v>3</v>
      </c>
      <c r="E2" s="23"/>
      <c r="F2" s="21" t="s">
        <v>70</v>
      </c>
      <c r="G2" s="24" t="s">
        <v>97</v>
      </c>
      <c r="H2" s="24"/>
      <c r="I2" s="24"/>
      <c r="J2" s="25" t="s">
        <v>111</v>
      </c>
      <c r="K2" s="26"/>
      <c r="L2" s="26"/>
      <c r="M2" s="26"/>
      <c r="N2" s="27"/>
      <c r="O2" s="28" t="s">
        <v>112</v>
      </c>
      <c r="P2" s="28" t="s">
        <v>113</v>
      </c>
      <c r="Q2" s="28" t="s">
        <v>114</v>
      </c>
      <c r="R2" s="28" t="s">
        <v>118</v>
      </c>
      <c r="S2" s="32" t="s">
        <v>119</v>
      </c>
      <c r="T2" s="32" t="s">
        <v>120</v>
      </c>
      <c r="U2" s="32" t="s">
        <v>92</v>
      </c>
      <c r="V2" s="32" t="s">
        <v>93</v>
      </c>
      <c r="W2" s="32" t="s">
        <v>94</v>
      </c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 spans="1:34" ht="32.6" customHeight="1" x14ac:dyDescent="0.25">
      <c r="A3" s="23"/>
      <c r="B3" s="22"/>
      <c r="C3" s="23"/>
      <c r="D3" s="11" t="s">
        <v>4</v>
      </c>
      <c r="E3" s="11" t="s">
        <v>5</v>
      </c>
      <c r="F3" s="22"/>
      <c r="G3" s="16" t="s">
        <v>98</v>
      </c>
      <c r="H3" s="17" t="s">
        <v>95</v>
      </c>
      <c r="I3" s="17" t="s">
        <v>96</v>
      </c>
      <c r="J3" s="18" t="s">
        <v>75</v>
      </c>
      <c r="K3" s="18" t="s">
        <v>73</v>
      </c>
      <c r="L3" s="18" t="s">
        <v>74</v>
      </c>
      <c r="M3" s="18" t="s">
        <v>90</v>
      </c>
      <c r="N3" s="18" t="s">
        <v>91</v>
      </c>
      <c r="O3" s="29"/>
      <c r="P3" s="29"/>
      <c r="Q3" s="29"/>
      <c r="R3" s="29"/>
      <c r="S3" s="32"/>
      <c r="T3" s="32"/>
      <c r="U3" s="32"/>
      <c r="V3" s="32"/>
      <c r="W3" s="32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1:34" x14ac:dyDescent="0.25">
      <c r="A4" s="5">
        <v>1</v>
      </c>
      <c r="B4" s="5">
        <v>1</v>
      </c>
      <c r="C4" s="4" t="s">
        <v>6</v>
      </c>
      <c r="D4" s="6">
        <v>4130</v>
      </c>
      <c r="E4" s="6">
        <v>7605</v>
      </c>
      <c r="F4" s="9">
        <f>(D4*E4)/1000000</f>
        <v>31.408650000000002</v>
      </c>
      <c r="G4" s="9"/>
      <c r="H4" s="19"/>
      <c r="I4" s="19"/>
      <c r="J4" s="5">
        <f>1*2.6</f>
        <v>2.6</v>
      </c>
      <c r="K4" s="5"/>
      <c r="L4" s="5"/>
      <c r="M4" s="5"/>
      <c r="N4" s="5"/>
      <c r="O4" s="5">
        <f>2*1.8*1.8+2*1.5*1.8</f>
        <v>11.88</v>
      </c>
      <c r="P4" s="9">
        <f>(D4*E4)/1000000</f>
        <v>31.408650000000002</v>
      </c>
      <c r="Q4" s="5">
        <f>((D4*2+E4*2)/1000)-1</f>
        <v>22.47</v>
      </c>
      <c r="R4" s="9"/>
      <c r="S4" s="5">
        <f>2*1.5*((D4+E4)/1000)-(J4+K4+L4+M4+N4)</f>
        <v>32.604999999999997</v>
      </c>
      <c r="T4" s="5"/>
      <c r="U4" s="5"/>
      <c r="V4" s="5"/>
      <c r="W4" s="5"/>
      <c r="X4" s="5"/>
      <c r="Y4" s="5"/>
    </row>
    <row r="5" spans="1:34" x14ac:dyDescent="0.25">
      <c r="A5" s="5">
        <v>2</v>
      </c>
      <c r="B5" s="5">
        <v>2</v>
      </c>
      <c r="C5" s="4" t="s">
        <v>45</v>
      </c>
      <c r="D5" s="6">
        <v>6395</v>
      </c>
      <c r="E5" s="6">
        <v>6000</v>
      </c>
      <c r="F5" s="9">
        <f t="shared" ref="F5:F52" si="0">(D5*E5)/1000000</f>
        <v>38.369999999999997</v>
      </c>
      <c r="G5" s="9"/>
      <c r="H5" s="19"/>
      <c r="I5" s="19"/>
      <c r="J5" s="5">
        <f>1.2*2.6</f>
        <v>3.12</v>
      </c>
      <c r="K5" s="5"/>
      <c r="L5" s="5"/>
      <c r="M5" s="5"/>
      <c r="N5" s="5"/>
      <c r="O5" s="5"/>
      <c r="P5" s="9">
        <f t="shared" ref="P5:R52" si="1">(D5*E5)/1000000</f>
        <v>38.369999999999997</v>
      </c>
      <c r="Q5" s="5">
        <f>((D5*2+E5*2)/1000)-1.2</f>
        <v>23.59</v>
      </c>
      <c r="R5" s="9"/>
      <c r="S5" s="5"/>
      <c r="T5" s="5"/>
      <c r="U5" s="5"/>
      <c r="V5" s="5"/>
      <c r="W5" s="5"/>
      <c r="X5" s="5"/>
      <c r="Y5" s="5"/>
    </row>
    <row r="6" spans="1:34" x14ac:dyDescent="0.25">
      <c r="A6" s="5">
        <v>3</v>
      </c>
      <c r="B6" s="5">
        <v>3</v>
      </c>
      <c r="C6" s="4" t="s">
        <v>26</v>
      </c>
      <c r="D6" s="6">
        <v>2400</v>
      </c>
      <c r="E6" s="6">
        <v>3715</v>
      </c>
      <c r="F6" s="9">
        <f t="shared" si="0"/>
        <v>8.9160000000000004</v>
      </c>
      <c r="G6" s="9"/>
      <c r="H6" s="19"/>
      <c r="I6" s="19"/>
      <c r="J6" s="5">
        <f>1*2.6</f>
        <v>2.6</v>
      </c>
      <c r="K6" s="5"/>
      <c r="L6" s="5"/>
      <c r="M6" s="5"/>
      <c r="N6" s="5"/>
      <c r="O6" s="5"/>
      <c r="P6" s="9">
        <f t="shared" si="1"/>
        <v>8.9160000000000004</v>
      </c>
      <c r="Q6" s="5">
        <f>((D6*2+E6*2)/1000)-1</f>
        <v>11.23</v>
      </c>
      <c r="R6" s="9">
        <f>(D6*E6)/1000000</f>
        <v>8.9160000000000004</v>
      </c>
      <c r="S6" s="5">
        <f t="shared" ref="S5:S52" si="2">2*1.5*((D6+E6)/1000)-(J6+K6+L6+M6+N6)</f>
        <v>15.744999999999999</v>
      </c>
      <c r="T6" s="5"/>
      <c r="U6" s="5"/>
      <c r="V6" s="5"/>
      <c r="W6" s="5"/>
      <c r="X6" s="5"/>
      <c r="Y6" s="5"/>
    </row>
    <row r="7" spans="1:34" x14ac:dyDescent="0.25">
      <c r="A7" s="5">
        <v>4</v>
      </c>
      <c r="B7" s="5" t="s">
        <v>117</v>
      </c>
      <c r="C7" s="4" t="s">
        <v>116</v>
      </c>
      <c r="D7" s="15">
        <v>2400</v>
      </c>
      <c r="E7" s="15">
        <v>2400</v>
      </c>
      <c r="F7" s="9">
        <f t="shared" si="0"/>
        <v>5.76</v>
      </c>
      <c r="G7" s="9"/>
      <c r="H7" s="19"/>
      <c r="I7" s="19"/>
      <c r="J7" s="5"/>
      <c r="K7" s="5"/>
      <c r="L7" s="5"/>
      <c r="M7" s="5"/>
      <c r="N7" s="5"/>
      <c r="O7" s="5"/>
      <c r="P7" s="9">
        <f t="shared" si="1"/>
        <v>5.76</v>
      </c>
      <c r="Q7" s="5">
        <f>((D7+E7*2)/1000)</f>
        <v>7.2</v>
      </c>
      <c r="R7" s="9">
        <f>(D7*E7)/1000000</f>
        <v>5.76</v>
      </c>
      <c r="S7" s="5">
        <f t="shared" si="2"/>
        <v>14.399999999999999</v>
      </c>
      <c r="T7" s="5"/>
      <c r="U7" s="5"/>
      <c r="V7" s="5"/>
      <c r="W7" s="5"/>
      <c r="X7" s="5"/>
      <c r="Y7" s="5"/>
    </row>
    <row r="8" spans="1:34" x14ac:dyDescent="0.25">
      <c r="A8" s="5">
        <v>5</v>
      </c>
      <c r="B8" s="5">
        <v>4</v>
      </c>
      <c r="C8" s="4" t="s">
        <v>47</v>
      </c>
      <c r="D8" s="6">
        <v>6300</v>
      </c>
      <c r="E8" s="6">
        <v>6000</v>
      </c>
      <c r="F8" s="9">
        <f t="shared" si="0"/>
        <v>37.799999999999997</v>
      </c>
      <c r="G8" s="9"/>
      <c r="H8" s="19"/>
      <c r="I8" s="19"/>
      <c r="J8" s="5">
        <f>2*2.6</f>
        <v>5.2</v>
      </c>
      <c r="K8" s="5"/>
      <c r="L8" s="5"/>
      <c r="M8" s="5"/>
      <c r="N8" s="5"/>
      <c r="O8" s="5"/>
      <c r="P8" s="9">
        <f t="shared" si="1"/>
        <v>37.799999999999997</v>
      </c>
      <c r="Q8" s="5"/>
      <c r="R8" s="9">
        <f>(D8*E8)/1000000</f>
        <v>37.799999999999997</v>
      </c>
      <c r="S8" s="5"/>
      <c r="T8" s="5"/>
      <c r="X8" s="5"/>
      <c r="Y8" s="5"/>
    </row>
    <row r="9" spans="1:34" x14ac:dyDescent="0.25">
      <c r="A9" s="5">
        <v>6</v>
      </c>
      <c r="B9" s="5">
        <v>5</v>
      </c>
      <c r="C9" s="4" t="s">
        <v>7</v>
      </c>
      <c r="D9" s="6">
        <v>3085</v>
      </c>
      <c r="E9" s="6">
        <v>7605</v>
      </c>
      <c r="F9" s="9">
        <f t="shared" si="0"/>
        <v>23.461424999999998</v>
      </c>
      <c r="G9" s="9"/>
      <c r="H9" s="19"/>
      <c r="I9" s="19"/>
      <c r="J9" s="5">
        <f>1.2*2.6</f>
        <v>3.12</v>
      </c>
      <c r="K9" s="5"/>
      <c r="L9" s="5"/>
      <c r="M9" s="5"/>
      <c r="N9" s="5"/>
      <c r="O9" s="5">
        <f>1.8*1.8</f>
        <v>3.24</v>
      </c>
      <c r="P9" s="9">
        <f t="shared" si="1"/>
        <v>23.461424999999998</v>
      </c>
      <c r="Q9" s="5">
        <f>((D9*2+E9*2)/1000)-1.2</f>
        <v>20.18</v>
      </c>
      <c r="R9" s="9"/>
      <c r="S9" s="5">
        <f t="shared" si="2"/>
        <v>28.95</v>
      </c>
      <c r="T9" s="5"/>
      <c r="X9" s="5"/>
      <c r="Y9" s="5"/>
    </row>
    <row r="10" spans="1:34" x14ac:dyDescent="0.25">
      <c r="A10" s="5">
        <v>7</v>
      </c>
      <c r="B10" s="5">
        <v>6</v>
      </c>
      <c r="C10" s="4" t="s">
        <v>8</v>
      </c>
      <c r="D10" s="6">
        <v>8645</v>
      </c>
      <c r="E10" s="6">
        <v>7605</v>
      </c>
      <c r="F10" s="9">
        <f t="shared" si="0"/>
        <v>65.745225000000005</v>
      </c>
      <c r="G10" s="9"/>
      <c r="H10" s="19"/>
      <c r="I10" s="19"/>
      <c r="J10" s="5"/>
      <c r="K10" s="5">
        <f>1.8*2.6</f>
        <v>4.6800000000000006</v>
      </c>
      <c r="L10" s="5"/>
      <c r="M10" s="5"/>
      <c r="N10" s="5"/>
      <c r="O10" s="5">
        <f>1.8*1.8+4*1.5*1.8</f>
        <v>14.040000000000001</v>
      </c>
      <c r="P10" s="9">
        <f t="shared" si="1"/>
        <v>65.745225000000005</v>
      </c>
      <c r="Q10" s="5"/>
      <c r="R10" s="9"/>
      <c r="S10" s="5">
        <f>2*1.5*((D10+E10)/1000)-(J10+K10+L10+M10+N10+W85)</f>
        <v>42.39</v>
      </c>
      <c r="T10" s="5"/>
      <c r="X10" s="5"/>
      <c r="Y10" s="5"/>
    </row>
    <row r="11" spans="1:34" x14ac:dyDescent="0.25">
      <c r="A11" s="5">
        <v>8</v>
      </c>
      <c r="B11" s="5">
        <v>7</v>
      </c>
      <c r="C11" s="4" t="s">
        <v>9</v>
      </c>
      <c r="D11" s="6">
        <v>2875</v>
      </c>
      <c r="E11" s="6">
        <v>5520</v>
      </c>
      <c r="F11" s="9">
        <f t="shared" si="0"/>
        <v>15.87</v>
      </c>
      <c r="G11" s="9"/>
      <c r="H11" s="19"/>
      <c r="I11" s="19"/>
      <c r="J11" s="5"/>
      <c r="K11" s="5">
        <f>1*2.6</f>
        <v>2.6</v>
      </c>
      <c r="L11" s="5"/>
      <c r="M11" s="5"/>
      <c r="N11" s="5"/>
      <c r="O11" s="5">
        <f>1.2*1.8</f>
        <v>2.16</v>
      </c>
      <c r="P11" s="9">
        <f t="shared" si="1"/>
        <v>15.87</v>
      </c>
      <c r="Q11" s="5">
        <f>((D11*2+E11*2)/1000)-1</f>
        <v>15.79</v>
      </c>
      <c r="R11" s="9"/>
      <c r="S11" s="5"/>
      <c r="T11" s="5"/>
      <c r="X11" s="5"/>
      <c r="Y11" s="5"/>
    </row>
    <row r="12" spans="1:34" x14ac:dyDescent="0.25">
      <c r="A12" s="5">
        <v>9</v>
      </c>
      <c r="B12" s="5" t="s">
        <v>54</v>
      </c>
      <c r="C12" s="4" t="s">
        <v>13</v>
      </c>
      <c r="D12" s="6">
        <v>1200</v>
      </c>
      <c r="E12" s="6">
        <v>1500</v>
      </c>
      <c r="F12" s="9">
        <f t="shared" si="0"/>
        <v>1.8</v>
      </c>
      <c r="G12" s="9"/>
      <c r="H12" s="19"/>
      <c r="I12" s="19"/>
      <c r="J12" s="5"/>
      <c r="K12" s="5"/>
      <c r="L12" s="5">
        <f>0.8*2.1</f>
        <v>1.6800000000000002</v>
      </c>
      <c r="M12" s="5"/>
      <c r="N12" s="5"/>
      <c r="O12" s="5"/>
      <c r="P12" s="9">
        <f t="shared" si="1"/>
        <v>1.8</v>
      </c>
      <c r="Q12" s="5"/>
      <c r="R12" s="9"/>
      <c r="S12" s="5">
        <f>2*2.1*((D12+E12)/1000)-(J12+K12+L12+M12+N12)</f>
        <v>9.6600000000000019</v>
      </c>
      <c r="T12" s="5"/>
      <c r="X12" s="5"/>
      <c r="Y12" s="5"/>
    </row>
    <row r="13" spans="1:34" x14ac:dyDescent="0.25">
      <c r="A13" s="5">
        <v>10</v>
      </c>
      <c r="B13" s="5">
        <v>8</v>
      </c>
      <c r="C13" s="4" t="s">
        <v>10</v>
      </c>
      <c r="D13" s="6">
        <v>2875</v>
      </c>
      <c r="E13" s="6">
        <v>5520</v>
      </c>
      <c r="F13" s="9">
        <f t="shared" si="0"/>
        <v>15.87</v>
      </c>
      <c r="G13" s="9"/>
      <c r="H13" s="19"/>
      <c r="I13" s="19"/>
      <c r="J13" s="5"/>
      <c r="K13" s="5">
        <f>1*2.6</f>
        <v>2.6</v>
      </c>
      <c r="L13" s="5"/>
      <c r="M13" s="5"/>
      <c r="N13" s="5"/>
      <c r="O13" s="5">
        <f>1.2*1.8</f>
        <v>2.16</v>
      </c>
      <c r="P13" s="9">
        <f t="shared" si="1"/>
        <v>15.87</v>
      </c>
      <c r="Q13" s="5">
        <f t="shared" ref="Q13:Q33" si="3">((D13*2+E13*2)/1000)-1</f>
        <v>15.79</v>
      </c>
      <c r="R13" s="9"/>
      <c r="S13" s="5"/>
      <c r="T13" s="5"/>
      <c r="X13" s="5"/>
      <c r="Y13" s="5"/>
    </row>
    <row r="14" spans="1:34" x14ac:dyDescent="0.25">
      <c r="A14" s="5">
        <v>11</v>
      </c>
      <c r="B14" s="5" t="s">
        <v>55</v>
      </c>
      <c r="C14" s="4" t="s">
        <v>14</v>
      </c>
      <c r="D14" s="6">
        <v>1200</v>
      </c>
      <c r="E14" s="6">
        <v>1500</v>
      </c>
      <c r="F14" s="9">
        <f t="shared" si="0"/>
        <v>1.8</v>
      </c>
      <c r="G14" s="9"/>
      <c r="H14" s="19"/>
      <c r="I14" s="19"/>
      <c r="J14" s="5"/>
      <c r="K14" s="5"/>
      <c r="L14" s="5">
        <f>0.8*2.1</f>
        <v>1.6800000000000002</v>
      </c>
      <c r="M14" s="5"/>
      <c r="N14" s="5"/>
      <c r="O14" s="5"/>
      <c r="P14" s="9">
        <f t="shared" si="1"/>
        <v>1.8</v>
      </c>
      <c r="Q14" s="5"/>
      <c r="R14" s="9"/>
      <c r="S14" s="5">
        <f>2*2.1*((D14+E14)/1000)-(J14+K14+L14+M14+N14)</f>
        <v>9.6600000000000019</v>
      </c>
      <c r="T14" s="5"/>
      <c r="X14" s="5"/>
      <c r="Y14" s="5"/>
    </row>
    <row r="15" spans="1:34" x14ac:dyDescent="0.25">
      <c r="A15" s="5">
        <v>12</v>
      </c>
      <c r="B15" s="5">
        <v>9</v>
      </c>
      <c r="C15" s="4" t="s">
        <v>11</v>
      </c>
      <c r="D15" s="6">
        <v>5865</v>
      </c>
      <c r="E15" s="6">
        <v>4600</v>
      </c>
      <c r="F15" s="9">
        <f t="shared" si="0"/>
        <v>26.978999999999999</v>
      </c>
      <c r="G15" s="9"/>
      <c r="H15" s="19"/>
      <c r="I15" s="19"/>
      <c r="J15" s="5"/>
      <c r="K15" s="5">
        <f>1.8*2.6</f>
        <v>4.6800000000000006</v>
      </c>
      <c r="L15" s="5"/>
      <c r="M15" s="5"/>
      <c r="N15" s="5"/>
      <c r="O15" s="5"/>
      <c r="P15" s="9">
        <f t="shared" si="1"/>
        <v>26.978999999999999</v>
      </c>
      <c r="Q15" s="5">
        <f>((D15+E15*2)/1000)-5.6</f>
        <v>9.4649999999999999</v>
      </c>
      <c r="R15" s="9"/>
      <c r="S15" s="5">
        <f>2*1.5*((D15+E15)/1000)-(J15+K15+L15+M15+N15+2*W83)</f>
        <v>21.515000000000001</v>
      </c>
      <c r="T15" s="5"/>
      <c r="X15" s="5"/>
      <c r="Y15" s="5"/>
    </row>
    <row r="16" spans="1:34" x14ac:dyDescent="0.25">
      <c r="A16" s="5">
        <v>13</v>
      </c>
      <c r="B16" s="5">
        <v>10</v>
      </c>
      <c r="C16" s="4" t="s">
        <v>12</v>
      </c>
      <c r="D16" s="6">
        <v>7135</v>
      </c>
      <c r="E16" s="6">
        <v>3830</v>
      </c>
      <c r="F16" s="9">
        <f t="shared" si="0"/>
        <v>27.32705</v>
      </c>
      <c r="G16" s="9"/>
      <c r="H16" s="19"/>
      <c r="I16" s="19"/>
      <c r="J16" s="5"/>
      <c r="K16" s="5"/>
      <c r="L16" s="5"/>
      <c r="M16" s="5"/>
      <c r="N16" s="5"/>
      <c r="O16" s="5">
        <f>1.8*1.8</f>
        <v>3.24</v>
      </c>
      <c r="P16" s="9">
        <f t="shared" si="1"/>
        <v>27.32705</v>
      </c>
      <c r="Q16" s="5"/>
      <c r="R16" s="9"/>
      <c r="S16" s="5">
        <f>2*1.5*((D16+E16)/1000)-(J16+K16+L16+M16+N16+W84)</f>
        <v>30.554999999999996</v>
      </c>
      <c r="T16" s="5"/>
      <c r="X16" s="5"/>
      <c r="Y16" s="5"/>
    </row>
    <row r="17" spans="1:25" x14ac:dyDescent="0.25">
      <c r="A17" s="5">
        <v>14</v>
      </c>
      <c r="B17" s="5">
        <v>11</v>
      </c>
      <c r="C17" s="4" t="s">
        <v>52</v>
      </c>
      <c r="D17" s="6">
        <v>11703</v>
      </c>
      <c r="E17" s="6">
        <v>1800</v>
      </c>
      <c r="F17" s="9">
        <f t="shared" si="0"/>
        <v>21.0654</v>
      </c>
      <c r="G17" s="9"/>
      <c r="H17" s="19"/>
      <c r="I17" s="19"/>
      <c r="J17" s="5"/>
      <c r="K17" s="5">
        <f>0.9*2.6</f>
        <v>2.3400000000000003</v>
      </c>
      <c r="L17" s="5"/>
      <c r="M17" s="5"/>
      <c r="N17" s="5"/>
      <c r="O17" s="5"/>
      <c r="P17" s="9">
        <f t="shared" si="1"/>
        <v>21.0654</v>
      </c>
      <c r="Q17" s="5"/>
      <c r="R17" s="9"/>
      <c r="S17" s="5">
        <f>2*2.1*((D17+E17)/1000)-(J17+K17+L17+M17+N17+2*W85+4*W84)</f>
        <v>41.6526</v>
      </c>
      <c r="T17" s="5"/>
      <c r="U17" s="5"/>
      <c r="V17" s="5"/>
      <c r="W17" s="5"/>
      <c r="X17" s="5"/>
      <c r="Y17" s="5"/>
    </row>
    <row r="18" spans="1:25" x14ac:dyDescent="0.25">
      <c r="A18" s="5">
        <v>15</v>
      </c>
      <c r="B18" s="5" t="s">
        <v>56</v>
      </c>
      <c r="C18" s="4" t="s">
        <v>15</v>
      </c>
      <c r="D18" s="6">
        <v>1200</v>
      </c>
      <c r="E18" s="6">
        <v>1800</v>
      </c>
      <c r="F18" s="9">
        <f t="shared" si="0"/>
        <v>2.16</v>
      </c>
      <c r="G18" s="9"/>
      <c r="H18" s="19"/>
      <c r="I18" s="19"/>
      <c r="J18" s="5"/>
      <c r="K18" s="5"/>
      <c r="L18" s="5">
        <f>0.8*2.1</f>
        <v>1.6800000000000002</v>
      </c>
      <c r="M18" s="5"/>
      <c r="N18" s="5"/>
      <c r="O18" s="5"/>
      <c r="P18" s="9">
        <f t="shared" si="1"/>
        <v>2.16</v>
      </c>
      <c r="Q18" s="5"/>
      <c r="R18" s="9"/>
      <c r="S18" s="5">
        <f>2*2.1*((D18+E18)/1000)-(J18+K18+L18+M18+N18)</f>
        <v>10.920000000000002</v>
      </c>
      <c r="T18" s="5"/>
      <c r="U18" s="5"/>
      <c r="V18" s="5"/>
      <c r="W18" s="5"/>
      <c r="X18" s="5"/>
      <c r="Y18" s="5"/>
    </row>
    <row r="19" spans="1:25" x14ac:dyDescent="0.25">
      <c r="A19" s="5">
        <v>16</v>
      </c>
      <c r="B19" s="5" t="s">
        <v>57</v>
      </c>
      <c r="C19" s="4" t="s">
        <v>16</v>
      </c>
      <c r="D19" s="6">
        <v>1200</v>
      </c>
      <c r="E19" s="6">
        <v>1800</v>
      </c>
      <c r="F19" s="9">
        <f t="shared" si="0"/>
        <v>2.16</v>
      </c>
      <c r="G19" s="9"/>
      <c r="H19" s="19"/>
      <c r="I19" s="19"/>
      <c r="J19" s="5"/>
      <c r="K19" s="5"/>
      <c r="L19" s="5">
        <f>0.8*2.1</f>
        <v>1.6800000000000002</v>
      </c>
      <c r="M19" s="5"/>
      <c r="N19" s="5"/>
      <c r="O19" s="5"/>
      <c r="P19" s="9">
        <f t="shared" si="1"/>
        <v>2.16</v>
      </c>
      <c r="Q19" s="5"/>
      <c r="R19" s="9"/>
      <c r="S19" s="5">
        <f>2*2.1*((D19+E19)/1000)-(J19+K19+L19+M19+N19)</f>
        <v>10.920000000000002</v>
      </c>
      <c r="T19" s="5"/>
      <c r="U19" s="5"/>
      <c r="V19" s="5"/>
      <c r="W19" s="5"/>
      <c r="X19" s="5"/>
      <c r="Y19" s="5"/>
    </row>
    <row r="20" spans="1:25" x14ac:dyDescent="0.25">
      <c r="A20" s="5">
        <v>17</v>
      </c>
      <c r="B20" s="5" t="s">
        <v>58</v>
      </c>
      <c r="C20" s="4" t="s">
        <v>17</v>
      </c>
      <c r="D20" s="6">
        <v>2080</v>
      </c>
      <c r="E20" s="6">
        <v>1800</v>
      </c>
      <c r="F20" s="9">
        <f t="shared" si="0"/>
        <v>3.7440000000000002</v>
      </c>
      <c r="G20" s="9"/>
      <c r="H20" s="19"/>
      <c r="I20" s="19"/>
      <c r="J20" s="5"/>
      <c r="K20" s="5">
        <f>0.9*2.6</f>
        <v>2.3400000000000003</v>
      </c>
      <c r="L20" s="5"/>
      <c r="M20" s="5"/>
      <c r="N20" s="5"/>
      <c r="O20" s="5">
        <f>1.2*1.8</f>
        <v>2.16</v>
      </c>
      <c r="P20" s="9">
        <f t="shared" si="1"/>
        <v>3.7440000000000002</v>
      </c>
      <c r="Q20" s="5">
        <f>((D20*2+E20*2)/1000)-0.9</f>
        <v>6.8599999999999994</v>
      </c>
      <c r="R20" s="9"/>
      <c r="S20" s="5">
        <f>2*2.1*((D20+E20)/1000)-(J20+K20+L20+M20+N20)</f>
        <v>13.956</v>
      </c>
      <c r="T20" s="5"/>
      <c r="U20" s="5"/>
      <c r="V20" s="5"/>
      <c r="W20" s="5"/>
      <c r="X20" s="5"/>
      <c r="Y20" s="5"/>
    </row>
    <row r="21" spans="1:25" x14ac:dyDescent="0.25">
      <c r="A21" s="5">
        <v>18</v>
      </c>
      <c r="B21" s="5" t="s">
        <v>59</v>
      </c>
      <c r="C21" s="4" t="s">
        <v>18</v>
      </c>
      <c r="D21" s="6">
        <v>1965</v>
      </c>
      <c r="E21" s="6">
        <v>1800</v>
      </c>
      <c r="F21" s="9">
        <f t="shared" si="0"/>
        <v>3.5369999999999999</v>
      </c>
      <c r="G21" s="9"/>
      <c r="H21" s="19"/>
      <c r="I21" s="19"/>
      <c r="J21" s="5"/>
      <c r="K21" s="5">
        <f t="shared" ref="K21:K23" si="4">0.9*2.6</f>
        <v>2.3400000000000003</v>
      </c>
      <c r="L21" s="5"/>
      <c r="M21" s="5"/>
      <c r="N21" s="5"/>
      <c r="O21" s="5">
        <f>0.9*1.8</f>
        <v>1.62</v>
      </c>
      <c r="P21" s="9">
        <f t="shared" si="1"/>
        <v>3.5369999999999999</v>
      </c>
      <c r="Q21" s="5">
        <f t="shared" ref="Q21:Q23" si="5">((D21*2+E21*2)/1000)-0.9</f>
        <v>6.63</v>
      </c>
      <c r="R21" s="9"/>
      <c r="S21" s="5">
        <f>2*2.1*((D21+E21)/1000)-(J21+K21+L21+M21+N21)</f>
        <v>13.473000000000001</v>
      </c>
      <c r="T21" s="5"/>
      <c r="U21" s="5"/>
      <c r="V21" s="5"/>
      <c r="W21" s="5"/>
      <c r="X21" s="5"/>
      <c r="Y21" s="5"/>
    </row>
    <row r="22" spans="1:25" x14ac:dyDescent="0.25">
      <c r="A22" s="5">
        <v>19</v>
      </c>
      <c r="B22" s="5" t="s">
        <v>60</v>
      </c>
      <c r="C22" s="4" t="s">
        <v>19</v>
      </c>
      <c r="D22" s="6">
        <v>1950</v>
      </c>
      <c r="E22" s="6">
        <v>1800</v>
      </c>
      <c r="F22" s="9">
        <f t="shared" si="0"/>
        <v>3.51</v>
      </c>
      <c r="G22" s="9"/>
      <c r="H22" s="19"/>
      <c r="I22" s="19"/>
      <c r="J22" s="5"/>
      <c r="K22" s="5">
        <f t="shared" si="4"/>
        <v>2.3400000000000003</v>
      </c>
      <c r="L22" s="5"/>
      <c r="M22" s="5"/>
      <c r="N22" s="5"/>
      <c r="O22" s="5">
        <f t="shared" ref="O22:O23" si="6">1.2*1.8</f>
        <v>2.16</v>
      </c>
      <c r="P22" s="9">
        <f t="shared" si="1"/>
        <v>3.51</v>
      </c>
      <c r="Q22" s="5">
        <f t="shared" si="5"/>
        <v>6.6</v>
      </c>
      <c r="R22" s="9"/>
      <c r="S22" s="5">
        <f>2*2.1*((D22+E22)/1000)-(J22+K22+L22+M22+N22)</f>
        <v>13.41</v>
      </c>
      <c r="T22" s="5"/>
      <c r="U22" s="5"/>
      <c r="V22" s="5"/>
      <c r="W22" s="5"/>
      <c r="X22" s="5"/>
      <c r="Y22" s="5"/>
    </row>
    <row r="23" spans="1:25" x14ac:dyDescent="0.25">
      <c r="A23" s="5">
        <v>20</v>
      </c>
      <c r="B23" s="5" t="s">
        <v>61</v>
      </c>
      <c r="C23" s="4" t="s">
        <v>110</v>
      </c>
      <c r="D23" s="6">
        <v>1950</v>
      </c>
      <c r="E23" s="6">
        <v>1800</v>
      </c>
      <c r="F23" s="9">
        <f t="shared" si="0"/>
        <v>3.51</v>
      </c>
      <c r="G23" s="9"/>
      <c r="H23" s="19"/>
      <c r="I23" s="19"/>
      <c r="J23" s="5"/>
      <c r="K23" s="5">
        <f t="shared" si="4"/>
        <v>2.3400000000000003</v>
      </c>
      <c r="L23" s="5"/>
      <c r="M23" s="5"/>
      <c r="N23" s="5"/>
      <c r="O23" s="5">
        <f t="shared" si="6"/>
        <v>2.16</v>
      </c>
      <c r="P23" s="9">
        <f t="shared" si="1"/>
        <v>3.51</v>
      </c>
      <c r="Q23" s="5">
        <f t="shared" si="5"/>
        <v>6.6</v>
      </c>
      <c r="R23" s="9"/>
      <c r="S23" s="5">
        <f>2*2.1*((D23+E23)/1000)-(J23+K23+L23+M23+N23)</f>
        <v>13.41</v>
      </c>
      <c r="T23" s="5"/>
      <c r="U23" s="5" t="s">
        <v>102</v>
      </c>
      <c r="V23" s="5" t="s">
        <v>103</v>
      </c>
      <c r="W23" s="5"/>
      <c r="X23" s="5"/>
      <c r="Y23" s="5"/>
    </row>
    <row r="24" spans="1:25" x14ac:dyDescent="0.25">
      <c r="A24" s="5">
        <v>21</v>
      </c>
      <c r="B24" s="5">
        <v>12</v>
      </c>
      <c r="C24" s="4" t="s">
        <v>20</v>
      </c>
      <c r="D24" s="6">
        <v>6300</v>
      </c>
      <c r="E24" s="6">
        <v>3600</v>
      </c>
      <c r="F24" s="9">
        <f t="shared" si="0"/>
        <v>22.68</v>
      </c>
      <c r="G24" s="9"/>
      <c r="H24" s="19"/>
      <c r="I24" s="19"/>
      <c r="J24" s="5">
        <f>1.2*2.6</f>
        <v>3.12</v>
      </c>
      <c r="K24" s="5"/>
      <c r="L24" s="5"/>
      <c r="M24" s="5"/>
      <c r="N24" s="5"/>
      <c r="O24" s="5">
        <f>2*1.8*1.8</f>
        <v>6.48</v>
      </c>
      <c r="P24" s="9">
        <f t="shared" si="1"/>
        <v>22.68</v>
      </c>
      <c r="Q24" s="5">
        <f>((D24*2+E24*2)/1000)-1.2</f>
        <v>18.600000000000001</v>
      </c>
      <c r="R24" s="9"/>
      <c r="S24" s="5">
        <f t="shared" si="2"/>
        <v>26.580000000000002</v>
      </c>
      <c r="T24" s="5"/>
      <c r="U24" s="5" t="s">
        <v>104</v>
      </c>
      <c r="V24" s="5" t="s">
        <v>105</v>
      </c>
      <c r="W24" s="5"/>
      <c r="X24" s="5"/>
      <c r="Y24" s="5"/>
    </row>
    <row r="25" spans="1:25" x14ac:dyDescent="0.25">
      <c r="A25" s="5">
        <v>22</v>
      </c>
      <c r="B25" s="5">
        <v>13</v>
      </c>
      <c r="C25" s="4" t="s">
        <v>121</v>
      </c>
      <c r="D25" s="6">
        <v>3135</v>
      </c>
      <c r="E25" s="6">
        <v>3715</v>
      </c>
      <c r="F25" s="9">
        <f t="shared" si="0"/>
        <v>11.646525</v>
      </c>
      <c r="G25" s="9"/>
      <c r="H25" s="19"/>
      <c r="I25" s="19"/>
      <c r="J25" s="5">
        <f>1*2.6</f>
        <v>2.6</v>
      </c>
      <c r="K25" s="5"/>
      <c r="L25" s="5"/>
      <c r="M25" s="5"/>
      <c r="N25" s="5"/>
      <c r="O25" s="5">
        <f>1.2*1.8</f>
        <v>2.16</v>
      </c>
      <c r="P25" s="9">
        <f t="shared" si="1"/>
        <v>11.646525</v>
      </c>
      <c r="Q25" s="5">
        <f t="shared" si="3"/>
        <v>12.7</v>
      </c>
      <c r="R25" s="9">
        <f>(D25*E25)/1000000</f>
        <v>11.646525</v>
      </c>
      <c r="S25" s="5">
        <f t="shared" si="2"/>
        <v>17.949999999999996</v>
      </c>
      <c r="T25" s="5"/>
      <c r="U25" s="5" t="s">
        <v>106</v>
      </c>
      <c r="V25" s="5" t="s">
        <v>107</v>
      </c>
      <c r="W25" s="5"/>
      <c r="X25" s="5"/>
      <c r="Y25" s="5"/>
    </row>
    <row r="26" spans="1:25" x14ac:dyDescent="0.25">
      <c r="A26" s="5">
        <v>23</v>
      </c>
      <c r="B26" s="5">
        <v>14</v>
      </c>
      <c r="C26" s="4" t="s">
        <v>115</v>
      </c>
      <c r="D26" s="6">
        <v>3135</v>
      </c>
      <c r="E26" s="6">
        <v>3520</v>
      </c>
      <c r="F26" s="9">
        <f t="shared" si="0"/>
        <v>11.0352</v>
      </c>
      <c r="G26" s="9"/>
      <c r="H26" s="19"/>
      <c r="I26" s="19"/>
      <c r="J26" s="5">
        <f>1*2.6</f>
        <v>2.6</v>
      </c>
      <c r="K26" s="5"/>
      <c r="L26" s="5"/>
      <c r="M26" s="5"/>
      <c r="N26" s="5"/>
      <c r="O26" s="5">
        <f>1.2*1.8</f>
        <v>2.16</v>
      </c>
      <c r="P26" s="9">
        <f t="shared" si="1"/>
        <v>11.0352</v>
      </c>
      <c r="Q26" s="5">
        <f t="shared" si="3"/>
        <v>12.31</v>
      </c>
      <c r="R26" s="9">
        <f t="shared" ref="R26:R33" si="7">(D26*E26)/1000000</f>
        <v>11.0352</v>
      </c>
      <c r="S26" s="5">
        <f t="shared" si="2"/>
        <v>17.364999999999998</v>
      </c>
      <c r="T26" s="5"/>
      <c r="U26" s="5" t="s">
        <v>108</v>
      </c>
      <c r="V26" s="5" t="s">
        <v>109</v>
      </c>
      <c r="W26" s="5"/>
      <c r="X26" s="5"/>
      <c r="Y26" s="5"/>
    </row>
    <row r="27" spans="1:25" x14ac:dyDescent="0.25">
      <c r="A27" s="5">
        <v>24</v>
      </c>
      <c r="B27" s="5">
        <v>15</v>
      </c>
      <c r="C27" s="4" t="s">
        <v>23</v>
      </c>
      <c r="D27" s="6">
        <v>3135</v>
      </c>
      <c r="E27" s="6">
        <v>3670</v>
      </c>
      <c r="F27" s="9">
        <f t="shared" si="0"/>
        <v>11.50545</v>
      </c>
      <c r="G27" s="9"/>
      <c r="H27" s="19"/>
      <c r="I27" s="19"/>
      <c r="J27" s="5">
        <f>1*2.6</f>
        <v>2.6</v>
      </c>
      <c r="K27" s="5"/>
      <c r="L27" s="5"/>
      <c r="M27" s="5"/>
      <c r="N27" s="5"/>
      <c r="O27" s="5">
        <f>1.2*1.8</f>
        <v>2.16</v>
      </c>
      <c r="P27" s="9">
        <f t="shared" si="1"/>
        <v>11.50545</v>
      </c>
      <c r="Q27" s="5">
        <f t="shared" si="3"/>
        <v>12.61</v>
      </c>
      <c r="R27" s="9">
        <f t="shared" si="7"/>
        <v>11.50545</v>
      </c>
      <c r="S27" s="5">
        <f t="shared" si="2"/>
        <v>17.814999999999998</v>
      </c>
      <c r="T27" s="5"/>
      <c r="U27" s="5"/>
      <c r="V27" s="5"/>
      <c r="W27" s="5"/>
      <c r="X27" s="5"/>
      <c r="Y27" s="5"/>
    </row>
    <row r="28" spans="1:25" x14ac:dyDescent="0.25">
      <c r="A28" s="5">
        <v>25</v>
      </c>
      <c r="B28" s="5">
        <v>16</v>
      </c>
      <c r="C28" s="4" t="s">
        <v>27</v>
      </c>
      <c r="D28" s="6">
        <v>3135</v>
      </c>
      <c r="E28" s="6">
        <v>2400</v>
      </c>
      <c r="F28" s="9">
        <f t="shared" si="0"/>
        <v>7.524</v>
      </c>
      <c r="G28" s="9"/>
      <c r="H28" s="19"/>
      <c r="I28" s="19"/>
      <c r="J28" s="5">
        <f>1*2.6</f>
        <v>2.6</v>
      </c>
      <c r="K28" s="5"/>
      <c r="L28" s="5"/>
      <c r="M28" s="5"/>
      <c r="N28" s="5"/>
      <c r="O28" s="5"/>
      <c r="P28" s="9">
        <f t="shared" si="1"/>
        <v>7.524</v>
      </c>
      <c r="Q28" s="5">
        <f t="shared" si="3"/>
        <v>10.07</v>
      </c>
      <c r="R28" s="9">
        <f t="shared" si="7"/>
        <v>7.524</v>
      </c>
      <c r="S28" s="5">
        <f t="shared" si="2"/>
        <v>14.005000000000001</v>
      </c>
      <c r="T28" s="5"/>
      <c r="U28" s="5"/>
      <c r="V28" s="5"/>
      <c r="W28" s="5"/>
      <c r="X28" s="5"/>
      <c r="Y28" s="5"/>
    </row>
    <row r="29" spans="1:25" x14ac:dyDescent="0.25">
      <c r="A29" s="5">
        <v>26</v>
      </c>
      <c r="B29" s="5">
        <v>17</v>
      </c>
      <c r="C29" s="4" t="s">
        <v>24</v>
      </c>
      <c r="D29" s="6">
        <v>3600</v>
      </c>
      <c r="E29" s="6">
        <v>3715</v>
      </c>
      <c r="F29" s="9">
        <f t="shared" si="0"/>
        <v>13.374000000000001</v>
      </c>
      <c r="G29" s="9"/>
      <c r="H29" s="19"/>
      <c r="I29" s="19"/>
      <c r="J29" s="5">
        <f>1*2.6</f>
        <v>2.6</v>
      </c>
      <c r="K29" s="5"/>
      <c r="L29" s="5"/>
      <c r="M29" s="5"/>
      <c r="N29" s="5"/>
      <c r="O29" s="5">
        <f>1.8*1.8</f>
        <v>3.24</v>
      </c>
      <c r="P29" s="9">
        <f t="shared" si="1"/>
        <v>13.374000000000001</v>
      </c>
      <c r="Q29" s="5">
        <f t="shared" si="3"/>
        <v>13.63</v>
      </c>
      <c r="R29" s="9">
        <f t="shared" si="7"/>
        <v>13.374000000000001</v>
      </c>
      <c r="S29" s="5">
        <f t="shared" si="2"/>
        <v>19.344999999999999</v>
      </c>
      <c r="T29" s="5"/>
      <c r="U29" s="5"/>
      <c r="V29" s="5"/>
      <c r="W29" s="5"/>
      <c r="X29" s="5"/>
      <c r="Y29" s="5"/>
    </row>
    <row r="30" spans="1:25" x14ac:dyDescent="0.25">
      <c r="A30" s="5">
        <v>27</v>
      </c>
      <c r="B30" s="5">
        <v>18</v>
      </c>
      <c r="C30" s="4" t="s">
        <v>25</v>
      </c>
      <c r="D30" s="6">
        <v>3600</v>
      </c>
      <c r="E30" s="6">
        <v>3715</v>
      </c>
      <c r="F30" s="9">
        <f t="shared" si="0"/>
        <v>13.374000000000001</v>
      </c>
      <c r="G30" s="9"/>
      <c r="H30" s="19"/>
      <c r="I30" s="19"/>
      <c r="J30" s="5">
        <f t="shared" ref="J30:J33" si="8">1*2.6</f>
        <v>2.6</v>
      </c>
      <c r="K30" s="5"/>
      <c r="L30" s="5"/>
      <c r="M30" s="5"/>
      <c r="N30" s="5"/>
      <c r="O30" s="5">
        <f>1.5*1.8</f>
        <v>2.7</v>
      </c>
      <c r="P30" s="9">
        <f t="shared" si="1"/>
        <v>13.374000000000001</v>
      </c>
      <c r="Q30" s="5">
        <f t="shared" si="3"/>
        <v>13.63</v>
      </c>
      <c r="R30" s="9">
        <f t="shared" si="7"/>
        <v>13.374000000000001</v>
      </c>
      <c r="S30" s="5">
        <f t="shared" si="2"/>
        <v>19.344999999999999</v>
      </c>
      <c r="T30" s="5"/>
      <c r="U30" s="5"/>
      <c r="V30" s="5"/>
      <c r="W30" s="5"/>
      <c r="X30" s="5"/>
      <c r="Y30" s="5"/>
    </row>
    <row r="31" spans="1:25" x14ac:dyDescent="0.25">
      <c r="A31" s="5">
        <v>28</v>
      </c>
      <c r="B31" s="5">
        <v>19</v>
      </c>
      <c r="C31" s="4" t="s">
        <v>46</v>
      </c>
      <c r="D31" s="6">
        <v>3600</v>
      </c>
      <c r="E31" s="6">
        <v>2500</v>
      </c>
      <c r="F31" s="9">
        <f t="shared" si="0"/>
        <v>9</v>
      </c>
      <c r="G31" s="9"/>
      <c r="H31" s="19"/>
      <c r="I31" s="19"/>
      <c r="J31" s="5">
        <f t="shared" si="8"/>
        <v>2.6</v>
      </c>
      <c r="K31" s="5"/>
      <c r="L31" s="5"/>
      <c r="M31" s="5"/>
      <c r="N31" s="5"/>
      <c r="O31" s="5">
        <f>1.8*1.8</f>
        <v>3.24</v>
      </c>
      <c r="P31" s="9">
        <f t="shared" si="1"/>
        <v>9</v>
      </c>
      <c r="Q31" s="5">
        <f t="shared" si="3"/>
        <v>11.2</v>
      </c>
      <c r="R31" s="9">
        <f t="shared" si="7"/>
        <v>9</v>
      </c>
      <c r="S31" s="5">
        <f t="shared" si="2"/>
        <v>15.699999999999998</v>
      </c>
      <c r="T31" s="5"/>
      <c r="U31" s="5"/>
      <c r="V31" s="5"/>
      <c r="W31" s="5"/>
      <c r="X31" s="5"/>
      <c r="Y31" s="5"/>
    </row>
    <row r="32" spans="1:25" x14ac:dyDescent="0.25">
      <c r="A32" s="5">
        <v>29</v>
      </c>
      <c r="B32" s="5">
        <v>20</v>
      </c>
      <c r="C32" s="4" t="s">
        <v>28</v>
      </c>
      <c r="D32" s="6">
        <v>3600</v>
      </c>
      <c r="E32" s="6">
        <v>3715</v>
      </c>
      <c r="F32" s="9">
        <f t="shared" si="0"/>
        <v>13.374000000000001</v>
      </c>
      <c r="G32" s="9"/>
      <c r="H32" s="19"/>
      <c r="I32" s="19"/>
      <c r="J32" s="5">
        <f t="shared" si="8"/>
        <v>2.6</v>
      </c>
      <c r="K32" s="5"/>
      <c r="L32" s="5"/>
      <c r="M32" s="5"/>
      <c r="N32" s="5"/>
      <c r="O32" s="5">
        <f>1.8*1.8</f>
        <v>3.24</v>
      </c>
      <c r="P32" s="9">
        <f t="shared" si="1"/>
        <v>13.374000000000001</v>
      </c>
      <c r="Q32" s="5">
        <f t="shared" si="3"/>
        <v>13.63</v>
      </c>
      <c r="R32" s="9">
        <f t="shared" si="7"/>
        <v>13.374000000000001</v>
      </c>
      <c r="S32" s="5">
        <f t="shared" si="2"/>
        <v>19.344999999999999</v>
      </c>
      <c r="T32" s="5"/>
      <c r="U32" s="5"/>
      <c r="V32" s="5"/>
      <c r="W32" s="5"/>
      <c r="X32" s="5"/>
      <c r="Y32" s="5"/>
    </row>
    <row r="33" spans="1:25" x14ac:dyDescent="0.25">
      <c r="A33" s="5">
        <v>30</v>
      </c>
      <c r="B33" s="5">
        <v>21</v>
      </c>
      <c r="C33" s="4" t="s">
        <v>29</v>
      </c>
      <c r="D33" s="6">
        <v>3630</v>
      </c>
      <c r="E33" s="6">
        <v>3715</v>
      </c>
      <c r="F33" s="9">
        <f t="shared" si="0"/>
        <v>13.48545</v>
      </c>
      <c r="G33" s="9"/>
      <c r="H33" s="19"/>
      <c r="I33" s="19"/>
      <c r="J33" s="5">
        <f t="shared" si="8"/>
        <v>2.6</v>
      </c>
      <c r="K33" s="5"/>
      <c r="L33" s="5"/>
      <c r="M33" s="5"/>
      <c r="N33" s="5"/>
      <c r="O33" s="5">
        <f>1.5*1.8</f>
        <v>2.7</v>
      </c>
      <c r="P33" s="9">
        <f t="shared" si="1"/>
        <v>13.48545</v>
      </c>
      <c r="Q33" s="5">
        <f t="shared" si="3"/>
        <v>13.69</v>
      </c>
      <c r="R33" s="9">
        <f t="shared" si="7"/>
        <v>13.48545</v>
      </c>
      <c r="S33" s="5">
        <f t="shared" si="2"/>
        <v>19.434999999999999</v>
      </c>
      <c r="T33" s="5"/>
      <c r="U33" s="5"/>
      <c r="V33" s="5"/>
      <c r="W33" s="5"/>
      <c r="X33" s="5"/>
      <c r="Y33" s="5"/>
    </row>
    <row r="34" spans="1:25" x14ac:dyDescent="0.25">
      <c r="A34" s="5">
        <v>31</v>
      </c>
      <c r="B34" s="5">
        <v>22</v>
      </c>
      <c r="C34" s="4" t="s">
        <v>30</v>
      </c>
      <c r="D34" s="6">
        <v>5865</v>
      </c>
      <c r="E34" s="6">
        <v>6230</v>
      </c>
      <c r="F34" s="9">
        <f t="shared" si="0"/>
        <v>36.53895</v>
      </c>
      <c r="G34" s="9"/>
      <c r="H34" s="19"/>
      <c r="I34" s="19"/>
      <c r="J34" s="5"/>
      <c r="K34" s="5"/>
      <c r="L34" s="5"/>
      <c r="M34" s="5"/>
      <c r="N34" s="5">
        <f>2*2.6</f>
        <v>5.2</v>
      </c>
      <c r="O34" s="5"/>
      <c r="P34" s="9">
        <f t="shared" si="1"/>
        <v>36.53895</v>
      </c>
      <c r="Q34" s="5"/>
      <c r="R34" s="9"/>
      <c r="S34" s="5">
        <f t="shared" si="2"/>
        <v>31.085000000000004</v>
      </c>
      <c r="T34" s="5"/>
      <c r="U34" s="5"/>
      <c r="V34" s="5"/>
      <c r="W34" s="5"/>
      <c r="X34" s="5"/>
      <c r="Y34" s="5"/>
    </row>
    <row r="35" spans="1:25" x14ac:dyDescent="0.25">
      <c r="A35" s="5">
        <v>32</v>
      </c>
      <c r="B35" s="5">
        <v>23</v>
      </c>
      <c r="C35" s="4" t="s">
        <v>31</v>
      </c>
      <c r="D35" s="6">
        <v>7800</v>
      </c>
      <c r="E35" s="6">
        <v>7085</v>
      </c>
      <c r="F35" s="9">
        <f t="shared" si="0"/>
        <v>55.262999999999998</v>
      </c>
      <c r="G35" s="9"/>
      <c r="H35" s="19"/>
      <c r="I35" s="19"/>
      <c r="J35" s="5"/>
      <c r="K35" s="5">
        <f>1.8*2.6</f>
        <v>4.6800000000000006</v>
      </c>
      <c r="L35" s="5"/>
      <c r="M35" s="5"/>
      <c r="N35" s="5"/>
      <c r="O35" s="5">
        <f>1.8*1.8</f>
        <v>3.24</v>
      </c>
      <c r="P35" s="9">
        <f t="shared" si="1"/>
        <v>55.262999999999998</v>
      </c>
      <c r="Q35" s="5"/>
      <c r="R35" s="9"/>
      <c r="S35" s="5">
        <f t="shared" si="2"/>
        <v>39.975000000000001</v>
      </c>
      <c r="T35" s="5"/>
      <c r="U35" s="5"/>
      <c r="V35" s="5"/>
      <c r="W35" s="5"/>
      <c r="X35" s="5"/>
      <c r="Y35" s="5"/>
    </row>
    <row r="36" spans="1:25" x14ac:dyDescent="0.25">
      <c r="A36" s="5">
        <v>33</v>
      </c>
      <c r="B36" s="5">
        <v>24</v>
      </c>
      <c r="C36" s="4" t="s">
        <v>48</v>
      </c>
      <c r="D36" s="6">
        <v>6000</v>
      </c>
      <c r="E36" s="6">
        <v>7085</v>
      </c>
      <c r="F36" s="9">
        <f t="shared" si="0"/>
        <v>42.51</v>
      </c>
      <c r="G36" s="9"/>
      <c r="H36" s="19"/>
      <c r="I36" s="19"/>
      <c r="J36" s="5"/>
      <c r="K36" s="5"/>
      <c r="L36" s="5"/>
      <c r="M36" s="5">
        <f>2*2.6</f>
        <v>5.2</v>
      </c>
      <c r="N36" s="5"/>
      <c r="O36" s="5"/>
      <c r="P36" s="9">
        <f t="shared" si="1"/>
        <v>42.51</v>
      </c>
      <c r="Q36" s="5"/>
      <c r="R36" s="9">
        <f t="shared" ref="R36:R39" si="9">(D36*E36)/1000000</f>
        <v>42.51</v>
      </c>
      <c r="S36" s="5"/>
      <c r="T36" s="5"/>
      <c r="U36" s="5"/>
      <c r="V36" s="5"/>
      <c r="W36" s="5"/>
      <c r="X36" s="5"/>
      <c r="Y36" s="5"/>
    </row>
    <row r="37" spans="1:25" x14ac:dyDescent="0.25">
      <c r="A37" s="5">
        <v>34</v>
      </c>
      <c r="B37" s="5">
        <v>25</v>
      </c>
      <c r="C37" s="4" t="s">
        <v>49</v>
      </c>
      <c r="D37" s="6">
        <v>6000</v>
      </c>
      <c r="E37" s="6">
        <v>7085</v>
      </c>
      <c r="F37" s="9">
        <f t="shared" si="0"/>
        <v>42.51</v>
      </c>
      <c r="G37" s="9"/>
      <c r="H37" s="19"/>
      <c r="I37" s="19"/>
      <c r="J37" s="5"/>
      <c r="K37" s="5"/>
      <c r="L37" s="5"/>
      <c r="M37" s="5">
        <f>2*2.6</f>
        <v>5.2</v>
      </c>
      <c r="N37" s="5"/>
      <c r="O37" s="5"/>
      <c r="P37" s="9">
        <f t="shared" si="1"/>
        <v>42.51</v>
      </c>
      <c r="Q37" s="5"/>
      <c r="R37" s="9">
        <f t="shared" si="9"/>
        <v>42.51</v>
      </c>
      <c r="S37" s="5"/>
      <c r="T37" s="5"/>
      <c r="U37" s="5"/>
      <c r="V37" s="5"/>
      <c r="W37" s="5"/>
      <c r="X37" s="5"/>
      <c r="Y37" s="5"/>
    </row>
    <row r="38" spans="1:25" x14ac:dyDescent="0.25">
      <c r="A38" s="5">
        <v>35</v>
      </c>
      <c r="B38" s="5">
        <v>26</v>
      </c>
      <c r="C38" s="4" t="s">
        <v>50</v>
      </c>
      <c r="D38" s="6">
        <v>6000</v>
      </c>
      <c r="E38" s="6">
        <v>7085</v>
      </c>
      <c r="F38" s="9">
        <f t="shared" si="0"/>
        <v>42.51</v>
      </c>
      <c r="G38" s="9"/>
      <c r="H38" s="19"/>
      <c r="I38" s="19"/>
      <c r="J38" s="5"/>
      <c r="K38" s="5"/>
      <c r="L38" s="5"/>
      <c r="M38" s="5">
        <f>2*2.6</f>
        <v>5.2</v>
      </c>
      <c r="N38" s="5"/>
      <c r="O38" s="5"/>
      <c r="P38" s="9">
        <f t="shared" si="1"/>
        <v>42.51</v>
      </c>
      <c r="Q38" s="5"/>
      <c r="R38" s="9">
        <f t="shared" si="9"/>
        <v>42.51</v>
      </c>
      <c r="S38" s="5"/>
      <c r="T38" s="5"/>
      <c r="U38" s="5"/>
      <c r="V38" s="5"/>
      <c r="W38" s="5"/>
      <c r="X38" s="5"/>
      <c r="Y38" s="5"/>
    </row>
    <row r="39" spans="1:25" x14ac:dyDescent="0.25">
      <c r="A39" s="5">
        <v>36</v>
      </c>
      <c r="B39" s="5">
        <v>27</v>
      </c>
      <c r="C39" s="4" t="s">
        <v>51</v>
      </c>
      <c r="D39" s="6">
        <v>6000</v>
      </c>
      <c r="E39" s="6">
        <v>7085</v>
      </c>
      <c r="F39" s="9">
        <f t="shared" si="0"/>
        <v>42.51</v>
      </c>
      <c r="G39" s="9"/>
      <c r="H39" s="19"/>
      <c r="I39" s="19"/>
      <c r="J39" s="5"/>
      <c r="K39" s="5"/>
      <c r="L39" s="5"/>
      <c r="M39" s="5">
        <f>2*2.6</f>
        <v>5.2</v>
      </c>
      <c r="N39" s="5"/>
      <c r="O39" s="5"/>
      <c r="P39" s="9">
        <f t="shared" si="1"/>
        <v>42.51</v>
      </c>
      <c r="Q39" s="5"/>
      <c r="R39" s="9">
        <f t="shared" si="9"/>
        <v>42.51</v>
      </c>
      <c r="S39" s="5"/>
      <c r="T39" s="5"/>
      <c r="U39" s="5"/>
      <c r="V39" s="5"/>
      <c r="W39" s="5"/>
      <c r="X39" s="5"/>
      <c r="Y39" s="5"/>
    </row>
    <row r="40" spans="1:25" x14ac:dyDescent="0.25">
      <c r="A40" s="5">
        <v>37</v>
      </c>
      <c r="B40" s="5">
        <v>28</v>
      </c>
      <c r="C40" s="4" t="s">
        <v>32</v>
      </c>
      <c r="D40" s="6">
        <v>4950</v>
      </c>
      <c r="E40" s="6">
        <v>7200</v>
      </c>
      <c r="F40" s="9">
        <f t="shared" si="0"/>
        <v>35.64</v>
      </c>
      <c r="G40" s="9"/>
      <c r="H40" s="19"/>
      <c r="I40" s="19"/>
      <c r="J40" s="5">
        <f>0.9*2.6</f>
        <v>2.3400000000000003</v>
      </c>
      <c r="K40" s="5"/>
      <c r="L40" s="5"/>
      <c r="M40" s="5"/>
      <c r="N40" s="5"/>
      <c r="O40" s="5">
        <f>3*1.8*1.8</f>
        <v>9.7200000000000006</v>
      </c>
      <c r="P40" s="9">
        <f t="shared" si="1"/>
        <v>35.64</v>
      </c>
      <c r="Q40" s="5">
        <f>((D40*2+E40*2)/1000)-0.9</f>
        <v>23.400000000000002</v>
      </c>
      <c r="R40" s="9"/>
      <c r="S40" s="5">
        <f t="shared" si="2"/>
        <v>34.11</v>
      </c>
      <c r="T40" s="5"/>
      <c r="U40" s="5"/>
      <c r="V40" s="5"/>
      <c r="W40" s="5"/>
      <c r="X40" s="5"/>
      <c r="Y40" s="5"/>
    </row>
    <row r="41" spans="1:25" x14ac:dyDescent="0.25">
      <c r="A41" s="5">
        <v>38</v>
      </c>
      <c r="B41" s="5">
        <v>29</v>
      </c>
      <c r="C41" s="4" t="s">
        <v>35</v>
      </c>
      <c r="D41" s="6">
        <v>3370</v>
      </c>
      <c r="E41" s="6">
        <v>3215</v>
      </c>
      <c r="F41" s="9">
        <f t="shared" si="0"/>
        <v>10.83455</v>
      </c>
      <c r="G41" s="9"/>
      <c r="H41" s="19"/>
      <c r="I41" s="19"/>
      <c r="J41" s="5">
        <f>0.9*2.6</f>
        <v>2.3400000000000003</v>
      </c>
      <c r="K41" s="5"/>
      <c r="L41" s="5"/>
      <c r="M41" s="5"/>
      <c r="N41" s="5"/>
      <c r="O41" s="5">
        <f>1.5*1.8</f>
        <v>2.7</v>
      </c>
      <c r="P41" s="9">
        <f t="shared" si="1"/>
        <v>10.83455</v>
      </c>
      <c r="Q41" s="5">
        <f>((D41*2+E41*2)/1000)-0.9</f>
        <v>12.27</v>
      </c>
      <c r="R41" s="9"/>
      <c r="S41" s="5">
        <f t="shared" si="2"/>
        <v>17.414999999999999</v>
      </c>
      <c r="T41" s="5"/>
      <c r="U41" s="5"/>
      <c r="V41" s="5"/>
      <c r="W41" s="5"/>
      <c r="X41" s="5"/>
      <c r="Y41" s="5"/>
    </row>
    <row r="42" spans="1:25" x14ac:dyDescent="0.25">
      <c r="A42" s="5">
        <v>39</v>
      </c>
      <c r="B42" s="5">
        <v>30</v>
      </c>
      <c r="C42" s="4" t="s">
        <v>33</v>
      </c>
      <c r="D42" s="6">
        <v>3160</v>
      </c>
      <c r="E42" s="6">
        <v>3215</v>
      </c>
      <c r="F42" s="9">
        <f t="shared" si="0"/>
        <v>10.1594</v>
      </c>
      <c r="G42" s="9"/>
      <c r="H42" s="19"/>
      <c r="I42" s="19"/>
      <c r="J42" s="5">
        <f>1.2*2.6</f>
        <v>3.12</v>
      </c>
      <c r="K42" s="5"/>
      <c r="L42" s="5"/>
      <c r="M42" s="5"/>
      <c r="N42" s="5"/>
      <c r="O42" s="5"/>
      <c r="P42" s="9">
        <f t="shared" si="1"/>
        <v>10.1594</v>
      </c>
      <c r="Q42" s="5">
        <f>((D42*2+E42*2)/1000)-1.2</f>
        <v>11.55</v>
      </c>
      <c r="R42" s="9"/>
      <c r="S42" s="5"/>
      <c r="T42" s="5"/>
      <c r="U42" s="5"/>
      <c r="V42" s="5"/>
      <c r="W42" s="5"/>
      <c r="X42" s="5"/>
      <c r="Y42" s="5"/>
    </row>
    <row r="43" spans="1:25" x14ac:dyDescent="0.25">
      <c r="A43" s="5">
        <v>40</v>
      </c>
      <c r="B43" s="5">
        <v>31</v>
      </c>
      <c r="C43" s="4" t="s">
        <v>34</v>
      </c>
      <c r="D43" s="6">
        <v>3045</v>
      </c>
      <c r="E43" s="6">
        <v>3215</v>
      </c>
      <c r="F43" s="9">
        <f t="shared" si="0"/>
        <v>9.7896750000000008</v>
      </c>
      <c r="G43" s="9"/>
      <c r="H43" s="19"/>
      <c r="I43" s="19"/>
      <c r="J43" s="5">
        <f>0.9*2.6</f>
        <v>2.3400000000000003</v>
      </c>
      <c r="K43" s="5"/>
      <c r="L43" s="5"/>
      <c r="M43" s="5"/>
      <c r="N43" s="5"/>
      <c r="O43" s="5"/>
      <c r="P43" s="9">
        <f t="shared" si="1"/>
        <v>9.7896750000000008</v>
      </c>
      <c r="Q43" s="5">
        <f>((D43*2+E43*2)/1000)-0.9</f>
        <v>11.62</v>
      </c>
      <c r="R43" s="9"/>
      <c r="S43" s="5"/>
      <c r="T43" s="5"/>
      <c r="U43" s="5"/>
      <c r="V43" s="5"/>
      <c r="W43" s="5"/>
      <c r="X43" s="5"/>
      <c r="Y43" s="5"/>
    </row>
    <row r="44" spans="1:25" x14ac:dyDescent="0.25">
      <c r="A44" s="5">
        <v>41</v>
      </c>
      <c r="B44" s="5">
        <v>32</v>
      </c>
      <c r="C44" s="4" t="s">
        <v>36</v>
      </c>
      <c r="D44" s="6">
        <v>3000</v>
      </c>
      <c r="E44" s="6">
        <v>3215</v>
      </c>
      <c r="F44" s="9">
        <f t="shared" si="0"/>
        <v>9.6449999999999996</v>
      </c>
      <c r="G44" s="9"/>
      <c r="H44" s="19"/>
      <c r="I44" s="19"/>
      <c r="J44" s="5">
        <f>0.9*2.6</f>
        <v>2.3400000000000003</v>
      </c>
      <c r="K44" s="5"/>
      <c r="L44" s="5"/>
      <c r="M44" s="5"/>
      <c r="N44" s="5"/>
      <c r="O44" s="5">
        <f>1.5*1.8</f>
        <v>2.7</v>
      </c>
      <c r="P44" s="9">
        <f t="shared" si="1"/>
        <v>9.6449999999999996</v>
      </c>
      <c r="Q44" s="5">
        <f>((D44*2+E44*2)/1000)-0.9</f>
        <v>11.53</v>
      </c>
      <c r="R44" s="9"/>
      <c r="S44" s="5">
        <f t="shared" si="2"/>
        <v>16.305</v>
      </c>
      <c r="T44" s="5"/>
      <c r="U44" s="5"/>
      <c r="V44" s="5"/>
      <c r="W44" s="5"/>
      <c r="X44" s="5"/>
      <c r="Y44" s="5"/>
    </row>
    <row r="45" spans="1:25" x14ac:dyDescent="0.25">
      <c r="A45" s="5">
        <v>42</v>
      </c>
      <c r="B45" s="5" t="s">
        <v>62</v>
      </c>
      <c r="C45" s="4" t="s">
        <v>37</v>
      </c>
      <c r="D45" s="6">
        <v>15788</v>
      </c>
      <c r="E45" s="6">
        <v>1376</v>
      </c>
      <c r="F45" s="9">
        <f t="shared" si="0"/>
        <v>21.724288000000001</v>
      </c>
      <c r="G45" s="9"/>
      <c r="H45" s="19"/>
      <c r="I45" s="19"/>
      <c r="J45" s="5"/>
      <c r="K45" s="5"/>
      <c r="L45" s="5"/>
      <c r="M45" s="5"/>
      <c r="N45" s="5"/>
      <c r="O45" s="5">
        <f>5*1.8*1.8</f>
        <v>16.2</v>
      </c>
      <c r="P45" s="9">
        <f t="shared" si="1"/>
        <v>21.724288000000001</v>
      </c>
      <c r="Q45" s="5"/>
      <c r="R45" s="9"/>
      <c r="S45" s="5">
        <f t="shared" si="2"/>
        <v>51.492000000000004</v>
      </c>
      <c r="T45" s="5"/>
      <c r="U45" s="5"/>
      <c r="V45" s="5"/>
      <c r="W45" s="5"/>
      <c r="X45" s="5"/>
      <c r="Y45" s="5"/>
    </row>
    <row r="46" spans="1:25" x14ac:dyDescent="0.25">
      <c r="A46" s="5">
        <v>43</v>
      </c>
      <c r="B46" s="5" t="s">
        <v>63</v>
      </c>
      <c r="C46" s="4" t="s">
        <v>38</v>
      </c>
      <c r="D46" s="6">
        <v>2020</v>
      </c>
      <c r="E46" s="6">
        <v>8295</v>
      </c>
      <c r="F46" s="9">
        <f t="shared" si="0"/>
        <v>16.7559</v>
      </c>
      <c r="G46" s="9"/>
      <c r="H46" s="19"/>
      <c r="I46" s="19"/>
      <c r="J46" s="5"/>
      <c r="K46" s="5"/>
      <c r="L46" s="5"/>
      <c r="M46" s="5"/>
      <c r="N46" s="5"/>
      <c r="O46" s="5">
        <f>1.8*1.8</f>
        <v>3.24</v>
      </c>
      <c r="P46" s="9">
        <f t="shared" si="1"/>
        <v>16.7559</v>
      </c>
      <c r="Q46" s="5"/>
      <c r="R46" s="9"/>
      <c r="S46" s="5">
        <f t="shared" si="2"/>
        <v>30.945</v>
      </c>
      <c r="T46" s="5"/>
      <c r="U46" s="5"/>
      <c r="V46" s="5"/>
      <c r="W46" s="5"/>
      <c r="X46" s="5"/>
      <c r="Y46" s="5"/>
    </row>
    <row r="47" spans="1:25" x14ac:dyDescent="0.25">
      <c r="A47" s="5">
        <v>44</v>
      </c>
      <c r="B47" s="5" t="s">
        <v>64</v>
      </c>
      <c r="C47" s="4" t="s">
        <v>39</v>
      </c>
      <c r="D47" s="6">
        <v>34356</v>
      </c>
      <c r="E47" s="6">
        <v>2400</v>
      </c>
      <c r="F47" s="9">
        <f t="shared" si="0"/>
        <v>82.454400000000007</v>
      </c>
      <c r="G47" s="9"/>
      <c r="H47" s="19"/>
      <c r="I47" s="19"/>
      <c r="J47" s="5">
        <f>3*1.8*2.6</f>
        <v>14.040000000000001</v>
      </c>
      <c r="K47" s="5"/>
      <c r="L47" s="5"/>
      <c r="M47" s="5"/>
      <c r="N47" s="5">
        <f>2*2.6</f>
        <v>5.2</v>
      </c>
      <c r="O47" s="5">
        <f>1.5*1.8</f>
        <v>2.7</v>
      </c>
      <c r="P47" s="9">
        <f t="shared" si="1"/>
        <v>82.454400000000007</v>
      </c>
      <c r="Q47" s="5"/>
      <c r="R47" s="9">
        <f>9.2*2.4</f>
        <v>22.08</v>
      </c>
      <c r="S47" s="5">
        <f t="shared" si="2"/>
        <v>91.027999999999992</v>
      </c>
      <c r="T47" s="5"/>
      <c r="U47" s="5"/>
      <c r="V47" s="5"/>
      <c r="W47" s="5"/>
      <c r="X47" s="5"/>
      <c r="Y47" s="5"/>
    </row>
    <row r="48" spans="1:25" x14ac:dyDescent="0.25">
      <c r="A48" s="5">
        <v>45</v>
      </c>
      <c r="B48" s="5" t="s">
        <v>65</v>
      </c>
      <c r="C48" s="4" t="s">
        <v>40</v>
      </c>
      <c r="D48" s="6">
        <v>3000</v>
      </c>
      <c r="E48" s="6">
        <v>15050</v>
      </c>
      <c r="F48" s="9">
        <f t="shared" si="0"/>
        <v>45.15</v>
      </c>
      <c r="G48" s="9"/>
      <c r="H48" s="19"/>
      <c r="I48" s="19"/>
      <c r="J48" s="5"/>
      <c r="K48" s="5"/>
      <c r="L48" s="5"/>
      <c r="M48" s="5"/>
      <c r="N48" s="5">
        <f>2*2.6</f>
        <v>5.2</v>
      </c>
      <c r="O48" s="5"/>
      <c r="P48" s="9">
        <f t="shared" si="1"/>
        <v>45.15</v>
      </c>
      <c r="Q48" s="5"/>
      <c r="R48" s="9"/>
      <c r="S48" s="5">
        <f t="shared" si="2"/>
        <v>48.95</v>
      </c>
      <c r="T48" s="5"/>
      <c r="U48" s="5"/>
      <c r="V48" s="5"/>
      <c r="W48" s="5"/>
      <c r="X48" s="5"/>
      <c r="Y48" s="5"/>
    </row>
    <row r="49" spans="1:25" x14ac:dyDescent="0.25">
      <c r="A49" s="5">
        <v>46</v>
      </c>
      <c r="B49" s="5" t="s">
        <v>66</v>
      </c>
      <c r="C49" s="4" t="s">
        <v>41</v>
      </c>
      <c r="D49" s="6">
        <v>2400</v>
      </c>
      <c r="E49" s="6">
        <v>15050</v>
      </c>
      <c r="F49" s="9">
        <f t="shared" si="0"/>
        <v>36.119999999999997</v>
      </c>
      <c r="G49" s="9"/>
      <c r="H49" s="19"/>
      <c r="I49" s="19"/>
      <c r="J49" s="5"/>
      <c r="K49" s="5"/>
      <c r="L49" s="5"/>
      <c r="M49" s="5"/>
      <c r="N49" s="5"/>
      <c r="O49" s="5">
        <f>2*1.8*1.8</f>
        <v>6.48</v>
      </c>
      <c r="P49" s="9">
        <f t="shared" si="1"/>
        <v>36.119999999999997</v>
      </c>
      <c r="Q49" s="5"/>
      <c r="R49" s="9">
        <f t="shared" ref="R49" si="10">(D49*E49)/1000000</f>
        <v>36.119999999999997</v>
      </c>
      <c r="S49" s="5">
        <f t="shared" si="2"/>
        <v>52.349999999999994</v>
      </c>
      <c r="T49" s="5"/>
      <c r="U49" s="5"/>
      <c r="V49" s="5"/>
      <c r="W49" s="5"/>
      <c r="X49" s="5"/>
      <c r="Y49" s="5"/>
    </row>
    <row r="50" spans="1:25" x14ac:dyDescent="0.25">
      <c r="A50" s="5">
        <v>47</v>
      </c>
      <c r="B50" s="5" t="s">
        <v>67</v>
      </c>
      <c r="C50" s="4" t="s">
        <v>42</v>
      </c>
      <c r="D50" s="6">
        <v>34356</v>
      </c>
      <c r="E50" s="6">
        <v>2400</v>
      </c>
      <c r="F50" s="9">
        <f t="shared" si="0"/>
        <v>82.454400000000007</v>
      </c>
      <c r="G50" s="9"/>
      <c r="H50" s="19"/>
      <c r="I50" s="19"/>
      <c r="J50" s="5"/>
      <c r="K50" s="5"/>
      <c r="L50" s="5"/>
      <c r="M50" s="5"/>
      <c r="N50" s="5">
        <f>2*2*2.6</f>
        <v>10.4</v>
      </c>
      <c r="O50" s="5">
        <f>1.8*1.8</f>
        <v>3.24</v>
      </c>
      <c r="P50" s="9">
        <f t="shared" si="1"/>
        <v>82.454400000000007</v>
      </c>
      <c r="Q50" s="5"/>
      <c r="R50" s="9">
        <f>24.5*2.4</f>
        <v>58.8</v>
      </c>
      <c r="S50" s="5">
        <f t="shared" si="2"/>
        <v>99.867999999999995</v>
      </c>
      <c r="T50" s="5"/>
      <c r="U50" s="5"/>
      <c r="V50" s="5"/>
      <c r="W50" s="5"/>
      <c r="X50" s="5"/>
      <c r="Y50" s="5"/>
    </row>
    <row r="51" spans="1:25" x14ac:dyDescent="0.25">
      <c r="A51" s="5">
        <v>48</v>
      </c>
      <c r="B51" s="5" t="s">
        <v>68</v>
      </c>
      <c r="C51" s="4" t="s">
        <v>43</v>
      </c>
      <c r="D51" s="6">
        <v>1615</v>
      </c>
      <c r="E51" s="6">
        <v>7545</v>
      </c>
      <c r="F51" s="9">
        <f t="shared" si="0"/>
        <v>12.185174999999999</v>
      </c>
      <c r="G51" s="9"/>
      <c r="H51" s="19"/>
      <c r="I51" s="19"/>
      <c r="J51" s="5"/>
      <c r="K51" s="5"/>
      <c r="L51" s="5"/>
      <c r="M51" s="5"/>
      <c r="N51" s="5"/>
      <c r="O51" s="5"/>
      <c r="P51" s="9">
        <f t="shared" si="1"/>
        <v>12.185174999999999</v>
      </c>
      <c r="Q51" s="5"/>
      <c r="R51" s="9"/>
      <c r="S51" s="5">
        <f t="shared" si="2"/>
        <v>27.48</v>
      </c>
      <c r="T51" s="5"/>
      <c r="U51" s="5"/>
      <c r="V51" s="5"/>
      <c r="W51" s="5"/>
      <c r="X51" s="5"/>
      <c r="Y51" s="5"/>
    </row>
    <row r="52" spans="1:25" x14ac:dyDescent="0.25">
      <c r="A52" s="5">
        <v>49</v>
      </c>
      <c r="B52" s="5" t="s">
        <v>69</v>
      </c>
      <c r="C52" s="4" t="s">
        <v>44</v>
      </c>
      <c r="D52" s="6">
        <v>35650</v>
      </c>
      <c r="E52" s="6">
        <v>2020</v>
      </c>
      <c r="F52" s="9">
        <f t="shared" si="0"/>
        <v>72.013000000000005</v>
      </c>
      <c r="G52" s="9"/>
      <c r="H52" s="19"/>
      <c r="I52" s="19"/>
      <c r="J52" s="5"/>
      <c r="K52" s="5"/>
      <c r="L52" s="5"/>
      <c r="M52" s="5"/>
      <c r="N52" s="5"/>
      <c r="O52" s="5"/>
      <c r="P52" s="9">
        <f t="shared" si="1"/>
        <v>72.013000000000005</v>
      </c>
      <c r="Q52" s="5"/>
      <c r="R52" s="9"/>
      <c r="S52" s="5">
        <f t="shared" si="2"/>
        <v>113.01</v>
      </c>
      <c r="T52" s="5"/>
      <c r="U52" s="5"/>
      <c r="V52" s="5"/>
      <c r="W52" s="5"/>
      <c r="X52" s="5"/>
      <c r="Y52" s="5"/>
    </row>
    <row r="53" spans="1:25" x14ac:dyDescent="0.25">
      <c r="A53" s="5">
        <v>50</v>
      </c>
      <c r="B53" s="5"/>
      <c r="C53" s="4" t="s">
        <v>101</v>
      </c>
      <c r="D53" s="15"/>
      <c r="E53" s="15"/>
      <c r="F53" s="9"/>
      <c r="G53" s="9"/>
      <c r="H53" s="19"/>
      <c r="I53" s="19"/>
      <c r="J53" s="5"/>
      <c r="K53" s="5"/>
      <c r="L53" s="5"/>
      <c r="M53" s="5"/>
      <c r="N53" s="5">
        <f>2*2.6</f>
        <v>5.2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5"/>
      <c r="B54" s="5"/>
      <c r="C54" s="4"/>
      <c r="D54" s="6"/>
      <c r="E54" s="6"/>
      <c r="F54" s="10">
        <f>SUM(F4:F53)</f>
        <v>1174.560113</v>
      </c>
      <c r="G54" s="10"/>
      <c r="H54" s="20"/>
      <c r="I54" s="20"/>
      <c r="J54" s="10">
        <f t="shared" ref="J54:W54" si="11">SUM(J4:J53)</f>
        <v>69.680000000000021</v>
      </c>
      <c r="K54" s="10">
        <f t="shared" si="11"/>
        <v>30.94</v>
      </c>
      <c r="L54" s="10">
        <f t="shared" si="11"/>
        <v>6.7200000000000006</v>
      </c>
      <c r="M54" s="10">
        <f t="shared" si="11"/>
        <v>20.8</v>
      </c>
      <c r="N54" s="10">
        <f t="shared" si="11"/>
        <v>31.2</v>
      </c>
      <c r="O54" s="10">
        <f t="shared" si="11"/>
        <v>123.12</v>
      </c>
      <c r="P54" s="10">
        <f t="shared" si="11"/>
        <v>1174.560113</v>
      </c>
      <c r="Q54" s="10">
        <f t="shared" si="11"/>
        <v>354.84499999999986</v>
      </c>
      <c r="R54" s="10">
        <f t="shared" si="11"/>
        <v>443.83462499999996</v>
      </c>
      <c r="S54" s="10">
        <f t="shared" si="11"/>
        <v>1164.1196</v>
      </c>
      <c r="T54" s="10">
        <f t="shared" si="11"/>
        <v>0</v>
      </c>
      <c r="U54" s="10">
        <f t="shared" si="11"/>
        <v>0</v>
      </c>
      <c r="V54" s="10">
        <f t="shared" si="11"/>
        <v>0</v>
      </c>
      <c r="W54" s="10">
        <f t="shared" si="11"/>
        <v>0</v>
      </c>
      <c r="X54" s="5"/>
      <c r="Y54" s="5"/>
    </row>
    <row r="55" spans="1:25" x14ac:dyDescent="0.25">
      <c r="A55" s="5"/>
      <c r="B55" s="5"/>
      <c r="C55" s="4"/>
      <c r="D55" s="6"/>
      <c r="E55" s="6"/>
      <c r="F55" s="6"/>
      <c r="G55" s="1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5"/>
      <c r="B56" s="5"/>
      <c r="C56" s="4"/>
      <c r="D56" s="6"/>
      <c r="E56" s="6"/>
      <c r="F56" s="6"/>
      <c r="G56" s="1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5"/>
      <c r="B57" s="5"/>
      <c r="C57" s="4"/>
      <c r="D57" s="6"/>
      <c r="E57" s="6"/>
      <c r="F57" s="6"/>
      <c r="G57" s="1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5"/>
      <c r="B58" s="5"/>
      <c r="C58" s="4"/>
      <c r="D58" s="6"/>
      <c r="E58" s="6"/>
      <c r="F58" s="6"/>
      <c r="G58" s="1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5"/>
      <c r="B59" s="5"/>
      <c r="C59" s="4"/>
      <c r="D59" s="6"/>
      <c r="E59" s="6"/>
      <c r="F59" s="6"/>
      <c r="G59" s="1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5"/>
      <c r="B60" s="5"/>
      <c r="C60" s="4"/>
      <c r="D60" s="6"/>
      <c r="E60" s="6"/>
      <c r="F60" s="6"/>
      <c r="G60" s="1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5"/>
      <c r="B61" s="5"/>
      <c r="C61" s="4"/>
      <c r="D61" s="6"/>
      <c r="E61" s="6"/>
      <c r="F61" s="6"/>
      <c r="G61" s="1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5"/>
      <c r="B62" s="5"/>
      <c r="C62" s="4"/>
      <c r="D62" s="6"/>
      <c r="E62" s="6"/>
      <c r="F62" s="6"/>
      <c r="G62" s="1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80" spans="21:23" x14ac:dyDescent="0.25">
      <c r="U80" s="5" t="s">
        <v>76</v>
      </c>
      <c r="V80" s="5" t="s">
        <v>83</v>
      </c>
      <c r="W80" s="5">
        <f>1.8*2.6</f>
        <v>4.6800000000000006</v>
      </c>
    </row>
    <row r="81" spans="21:23" x14ac:dyDescent="0.25">
      <c r="U81" s="5" t="s">
        <v>77</v>
      </c>
      <c r="V81" s="5" t="s">
        <v>84</v>
      </c>
      <c r="W81" s="5">
        <f>1.5*2.6</f>
        <v>3.9000000000000004</v>
      </c>
    </row>
    <row r="82" spans="21:23" x14ac:dyDescent="0.25">
      <c r="U82" s="5" t="s">
        <v>78</v>
      </c>
      <c r="V82" s="5" t="s">
        <v>85</v>
      </c>
      <c r="W82" s="5">
        <f>1.2*2.6</f>
        <v>3.12</v>
      </c>
    </row>
    <row r="83" spans="21:23" x14ac:dyDescent="0.25">
      <c r="U83" s="5" t="s">
        <v>79</v>
      </c>
      <c r="V83" s="5" t="s">
        <v>86</v>
      </c>
      <c r="W83" s="5">
        <f>1*2.6</f>
        <v>2.6</v>
      </c>
    </row>
    <row r="84" spans="21:23" x14ac:dyDescent="0.25">
      <c r="U84" s="5" t="s">
        <v>80</v>
      </c>
      <c r="V84" s="5" t="s">
        <v>87</v>
      </c>
      <c r="W84" s="5">
        <f>0.9*2.6</f>
        <v>2.3400000000000003</v>
      </c>
    </row>
    <row r="85" spans="21:23" x14ac:dyDescent="0.25">
      <c r="U85" s="5" t="s">
        <v>81</v>
      </c>
      <c r="V85" s="5" t="s">
        <v>88</v>
      </c>
      <c r="W85" s="5">
        <f>0.8*2.1</f>
        <v>1.6800000000000002</v>
      </c>
    </row>
    <row r="86" spans="21:23" x14ac:dyDescent="0.25">
      <c r="U86" s="5" t="s">
        <v>82</v>
      </c>
      <c r="V86" s="5" t="s">
        <v>89</v>
      </c>
      <c r="W86" s="5">
        <f>2*2.6</f>
        <v>5.2</v>
      </c>
    </row>
    <row r="87" spans="21:23" x14ac:dyDescent="0.25">
      <c r="U87" s="5" t="s">
        <v>99</v>
      </c>
      <c r="V87" s="5" t="s">
        <v>89</v>
      </c>
      <c r="W87" s="5">
        <f>2*2.6</f>
        <v>5.2</v>
      </c>
    </row>
    <row r="88" spans="21:23" x14ac:dyDescent="0.25">
      <c r="U88" s="5" t="s">
        <v>100</v>
      </c>
      <c r="V88" s="5" t="s">
        <v>84</v>
      </c>
      <c r="W88" s="5">
        <f>1.5*2.6</f>
        <v>3.9000000000000004</v>
      </c>
    </row>
  </sheetData>
  <mergeCells count="27">
    <mergeCell ref="AE2:AE3"/>
    <mergeCell ref="AF2:AF3"/>
    <mergeCell ref="AG2:AG3"/>
    <mergeCell ref="AH2:AH3"/>
    <mergeCell ref="Z2:Z3"/>
    <mergeCell ref="AA2:AA3"/>
    <mergeCell ref="AB2:AB3"/>
    <mergeCell ref="AC2:AC3"/>
    <mergeCell ref="AD2:AD3"/>
    <mergeCell ref="U2:U3"/>
    <mergeCell ref="V2:V3"/>
    <mergeCell ref="W2:W3"/>
    <mergeCell ref="X2:X3"/>
    <mergeCell ref="Y2:Y3"/>
    <mergeCell ref="T2:T3"/>
    <mergeCell ref="Q2:Q3"/>
    <mergeCell ref="S2:S3"/>
    <mergeCell ref="R2:R3"/>
    <mergeCell ref="O2:O3"/>
    <mergeCell ref="P2:P3"/>
    <mergeCell ref="G2:I2"/>
    <mergeCell ref="J2:N2"/>
    <mergeCell ref="A2:A3"/>
    <mergeCell ref="B2:B3"/>
    <mergeCell ref="C2:C3"/>
    <mergeCell ref="D2:E2"/>
    <mergeCell ref="F2:F3"/>
  </mergeCells>
  <conditionalFormatting sqref="A3:F3 A2:G2 J2 H3:N3 AI2:XFD3 A1:XFD1 O2:AH2 A4:XFD7 A8:T16 X8:XFD16 A17:XFD1048576">
    <cfRule type="expression" dxfId="0" priority="1" stopIfTrue="1">
      <formula>OR(CELL("row")=ROW(), CELL("col")=COLUMN())</formula>
    </cfRule>
  </conditionalFormatting>
  <printOptions horizontalCentered="1"/>
  <pageMargins left="0.25" right="0.25" top="0.75" bottom="0.75" header="0.3" footer="0.3"/>
  <pageSetup paperSize="9" scale="36" fitToHeight="0" orientation="landscape" r:id="rId1"/>
  <ignoredErrors>
    <ignoredError sqref="J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Sheet1</vt:lpstr>
      <vt:lpstr>Sheet3</vt:lpstr>
      <vt:lpstr>Sheet2 (2)</vt:lpstr>
      <vt:lpstr>'Sheet2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ASTA INFRA</cp:lastModifiedBy>
  <cp:lastPrinted>2024-09-26T12:36:52Z</cp:lastPrinted>
  <dcterms:created xsi:type="dcterms:W3CDTF">2024-09-19T05:42:47Z</dcterms:created>
  <dcterms:modified xsi:type="dcterms:W3CDTF">2024-10-01T10:44:36Z</dcterms:modified>
</cp:coreProperties>
</file>