
<file path=[Content_Types].xml><?xml version="1.0" encoding="utf-8"?>
<Types xmlns="http://schemas.openxmlformats.org/package/2006/content-types">
  <Default ContentType="image/jpeg" Extension="jp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55" windowWidth="17895" windowHeight="11190" activeTab="7"/>
  </bookViews>
  <sheets>
    <sheet name="Overview" sheetId="1" r:id="rId1"/>
    <sheet name="Changelog" sheetId="2" r:id="rId2"/>
    <sheet name="Neutral" sheetId="3" r:id="rId3"/>
    <sheet name="Druid" sheetId="4" r:id="rId4"/>
    <sheet name="Hunter" sheetId="5" r:id="rId5"/>
    <sheet name="Mage" sheetId="6" r:id="rId6"/>
    <sheet name="Paladin" sheetId="7" r:id="rId7"/>
    <sheet name="Priest" sheetId="8" r:id="rId8"/>
    <sheet name="Rogue" sheetId="9" r:id="rId9"/>
    <sheet name="Shaman" sheetId="10" r:id="rId10"/>
    <sheet name="Warlock" sheetId="11" r:id="rId11"/>
    <sheet name="Warrior" sheetId="12" r:id="rId12"/>
    <sheet name="Raw Data" sheetId="13" r:id="rId13"/>
  </sheets>
  <definedNames>
    <definedName name="Sort_Druid">Druid!$A$1:$K$37</definedName>
    <definedName name="Sort_Hunter">Hunter!$A$1:$K$37</definedName>
    <definedName name="Sort_Mage">Mage!$A$1:$K$37</definedName>
    <definedName name="Sort_Neutral">Neutral!$A$1:$K$243</definedName>
    <definedName name="Sort_Paladin">Paladin!$A$1:$K$37</definedName>
    <definedName name="Sort_Priest">Priest!$A$1:$K$37</definedName>
    <definedName name="Sort_Rogue">Rogue!$A$1:$K$37</definedName>
    <definedName name="Sort_Shaman">Shaman!$A$1:$K$37</definedName>
    <definedName name="Sort_Warlock">Warlock!$A$1:$K$37</definedName>
    <definedName name="Sort_Warrior">Warrior!$A$1:$K$37</definedName>
  </definedNames>
  <calcPr calcId="145621"/>
</workbook>
</file>

<file path=xl/calcChain.xml><?xml version="1.0" encoding="utf-8"?>
<calcChain xmlns="http://schemas.openxmlformats.org/spreadsheetml/2006/main">
  <c r="K128" i="13" l="1"/>
  <c r="J128" i="13"/>
  <c r="I128" i="13"/>
  <c r="H128" i="13"/>
  <c r="G128" i="13"/>
  <c r="F128" i="13"/>
  <c r="E128" i="13"/>
  <c r="D128" i="13"/>
  <c r="C127" i="13"/>
  <c r="C126" i="13"/>
  <c r="C125" i="13"/>
  <c r="C124" i="13"/>
  <c r="C123" i="13"/>
  <c r="C122" i="13"/>
  <c r="C121" i="13"/>
  <c r="C120" i="13"/>
  <c r="C119" i="13"/>
  <c r="C118" i="13"/>
  <c r="C117" i="13"/>
  <c r="C116" i="13"/>
  <c r="C115" i="13"/>
  <c r="C114" i="13"/>
  <c r="C113" i="13"/>
  <c r="C112" i="13"/>
  <c r="C111" i="13"/>
  <c r="C110" i="13"/>
  <c r="C109" i="13"/>
  <c r="C108" i="13"/>
  <c r="C128" i="13" s="1"/>
  <c r="C107" i="13"/>
  <c r="C101" i="13"/>
  <c r="D101" i="13" s="1"/>
  <c r="I100" i="13"/>
  <c r="H100" i="13"/>
  <c r="G100" i="13"/>
  <c r="F100" i="13"/>
  <c r="E100" i="13"/>
  <c r="C100" i="13" s="1"/>
  <c r="D100" i="13" s="1"/>
  <c r="C99" i="13"/>
  <c r="D99" i="13" s="1"/>
  <c r="I98" i="13"/>
  <c r="H98" i="13"/>
  <c r="G98" i="13"/>
  <c r="F98" i="13"/>
  <c r="C98" i="13" s="1"/>
  <c r="D98" i="13" s="1"/>
  <c r="E98" i="13"/>
  <c r="D97" i="13"/>
  <c r="C97" i="13"/>
  <c r="I96" i="13"/>
  <c r="H96" i="13"/>
  <c r="G96" i="13"/>
  <c r="F96" i="13"/>
  <c r="E96" i="13"/>
  <c r="C96" i="13"/>
  <c r="D96" i="13" s="1"/>
  <c r="C95" i="13"/>
  <c r="D95" i="13" s="1"/>
  <c r="I94" i="13"/>
  <c r="H94" i="13"/>
  <c r="G94" i="13"/>
  <c r="F94" i="13"/>
  <c r="E94" i="13"/>
  <c r="C94" i="13" s="1"/>
  <c r="D94" i="13" s="1"/>
  <c r="C93" i="13"/>
  <c r="D93" i="13" s="1"/>
  <c r="I92" i="13"/>
  <c r="H92" i="13"/>
  <c r="G92" i="13"/>
  <c r="F92" i="13"/>
  <c r="E92" i="13"/>
  <c r="C92" i="13" s="1"/>
  <c r="D92" i="13" s="1"/>
  <c r="C91" i="13"/>
  <c r="D91" i="13" s="1"/>
  <c r="I90" i="13"/>
  <c r="H90" i="13"/>
  <c r="G90" i="13"/>
  <c r="F90" i="13"/>
  <c r="C90" i="13" s="1"/>
  <c r="D90" i="13" s="1"/>
  <c r="E90" i="13"/>
  <c r="D89" i="13"/>
  <c r="C89" i="13"/>
  <c r="I88" i="13"/>
  <c r="H88" i="13"/>
  <c r="G88" i="13"/>
  <c r="F88" i="13"/>
  <c r="E88" i="13"/>
  <c r="C88" i="13"/>
  <c r="D88" i="13" s="1"/>
  <c r="C87" i="13"/>
  <c r="D87" i="13" s="1"/>
  <c r="I86" i="13"/>
  <c r="H86" i="13"/>
  <c r="G86" i="13"/>
  <c r="F86" i="13"/>
  <c r="E86" i="13"/>
  <c r="C86" i="13" s="1"/>
  <c r="D86" i="13" s="1"/>
  <c r="C85" i="13"/>
  <c r="D85" i="13" s="1"/>
  <c r="I84" i="13"/>
  <c r="H84" i="13"/>
  <c r="G84" i="13"/>
  <c r="F84" i="13"/>
  <c r="E84" i="13"/>
  <c r="C84" i="13" s="1"/>
  <c r="D84" i="13" s="1"/>
  <c r="C83" i="13"/>
  <c r="D83" i="13" s="1"/>
  <c r="I82" i="13"/>
  <c r="H82" i="13"/>
  <c r="G82" i="13"/>
  <c r="F82" i="13"/>
  <c r="C82" i="13" s="1"/>
  <c r="D82" i="13" s="1"/>
  <c r="E82" i="13"/>
  <c r="D81" i="13"/>
  <c r="C81" i="13"/>
  <c r="I80" i="13"/>
  <c r="H80" i="13"/>
  <c r="G80" i="13"/>
  <c r="F80" i="13"/>
  <c r="E80" i="13"/>
  <c r="C80" i="13"/>
  <c r="D80" i="13" s="1"/>
  <c r="C79" i="13"/>
  <c r="D79" i="13" s="1"/>
  <c r="I78" i="13"/>
  <c r="H78" i="13"/>
  <c r="G78" i="13"/>
  <c r="F78" i="13"/>
  <c r="E78" i="13"/>
  <c r="C78" i="13" s="1"/>
  <c r="D78" i="13" s="1"/>
  <c r="C77" i="13"/>
  <c r="D77" i="13" s="1"/>
  <c r="H70" i="13"/>
  <c r="H69" i="13"/>
  <c r="H68" i="13"/>
  <c r="H67" i="13"/>
  <c r="H66" i="13"/>
  <c r="H65" i="13"/>
  <c r="H64" i="13"/>
  <c r="H63" i="13"/>
  <c r="H62" i="13"/>
  <c r="H61" i="13"/>
  <c r="H60" i="13"/>
  <c r="H59" i="13"/>
  <c r="H58" i="13"/>
  <c r="H57" i="13"/>
  <c r="H56" i="13"/>
  <c r="H55" i="13"/>
  <c r="H54" i="13"/>
  <c r="H53" i="13"/>
  <c r="H52" i="13"/>
  <c r="H51" i="13"/>
  <c r="H50" i="13"/>
  <c r="H49" i="13"/>
  <c r="H48" i="13"/>
  <c r="H47" i="13"/>
  <c r="H71" i="13" s="1"/>
  <c r="H46" i="13"/>
  <c r="H45" i="13"/>
  <c r="B44" i="13"/>
  <c r="L43" i="13"/>
  <c r="E38" i="13"/>
  <c r="D38" i="13"/>
  <c r="B38" i="13"/>
  <c r="E37" i="13"/>
  <c r="D37" i="13"/>
  <c r="B37" i="13"/>
  <c r="E36" i="13"/>
  <c r="D36" i="13"/>
  <c r="B36" i="13"/>
  <c r="E35" i="13"/>
  <c r="D35" i="13"/>
  <c r="B35" i="13"/>
  <c r="K34" i="13"/>
  <c r="J34" i="13"/>
  <c r="I34" i="13"/>
  <c r="G34" i="13"/>
  <c r="F34" i="13"/>
  <c r="E34" i="13"/>
  <c r="D34" i="13"/>
  <c r="C34" i="13"/>
  <c r="B34" i="13"/>
  <c r="I33" i="13"/>
  <c r="F33" i="13"/>
  <c r="B33" i="13"/>
  <c r="B31" i="13"/>
  <c r="B25" i="13"/>
  <c r="B24" i="13"/>
  <c r="B23" i="13"/>
  <c r="B22" i="13"/>
  <c r="B21" i="13"/>
  <c r="B20" i="13"/>
  <c r="B19" i="13"/>
  <c r="B18" i="13"/>
  <c r="B17" i="13"/>
  <c r="M11" i="13"/>
  <c r="M10" i="13"/>
  <c r="M9" i="13"/>
  <c r="M8" i="13"/>
  <c r="M6" i="13"/>
  <c r="M5" i="13"/>
  <c r="M4" i="13"/>
  <c r="M3" i="13"/>
  <c r="M12" i="13" s="1"/>
  <c r="G37" i="12"/>
  <c r="I37" i="12" s="1"/>
  <c r="G36" i="12"/>
  <c r="H36" i="12" s="1"/>
  <c r="T10" i="12" s="1"/>
  <c r="I35" i="12"/>
  <c r="G35" i="12"/>
  <c r="H35" i="12" s="1"/>
  <c r="I34" i="12"/>
  <c r="H34" i="12"/>
  <c r="G34" i="12"/>
  <c r="G33" i="12"/>
  <c r="I33" i="12" s="1"/>
  <c r="G32" i="12"/>
  <c r="H32" i="12" s="1"/>
  <c r="T9" i="12" s="1"/>
  <c r="I31" i="12"/>
  <c r="G31" i="12"/>
  <c r="H31" i="12" s="1"/>
  <c r="I30" i="12"/>
  <c r="H30" i="12"/>
  <c r="G30" i="12"/>
  <c r="G29" i="12"/>
  <c r="I29" i="12" s="1"/>
  <c r="G28" i="12"/>
  <c r="H28" i="12" s="1"/>
  <c r="I27" i="12"/>
  <c r="G27" i="12"/>
  <c r="H27" i="12" s="1"/>
  <c r="I26" i="12"/>
  <c r="H26" i="12"/>
  <c r="G26" i="12"/>
  <c r="I25" i="12"/>
  <c r="G25" i="12"/>
  <c r="H25" i="12" s="1"/>
  <c r="V8" i="12" s="1"/>
  <c r="G24" i="12"/>
  <c r="H24" i="12" s="1"/>
  <c r="I23" i="12"/>
  <c r="G23" i="12"/>
  <c r="H23" i="12" s="1"/>
  <c r="P8" i="12" s="1"/>
  <c r="I22" i="12"/>
  <c r="H22" i="12"/>
  <c r="G22" i="12"/>
  <c r="G21" i="12"/>
  <c r="I21" i="12" s="1"/>
  <c r="G20" i="12"/>
  <c r="H20" i="12" s="1"/>
  <c r="V7" i="12" s="1"/>
  <c r="V18" i="12" s="1"/>
  <c r="G19" i="12"/>
  <c r="I19" i="12" s="1"/>
  <c r="I18" i="12"/>
  <c r="H18" i="12"/>
  <c r="G18" i="12"/>
  <c r="G17" i="12"/>
  <c r="I17" i="12" s="1"/>
  <c r="W16" i="12"/>
  <c r="V16" i="12"/>
  <c r="U16" i="12"/>
  <c r="T16" i="12"/>
  <c r="S16" i="12"/>
  <c r="R16" i="12"/>
  <c r="Q16" i="12"/>
  <c r="P16" i="12"/>
  <c r="N16" i="12" s="1"/>
  <c r="O16" i="12"/>
  <c r="H16" i="12"/>
  <c r="G16" i="12"/>
  <c r="I16" i="12" s="1"/>
  <c r="W15" i="12"/>
  <c r="V15" i="12"/>
  <c r="U15" i="12"/>
  <c r="T15" i="12"/>
  <c r="S15" i="12"/>
  <c r="R15" i="12"/>
  <c r="Q15" i="12"/>
  <c r="P15" i="12"/>
  <c r="N15" i="12" s="1"/>
  <c r="O15" i="12"/>
  <c r="H15" i="12"/>
  <c r="G15" i="12"/>
  <c r="I15" i="12" s="1"/>
  <c r="W14" i="12"/>
  <c r="V14" i="12"/>
  <c r="U14" i="12"/>
  <c r="T14" i="12"/>
  <c r="S14" i="12"/>
  <c r="R14" i="12"/>
  <c r="Q14" i="12"/>
  <c r="O14" i="12" s="1"/>
  <c r="P14" i="12"/>
  <c r="N14" i="12" s="1"/>
  <c r="I14" i="12"/>
  <c r="H14" i="12"/>
  <c r="G14" i="12"/>
  <c r="W13" i="12"/>
  <c r="W19" i="12" s="1"/>
  <c r="V13" i="12"/>
  <c r="V19" i="12" s="1"/>
  <c r="U13" i="12"/>
  <c r="U19" i="12" s="1"/>
  <c r="S13" i="12"/>
  <c r="S19" i="12" s="1"/>
  <c r="R13" i="12"/>
  <c r="R19" i="12" s="1"/>
  <c r="Q13" i="12"/>
  <c r="O13" i="12" s="1"/>
  <c r="I13" i="12"/>
  <c r="G13" i="12"/>
  <c r="T13" i="12" s="1"/>
  <c r="T19" i="12" s="1"/>
  <c r="Q12" i="12"/>
  <c r="Q19" i="12" s="1"/>
  <c r="I12" i="12"/>
  <c r="H12" i="12"/>
  <c r="G12" i="12"/>
  <c r="P13" i="12" s="1"/>
  <c r="N13" i="12" s="1"/>
  <c r="G11" i="12"/>
  <c r="H11" i="12" s="1"/>
  <c r="W10" i="12"/>
  <c r="V10" i="12"/>
  <c r="U10" i="12"/>
  <c r="S10" i="12"/>
  <c r="R10" i="12"/>
  <c r="Q10" i="12"/>
  <c r="O10" i="12"/>
  <c r="G10" i="12"/>
  <c r="H10" i="12" s="1"/>
  <c r="W9" i="12"/>
  <c r="V9" i="12"/>
  <c r="U9" i="12"/>
  <c r="S9" i="12"/>
  <c r="R9" i="12"/>
  <c r="Q9" i="12"/>
  <c r="O9" i="12"/>
  <c r="H9" i="12"/>
  <c r="G9" i="12"/>
  <c r="W8" i="12"/>
  <c r="U8" i="12"/>
  <c r="S8" i="12"/>
  <c r="R8" i="12"/>
  <c r="Q8" i="12"/>
  <c r="O8" i="12"/>
  <c r="H8" i="12"/>
  <c r="G8" i="12"/>
  <c r="W7" i="12"/>
  <c r="W18" i="12" s="1"/>
  <c r="U7" i="12"/>
  <c r="U18" i="12" s="1"/>
  <c r="S7" i="12"/>
  <c r="S18" i="12" s="1"/>
  <c r="Q7" i="12"/>
  <c r="O7" i="12"/>
  <c r="H7" i="12"/>
  <c r="G7" i="12"/>
  <c r="Q6" i="12"/>
  <c r="Q18" i="12" s="1"/>
  <c r="H6" i="12"/>
  <c r="G6" i="12"/>
  <c r="H5" i="12"/>
  <c r="G5" i="12"/>
  <c r="H4" i="12"/>
  <c r="G4" i="12"/>
  <c r="H3" i="12"/>
  <c r="G3" i="12"/>
  <c r="H2" i="12"/>
  <c r="G2" i="12"/>
  <c r="P12" i="12" s="1"/>
  <c r="G37" i="11"/>
  <c r="I37" i="11" s="1"/>
  <c r="I36" i="11"/>
  <c r="H36" i="11"/>
  <c r="G36" i="11"/>
  <c r="I35" i="11"/>
  <c r="G35" i="11"/>
  <c r="H35" i="11" s="1"/>
  <c r="H34" i="11"/>
  <c r="G34" i="11"/>
  <c r="I34" i="11" s="1"/>
  <c r="G33" i="11"/>
  <c r="T15" i="11" s="1"/>
  <c r="I32" i="11"/>
  <c r="H32" i="11"/>
  <c r="G32" i="11"/>
  <c r="I31" i="11"/>
  <c r="G31" i="11"/>
  <c r="H31" i="11" s="1"/>
  <c r="P9" i="11" s="1"/>
  <c r="H30" i="11"/>
  <c r="G30" i="11"/>
  <c r="I30" i="11" s="1"/>
  <c r="G29" i="11"/>
  <c r="I29" i="11" s="1"/>
  <c r="I28" i="11"/>
  <c r="H28" i="11"/>
  <c r="G28" i="11"/>
  <c r="I27" i="11"/>
  <c r="G27" i="11"/>
  <c r="H27" i="11" s="1"/>
  <c r="T8" i="11" s="1"/>
  <c r="H26" i="11"/>
  <c r="G26" i="11"/>
  <c r="I26" i="11" s="1"/>
  <c r="G25" i="11"/>
  <c r="I25" i="11" s="1"/>
  <c r="I24" i="11"/>
  <c r="H24" i="11"/>
  <c r="G24" i="11"/>
  <c r="I23" i="11"/>
  <c r="G23" i="11"/>
  <c r="H23" i="11" s="1"/>
  <c r="V8" i="11" s="1"/>
  <c r="H22" i="11"/>
  <c r="G22" i="11"/>
  <c r="I22" i="11" s="1"/>
  <c r="G21" i="11"/>
  <c r="I21" i="11" s="1"/>
  <c r="I20" i="11"/>
  <c r="H20" i="11"/>
  <c r="G20" i="11"/>
  <c r="G19" i="11"/>
  <c r="I19" i="11" s="1"/>
  <c r="H18" i="11"/>
  <c r="G18" i="11"/>
  <c r="I18" i="11" s="1"/>
  <c r="G17" i="11"/>
  <c r="I17" i="11" s="1"/>
  <c r="W16" i="11"/>
  <c r="V16" i="11"/>
  <c r="U16" i="11"/>
  <c r="T16" i="11"/>
  <c r="S16" i="11"/>
  <c r="R16" i="11"/>
  <c r="Q16" i="11"/>
  <c r="P16" i="11"/>
  <c r="N16" i="11" s="1"/>
  <c r="O16" i="11"/>
  <c r="H16" i="11"/>
  <c r="G16" i="11"/>
  <c r="I16" i="11" s="1"/>
  <c r="W15" i="11"/>
  <c r="V15" i="11"/>
  <c r="U15" i="11"/>
  <c r="S15" i="11"/>
  <c r="R15" i="11"/>
  <c r="Q15" i="11"/>
  <c r="O15" i="11" s="1"/>
  <c r="P15" i="11"/>
  <c r="N15" i="11" s="1"/>
  <c r="I15" i="11"/>
  <c r="G15" i="11"/>
  <c r="H15" i="11" s="1"/>
  <c r="W14" i="11"/>
  <c r="V14" i="11"/>
  <c r="U14" i="11"/>
  <c r="T14" i="11"/>
  <c r="S14" i="11"/>
  <c r="R14" i="11"/>
  <c r="Q14" i="11"/>
  <c r="O14" i="11" s="1"/>
  <c r="P14" i="11"/>
  <c r="N14" i="11"/>
  <c r="I14" i="11"/>
  <c r="H14" i="11"/>
  <c r="G14" i="11"/>
  <c r="W13" i="11"/>
  <c r="W19" i="11" s="1"/>
  <c r="V13" i="11"/>
  <c r="V19" i="11" s="1"/>
  <c r="U13" i="11"/>
  <c r="U19" i="11" s="1"/>
  <c r="S13" i="11"/>
  <c r="S19" i="11" s="1"/>
  <c r="R13" i="11"/>
  <c r="R19" i="11" s="1"/>
  <c r="Q13" i="11"/>
  <c r="O13" i="11"/>
  <c r="G13" i="11"/>
  <c r="Q12" i="11"/>
  <c r="Q19" i="11" s="1"/>
  <c r="I12" i="11"/>
  <c r="H12" i="11"/>
  <c r="G12" i="11"/>
  <c r="H11" i="11"/>
  <c r="G11" i="11"/>
  <c r="W10" i="11"/>
  <c r="V10" i="11"/>
  <c r="U10" i="11"/>
  <c r="S10" i="11"/>
  <c r="R10" i="11"/>
  <c r="Q10" i="11"/>
  <c r="O10" i="11" s="1"/>
  <c r="P10" i="11"/>
  <c r="H10" i="11"/>
  <c r="G10" i="11"/>
  <c r="W9" i="11"/>
  <c r="O9" i="11" s="1"/>
  <c r="V9" i="11"/>
  <c r="U9" i="11"/>
  <c r="S9" i="11"/>
  <c r="R9" i="11"/>
  <c r="Q9" i="11"/>
  <c r="H9" i="11"/>
  <c r="G9" i="11"/>
  <c r="W8" i="11"/>
  <c r="U8" i="11"/>
  <c r="S8" i="11"/>
  <c r="R8" i="11"/>
  <c r="Q8" i="11"/>
  <c r="O8" i="11"/>
  <c r="H8" i="11"/>
  <c r="G8" i="11"/>
  <c r="W7" i="11"/>
  <c r="U7" i="11"/>
  <c r="U18" i="11" s="1"/>
  <c r="S7" i="11"/>
  <c r="R7" i="11"/>
  <c r="R18" i="11" s="1"/>
  <c r="Q7" i="11"/>
  <c r="O7" i="11"/>
  <c r="H7" i="11"/>
  <c r="G7" i="11"/>
  <c r="Q6" i="11"/>
  <c r="Q18" i="11" s="1"/>
  <c r="G6" i="11"/>
  <c r="H6" i="11" s="1"/>
  <c r="H5" i="11"/>
  <c r="G5" i="11"/>
  <c r="G4" i="11"/>
  <c r="H4" i="11" s="1"/>
  <c r="H3" i="11"/>
  <c r="G3" i="11"/>
  <c r="G2" i="11"/>
  <c r="P12" i="11" s="1"/>
  <c r="G37" i="10"/>
  <c r="H37" i="10" s="1"/>
  <c r="I36" i="10"/>
  <c r="H36" i="10"/>
  <c r="T10" i="10" s="1"/>
  <c r="N10" i="10" s="1"/>
  <c r="G36" i="10"/>
  <c r="G35" i="10"/>
  <c r="I35" i="10" s="1"/>
  <c r="G34" i="10"/>
  <c r="I34" i="10" s="1"/>
  <c r="G33" i="10"/>
  <c r="H33" i="10" s="1"/>
  <c r="T9" i="10" s="1"/>
  <c r="I32" i="10"/>
  <c r="H32" i="10"/>
  <c r="G32" i="10"/>
  <c r="I31" i="10"/>
  <c r="G31" i="10"/>
  <c r="H31" i="10" s="1"/>
  <c r="G30" i="10"/>
  <c r="I30" i="10" s="1"/>
  <c r="G29" i="10"/>
  <c r="H29" i="10" s="1"/>
  <c r="I28" i="10"/>
  <c r="H28" i="10"/>
  <c r="G28" i="10"/>
  <c r="G27" i="10"/>
  <c r="I27" i="10" s="1"/>
  <c r="G26" i="10"/>
  <c r="I26" i="10" s="1"/>
  <c r="G25" i="10"/>
  <c r="H25" i="10" s="1"/>
  <c r="I24" i="10"/>
  <c r="H24" i="10"/>
  <c r="G24" i="10"/>
  <c r="I23" i="10"/>
  <c r="G23" i="10"/>
  <c r="H23" i="10" s="1"/>
  <c r="V8" i="10" s="1"/>
  <c r="G22" i="10"/>
  <c r="I22" i="10" s="1"/>
  <c r="G21" i="10"/>
  <c r="H21" i="10" s="1"/>
  <c r="I20" i="10"/>
  <c r="H20" i="10"/>
  <c r="G20" i="10"/>
  <c r="G19" i="10"/>
  <c r="I19" i="10" s="1"/>
  <c r="I18" i="10"/>
  <c r="H18" i="10"/>
  <c r="G18" i="10"/>
  <c r="G17" i="10"/>
  <c r="R13" i="10" s="1"/>
  <c r="W16" i="10"/>
  <c r="V16" i="10"/>
  <c r="U16" i="10"/>
  <c r="T16" i="10"/>
  <c r="S16" i="10"/>
  <c r="R16" i="10"/>
  <c r="Q16" i="10"/>
  <c r="O16" i="10" s="1"/>
  <c r="P16" i="10"/>
  <c r="N16" i="10" s="1"/>
  <c r="I16" i="10"/>
  <c r="H16" i="10"/>
  <c r="G16" i="10"/>
  <c r="W15" i="10"/>
  <c r="V15" i="10"/>
  <c r="U15" i="10"/>
  <c r="S15" i="10"/>
  <c r="R15" i="10"/>
  <c r="Q15" i="10"/>
  <c r="O15" i="10" s="1"/>
  <c r="I15" i="10"/>
  <c r="G15" i="10"/>
  <c r="H15" i="10" s="1"/>
  <c r="W14" i="10"/>
  <c r="V14" i="10"/>
  <c r="U14" i="10"/>
  <c r="T14" i="10"/>
  <c r="S14" i="10"/>
  <c r="R14" i="10"/>
  <c r="Q14" i="10"/>
  <c r="P14" i="10"/>
  <c r="O14" i="10"/>
  <c r="N14" i="10"/>
  <c r="H14" i="10"/>
  <c r="G14" i="10"/>
  <c r="I14" i="10" s="1"/>
  <c r="W13" i="10"/>
  <c r="W19" i="10" s="1"/>
  <c r="U13" i="10"/>
  <c r="U19" i="10" s="1"/>
  <c r="T13" i="10"/>
  <c r="S13" i="10"/>
  <c r="S19" i="10" s="1"/>
  <c r="Q13" i="10"/>
  <c r="O13" i="10"/>
  <c r="G13" i="10"/>
  <c r="I13" i="10" s="1"/>
  <c r="Q12" i="10"/>
  <c r="Q19" i="10" s="1"/>
  <c r="O12" i="10"/>
  <c r="O19" i="10" s="1"/>
  <c r="H12" i="10"/>
  <c r="G12" i="10"/>
  <c r="I12" i="10" s="1"/>
  <c r="H11" i="10"/>
  <c r="G11" i="10"/>
  <c r="W10" i="10"/>
  <c r="V10" i="10"/>
  <c r="U10" i="10"/>
  <c r="S10" i="10"/>
  <c r="R10" i="10"/>
  <c r="Q10" i="10"/>
  <c r="O10" i="10" s="1"/>
  <c r="P10" i="10"/>
  <c r="H10" i="10"/>
  <c r="G10" i="10"/>
  <c r="W9" i="10"/>
  <c r="V9" i="10"/>
  <c r="U9" i="10"/>
  <c r="S9" i="10"/>
  <c r="R9" i="10"/>
  <c r="Q9" i="10"/>
  <c r="O9" i="10" s="1"/>
  <c r="H9" i="10"/>
  <c r="G9" i="10"/>
  <c r="W8" i="10"/>
  <c r="U8" i="10"/>
  <c r="S8" i="10"/>
  <c r="R8" i="10"/>
  <c r="Q8" i="10"/>
  <c r="O8" i="10" s="1"/>
  <c r="H8" i="10"/>
  <c r="G8" i="10"/>
  <c r="W7" i="10"/>
  <c r="W18" i="10" s="1"/>
  <c r="V7" i="10"/>
  <c r="V18" i="10" s="1"/>
  <c r="U7" i="10"/>
  <c r="U18" i="10" s="1"/>
  <c r="S7" i="10"/>
  <c r="S18" i="10" s="1"/>
  <c r="Q7" i="10"/>
  <c r="O7" i="10" s="1"/>
  <c r="H7" i="10"/>
  <c r="G7" i="10"/>
  <c r="Q6" i="10"/>
  <c r="Q18" i="10" s="1"/>
  <c r="O6" i="10"/>
  <c r="H6" i="10"/>
  <c r="G6" i="10"/>
  <c r="H5" i="10"/>
  <c r="G5" i="10"/>
  <c r="H4" i="10"/>
  <c r="G4" i="10"/>
  <c r="H3" i="10"/>
  <c r="G3" i="10"/>
  <c r="H2" i="10"/>
  <c r="P6" i="10" s="1"/>
  <c r="G2" i="10"/>
  <c r="P12" i="10" s="1"/>
  <c r="I37" i="9"/>
  <c r="G37" i="9"/>
  <c r="H37" i="9" s="1"/>
  <c r="T10" i="9" s="1"/>
  <c r="I36" i="9"/>
  <c r="H36" i="9"/>
  <c r="G36" i="9"/>
  <c r="G35" i="9"/>
  <c r="I35" i="9" s="1"/>
  <c r="H34" i="9"/>
  <c r="G34" i="9"/>
  <c r="I34" i="9" s="1"/>
  <c r="I33" i="9"/>
  <c r="G33" i="9"/>
  <c r="H33" i="9" s="1"/>
  <c r="T9" i="9" s="1"/>
  <c r="I32" i="9"/>
  <c r="H32" i="9"/>
  <c r="G32" i="9"/>
  <c r="G31" i="9"/>
  <c r="I31" i="9" s="1"/>
  <c r="H30" i="9"/>
  <c r="G30" i="9"/>
  <c r="I30" i="9" s="1"/>
  <c r="I29" i="9"/>
  <c r="G29" i="9"/>
  <c r="H29" i="9" s="1"/>
  <c r="V8" i="9" s="1"/>
  <c r="V18" i="9" s="1"/>
  <c r="I28" i="9"/>
  <c r="H28" i="9"/>
  <c r="G28" i="9"/>
  <c r="G27" i="9"/>
  <c r="I27" i="9" s="1"/>
  <c r="H26" i="9"/>
  <c r="G26" i="9"/>
  <c r="I26" i="9" s="1"/>
  <c r="I25" i="9"/>
  <c r="G25" i="9"/>
  <c r="H25" i="9" s="1"/>
  <c r="I24" i="9"/>
  <c r="H24" i="9"/>
  <c r="G24" i="9"/>
  <c r="G23" i="9"/>
  <c r="I23" i="9" s="1"/>
  <c r="H22" i="9"/>
  <c r="G22" i="9"/>
  <c r="I22" i="9" s="1"/>
  <c r="I21" i="9"/>
  <c r="G21" i="9"/>
  <c r="H21" i="9" s="1"/>
  <c r="I20" i="9"/>
  <c r="H20" i="9"/>
  <c r="R7" i="9" s="1"/>
  <c r="G20" i="9"/>
  <c r="I19" i="9"/>
  <c r="G19" i="9"/>
  <c r="H19" i="9" s="1"/>
  <c r="H18" i="9"/>
  <c r="G18" i="9"/>
  <c r="I18" i="9" s="1"/>
  <c r="I17" i="9"/>
  <c r="G17" i="9"/>
  <c r="H17" i="9" s="1"/>
  <c r="W16" i="9"/>
  <c r="V16" i="9"/>
  <c r="U16" i="9"/>
  <c r="T16" i="9"/>
  <c r="S16" i="9"/>
  <c r="R16" i="9"/>
  <c r="Q16" i="9"/>
  <c r="P16" i="9"/>
  <c r="O16" i="9"/>
  <c r="N16" i="9"/>
  <c r="H16" i="9"/>
  <c r="G16" i="9"/>
  <c r="I16" i="9" s="1"/>
  <c r="W15" i="9"/>
  <c r="V15" i="9"/>
  <c r="U15" i="9"/>
  <c r="T15" i="9"/>
  <c r="S15" i="9"/>
  <c r="R15" i="9"/>
  <c r="Q15" i="9"/>
  <c r="O15" i="9"/>
  <c r="G15" i="9"/>
  <c r="I15" i="9" s="1"/>
  <c r="W14" i="9"/>
  <c r="V14" i="9"/>
  <c r="U14" i="9"/>
  <c r="T14" i="9"/>
  <c r="S14" i="9"/>
  <c r="R14" i="9"/>
  <c r="Q14" i="9"/>
  <c r="O14" i="9" s="1"/>
  <c r="P14" i="9"/>
  <c r="N14" i="9" s="1"/>
  <c r="I14" i="9"/>
  <c r="H14" i="9"/>
  <c r="G14" i="9"/>
  <c r="W13" i="9"/>
  <c r="W19" i="9" s="1"/>
  <c r="V13" i="9"/>
  <c r="V19" i="9" s="1"/>
  <c r="U13" i="9"/>
  <c r="U19" i="9" s="1"/>
  <c r="S13" i="9"/>
  <c r="S19" i="9" s="1"/>
  <c r="R13" i="9"/>
  <c r="R19" i="9" s="1"/>
  <c r="Q13" i="9"/>
  <c r="O13" i="9" s="1"/>
  <c r="I13" i="9"/>
  <c r="G13" i="9"/>
  <c r="H13" i="9" s="1"/>
  <c r="Q12" i="9"/>
  <c r="Q19" i="9" s="1"/>
  <c r="P12" i="9"/>
  <c r="I12" i="9"/>
  <c r="H12" i="9"/>
  <c r="G12" i="9"/>
  <c r="P13" i="9" s="1"/>
  <c r="H11" i="9"/>
  <c r="G11" i="9"/>
  <c r="W10" i="9"/>
  <c r="V10" i="9"/>
  <c r="U10" i="9"/>
  <c r="S10" i="9"/>
  <c r="R10" i="9"/>
  <c r="Q10" i="9"/>
  <c r="P10" i="9"/>
  <c r="N10" i="9" s="1"/>
  <c r="O10" i="9"/>
  <c r="H10" i="9"/>
  <c r="G10" i="9"/>
  <c r="W9" i="9"/>
  <c r="V9" i="9"/>
  <c r="U9" i="9"/>
  <c r="S9" i="9"/>
  <c r="R9" i="9"/>
  <c r="Q9" i="9"/>
  <c r="O9" i="9"/>
  <c r="H9" i="9"/>
  <c r="G9" i="9"/>
  <c r="W8" i="9"/>
  <c r="U8" i="9"/>
  <c r="S8" i="9"/>
  <c r="O8" i="9" s="1"/>
  <c r="R8" i="9"/>
  <c r="Q8" i="9"/>
  <c r="H8" i="9"/>
  <c r="G8" i="9"/>
  <c r="W7" i="9"/>
  <c r="W18" i="9" s="1"/>
  <c r="V7" i="9"/>
  <c r="U7" i="9"/>
  <c r="U18" i="9" s="1"/>
  <c r="S7" i="9"/>
  <c r="S18" i="9" s="1"/>
  <c r="Q7" i="9"/>
  <c r="H7" i="9"/>
  <c r="G7" i="9"/>
  <c r="Q6" i="9"/>
  <c r="H6" i="9"/>
  <c r="G6" i="9"/>
  <c r="H5" i="9"/>
  <c r="G5" i="9"/>
  <c r="H4" i="9"/>
  <c r="G4" i="9"/>
  <c r="H3" i="9"/>
  <c r="G3" i="9"/>
  <c r="H2" i="9"/>
  <c r="P6" i="9" s="1"/>
  <c r="G2" i="9"/>
  <c r="G37" i="8"/>
  <c r="H36" i="8"/>
  <c r="T10" i="8" s="1"/>
  <c r="G36" i="8"/>
  <c r="I36" i="8" s="1"/>
  <c r="I35" i="8"/>
  <c r="G35" i="8"/>
  <c r="H35" i="8" s="1"/>
  <c r="I34" i="8"/>
  <c r="H34" i="8"/>
  <c r="G34" i="8"/>
  <c r="G33" i="8"/>
  <c r="H32" i="8"/>
  <c r="G32" i="8"/>
  <c r="I32" i="8" s="1"/>
  <c r="I31" i="8"/>
  <c r="G31" i="8"/>
  <c r="H31" i="8" s="1"/>
  <c r="T9" i="8" s="1"/>
  <c r="I30" i="8"/>
  <c r="H30" i="8"/>
  <c r="G30" i="8"/>
  <c r="G29" i="8"/>
  <c r="H28" i="8"/>
  <c r="G28" i="8"/>
  <c r="I28" i="8" s="1"/>
  <c r="I27" i="8"/>
  <c r="G27" i="8"/>
  <c r="H27" i="8" s="1"/>
  <c r="I26" i="8"/>
  <c r="H26" i="8"/>
  <c r="G26" i="8"/>
  <c r="G25" i="8"/>
  <c r="I24" i="8"/>
  <c r="H24" i="8"/>
  <c r="G24" i="8"/>
  <c r="I23" i="8"/>
  <c r="G23" i="8"/>
  <c r="H23" i="8" s="1"/>
  <c r="P8" i="8" s="1"/>
  <c r="I22" i="8"/>
  <c r="H22" i="8"/>
  <c r="G22" i="8"/>
  <c r="G21" i="8"/>
  <c r="H20" i="8"/>
  <c r="G20" i="8"/>
  <c r="I20" i="8" s="1"/>
  <c r="S19" i="8"/>
  <c r="G19" i="8"/>
  <c r="I18" i="8"/>
  <c r="H18" i="8"/>
  <c r="G18" i="8"/>
  <c r="G17" i="8"/>
  <c r="W16" i="8"/>
  <c r="V16" i="8"/>
  <c r="U16" i="8"/>
  <c r="T16" i="8"/>
  <c r="S16" i="8"/>
  <c r="R16" i="8"/>
  <c r="Q16" i="8"/>
  <c r="O16" i="8" s="1"/>
  <c r="P16" i="8"/>
  <c r="N16" i="8" s="1"/>
  <c r="H16" i="8"/>
  <c r="G16" i="8"/>
  <c r="I16" i="8" s="1"/>
  <c r="W15" i="8"/>
  <c r="V15" i="8"/>
  <c r="U15" i="8"/>
  <c r="S15" i="8"/>
  <c r="R15" i="8"/>
  <c r="Q15" i="8"/>
  <c r="I15" i="8"/>
  <c r="G15" i="8"/>
  <c r="H15" i="8" s="1"/>
  <c r="V7" i="8" s="1"/>
  <c r="W14" i="8"/>
  <c r="V14" i="8"/>
  <c r="U14" i="8"/>
  <c r="S14" i="8"/>
  <c r="R14" i="8"/>
  <c r="Q14" i="8"/>
  <c r="P14" i="8"/>
  <c r="O14" i="8"/>
  <c r="H14" i="8"/>
  <c r="G14" i="8"/>
  <c r="I14" i="8" s="1"/>
  <c r="W13" i="8"/>
  <c r="W19" i="8" s="1"/>
  <c r="U13" i="8"/>
  <c r="U19" i="8" s="1"/>
  <c r="S13" i="8"/>
  <c r="Q13" i="8"/>
  <c r="Q19" i="8" s="1"/>
  <c r="O13" i="8"/>
  <c r="I13" i="8"/>
  <c r="G13" i="8"/>
  <c r="H13" i="8" s="1"/>
  <c r="Q12" i="8"/>
  <c r="P12" i="8"/>
  <c r="N12" i="8" s="1"/>
  <c r="O12" i="8"/>
  <c r="H12" i="8"/>
  <c r="G12" i="8"/>
  <c r="I12" i="8" s="1"/>
  <c r="H11" i="8"/>
  <c r="G11" i="8"/>
  <c r="W10" i="8"/>
  <c r="V10" i="8"/>
  <c r="U10" i="8"/>
  <c r="S10" i="8"/>
  <c r="R10" i="8"/>
  <c r="Q10" i="8"/>
  <c r="O10" i="8"/>
  <c r="H10" i="8"/>
  <c r="G10" i="8"/>
  <c r="W9" i="8"/>
  <c r="V9" i="8"/>
  <c r="U9" i="8"/>
  <c r="S9" i="8"/>
  <c r="R9" i="8"/>
  <c r="Q9" i="8"/>
  <c r="O9" i="8" s="1"/>
  <c r="H9" i="8"/>
  <c r="G9" i="8"/>
  <c r="W8" i="8"/>
  <c r="V8" i="8"/>
  <c r="U8" i="8"/>
  <c r="S8" i="8"/>
  <c r="O8" i="8" s="1"/>
  <c r="R8" i="8"/>
  <c r="Q8" i="8"/>
  <c r="H8" i="8"/>
  <c r="G8" i="8"/>
  <c r="W7" i="8"/>
  <c r="U7" i="8"/>
  <c r="S7" i="8"/>
  <c r="S18" i="8" s="1"/>
  <c r="Q7" i="8"/>
  <c r="H7" i="8"/>
  <c r="G7" i="8"/>
  <c r="Q6" i="8"/>
  <c r="Q18" i="8" s="1"/>
  <c r="H6" i="8"/>
  <c r="G6" i="8"/>
  <c r="H5" i="8"/>
  <c r="G5" i="8"/>
  <c r="H4" i="8"/>
  <c r="G4" i="8"/>
  <c r="H3" i="8"/>
  <c r="G3" i="8"/>
  <c r="H2" i="8"/>
  <c r="G2" i="8"/>
  <c r="I37" i="7"/>
  <c r="G37" i="7"/>
  <c r="H37" i="7" s="1"/>
  <c r="I36" i="7"/>
  <c r="H36" i="7"/>
  <c r="G36" i="7"/>
  <c r="I35" i="7"/>
  <c r="G35" i="7"/>
  <c r="H35" i="7" s="1"/>
  <c r="H34" i="7"/>
  <c r="G34" i="7"/>
  <c r="I34" i="7" s="1"/>
  <c r="I33" i="7"/>
  <c r="G33" i="7"/>
  <c r="H33" i="7" s="1"/>
  <c r="I32" i="7"/>
  <c r="H32" i="7"/>
  <c r="G32" i="7"/>
  <c r="G31" i="7"/>
  <c r="H31" i="7" s="1"/>
  <c r="H30" i="7"/>
  <c r="G30" i="7"/>
  <c r="I30" i="7" s="1"/>
  <c r="I29" i="7"/>
  <c r="G29" i="7"/>
  <c r="H29" i="7" s="1"/>
  <c r="V8" i="7" s="1"/>
  <c r="I28" i="7"/>
  <c r="H28" i="7"/>
  <c r="G28" i="7"/>
  <c r="G27" i="7"/>
  <c r="H27" i="7" s="1"/>
  <c r="H26" i="7"/>
  <c r="G26" i="7"/>
  <c r="I26" i="7" s="1"/>
  <c r="G25" i="7"/>
  <c r="H25" i="7" s="1"/>
  <c r="I24" i="7"/>
  <c r="H24" i="7"/>
  <c r="G24" i="7"/>
  <c r="I23" i="7"/>
  <c r="G23" i="7"/>
  <c r="H23" i="7" s="1"/>
  <c r="H22" i="7"/>
  <c r="G22" i="7"/>
  <c r="I22" i="7" s="1"/>
  <c r="I21" i="7"/>
  <c r="G21" i="7"/>
  <c r="H21" i="7" s="1"/>
  <c r="V7" i="7" s="1"/>
  <c r="I20" i="7"/>
  <c r="H20" i="7"/>
  <c r="G20" i="7"/>
  <c r="G19" i="7"/>
  <c r="I19" i="7" s="1"/>
  <c r="V18" i="7"/>
  <c r="H18" i="7"/>
  <c r="G18" i="7"/>
  <c r="I18" i="7" s="1"/>
  <c r="G17" i="7"/>
  <c r="H17" i="7" s="1"/>
  <c r="W16" i="7"/>
  <c r="V16" i="7"/>
  <c r="U16" i="7"/>
  <c r="T16" i="7"/>
  <c r="S16" i="7"/>
  <c r="R16" i="7"/>
  <c r="Q16" i="7"/>
  <c r="P16" i="7"/>
  <c r="N16" i="7" s="1"/>
  <c r="O16" i="7"/>
  <c r="G16" i="7"/>
  <c r="I16" i="7" s="1"/>
  <c r="W15" i="7"/>
  <c r="V15" i="7"/>
  <c r="U15" i="7"/>
  <c r="T15" i="7"/>
  <c r="S15" i="7"/>
  <c r="R15" i="7"/>
  <c r="Q15" i="7"/>
  <c r="O15" i="7" s="1"/>
  <c r="P15" i="7"/>
  <c r="N15" i="7" s="1"/>
  <c r="G15" i="7"/>
  <c r="H15" i="7" s="1"/>
  <c r="W14" i="7"/>
  <c r="U14" i="7"/>
  <c r="T14" i="7"/>
  <c r="S14" i="7"/>
  <c r="R14" i="7"/>
  <c r="Q14" i="7"/>
  <c r="O14" i="7" s="1"/>
  <c r="P14" i="7"/>
  <c r="I14" i="7"/>
  <c r="H14" i="7"/>
  <c r="G14" i="7"/>
  <c r="W13" i="7"/>
  <c r="W19" i="7" s="1"/>
  <c r="V13" i="7"/>
  <c r="U13" i="7"/>
  <c r="U19" i="7" s="1"/>
  <c r="S13" i="7"/>
  <c r="S19" i="7" s="1"/>
  <c r="R13" i="7"/>
  <c r="R19" i="7" s="1"/>
  <c r="Q13" i="7"/>
  <c r="I13" i="7"/>
  <c r="G13" i="7"/>
  <c r="Q12" i="7"/>
  <c r="O12" i="7" s="1"/>
  <c r="I12" i="7"/>
  <c r="H12" i="7"/>
  <c r="R7" i="7" s="1"/>
  <c r="R18" i="7" s="1"/>
  <c r="G12" i="7"/>
  <c r="H11" i="7"/>
  <c r="G11" i="7"/>
  <c r="W10" i="7"/>
  <c r="V10" i="7"/>
  <c r="U10" i="7"/>
  <c r="T10" i="7"/>
  <c r="S10" i="7"/>
  <c r="R10" i="7"/>
  <c r="Q10" i="7"/>
  <c r="P10" i="7"/>
  <c r="N10" i="7" s="1"/>
  <c r="O10" i="7"/>
  <c r="H10" i="7"/>
  <c r="G10" i="7"/>
  <c r="W9" i="7"/>
  <c r="V9" i="7"/>
  <c r="U9" i="7"/>
  <c r="T9" i="7"/>
  <c r="S9" i="7"/>
  <c r="R9" i="7"/>
  <c r="Q9" i="7"/>
  <c r="O9" i="7" s="1"/>
  <c r="P9" i="7"/>
  <c r="N9" i="7" s="1"/>
  <c r="G9" i="7"/>
  <c r="H9" i="7" s="1"/>
  <c r="W8" i="7"/>
  <c r="U8" i="7"/>
  <c r="T8" i="7"/>
  <c r="S8" i="7"/>
  <c r="R8" i="7"/>
  <c r="Q8" i="7"/>
  <c r="P8" i="7"/>
  <c r="N8" i="7" s="1"/>
  <c r="O8" i="7"/>
  <c r="H8" i="7"/>
  <c r="G8" i="7"/>
  <c r="W7" i="7"/>
  <c r="W18" i="7" s="1"/>
  <c r="U7" i="7"/>
  <c r="U18" i="7" s="1"/>
  <c r="S7" i="7"/>
  <c r="Q7" i="7"/>
  <c r="O7" i="7" s="1"/>
  <c r="G7" i="7"/>
  <c r="P12" i="7" s="1"/>
  <c r="Q6" i="7"/>
  <c r="Q18" i="7" s="1"/>
  <c r="H6" i="7"/>
  <c r="G6" i="7"/>
  <c r="H5" i="7"/>
  <c r="G5" i="7"/>
  <c r="H4" i="7"/>
  <c r="G4" i="7"/>
  <c r="H3" i="7"/>
  <c r="G3" i="7"/>
  <c r="H2" i="7"/>
  <c r="G2" i="7"/>
  <c r="G37" i="6"/>
  <c r="I37" i="6" s="1"/>
  <c r="H36" i="6"/>
  <c r="G36" i="6"/>
  <c r="I36" i="6" s="1"/>
  <c r="G35" i="6"/>
  <c r="H35" i="6" s="1"/>
  <c r="I34" i="6"/>
  <c r="H34" i="6"/>
  <c r="G34" i="6"/>
  <c r="I33" i="6"/>
  <c r="H33" i="6"/>
  <c r="G33" i="6"/>
  <c r="G32" i="6"/>
  <c r="I32" i="6" s="1"/>
  <c r="I31" i="6"/>
  <c r="G31" i="6"/>
  <c r="H31" i="6" s="1"/>
  <c r="I30" i="6"/>
  <c r="H30" i="6"/>
  <c r="G30" i="6"/>
  <c r="G29" i="6"/>
  <c r="I29" i="6" s="1"/>
  <c r="H28" i="6"/>
  <c r="G28" i="6"/>
  <c r="I28" i="6" s="1"/>
  <c r="G27" i="6"/>
  <c r="H27" i="6" s="1"/>
  <c r="I26" i="6"/>
  <c r="H26" i="6"/>
  <c r="G26" i="6"/>
  <c r="I25" i="6"/>
  <c r="H25" i="6"/>
  <c r="G25" i="6"/>
  <c r="I24" i="6"/>
  <c r="G24" i="6"/>
  <c r="H24" i="6" s="1"/>
  <c r="V8" i="6" s="1"/>
  <c r="I23" i="6"/>
  <c r="G23" i="6"/>
  <c r="H23" i="6" s="1"/>
  <c r="I22" i="6"/>
  <c r="H22" i="6"/>
  <c r="G22" i="6"/>
  <c r="G21" i="6"/>
  <c r="H21" i="6" s="1"/>
  <c r="V7" i="6" s="1"/>
  <c r="H20" i="6"/>
  <c r="G20" i="6"/>
  <c r="I20" i="6" s="1"/>
  <c r="G19" i="6"/>
  <c r="H19" i="6" s="1"/>
  <c r="I18" i="6"/>
  <c r="H18" i="6"/>
  <c r="G18" i="6"/>
  <c r="I17" i="6"/>
  <c r="H17" i="6"/>
  <c r="G17" i="6"/>
  <c r="W16" i="6"/>
  <c r="V16" i="6"/>
  <c r="U16" i="6"/>
  <c r="S16" i="6"/>
  <c r="R16" i="6"/>
  <c r="Q16" i="6"/>
  <c r="O16" i="6" s="1"/>
  <c r="P16" i="6"/>
  <c r="I16" i="6"/>
  <c r="H16" i="6"/>
  <c r="G16" i="6"/>
  <c r="W15" i="6"/>
  <c r="V15" i="6"/>
  <c r="U15" i="6"/>
  <c r="T15" i="6"/>
  <c r="S15" i="6"/>
  <c r="R15" i="6"/>
  <c r="Q15" i="6"/>
  <c r="O15" i="6" s="1"/>
  <c r="I15" i="6"/>
  <c r="G15" i="6"/>
  <c r="H15" i="6" s="1"/>
  <c r="W14" i="6"/>
  <c r="V14" i="6"/>
  <c r="U14" i="6"/>
  <c r="T14" i="6"/>
  <c r="S14" i="6"/>
  <c r="R14" i="6"/>
  <c r="Q14" i="6"/>
  <c r="P14" i="6"/>
  <c r="O14" i="6"/>
  <c r="N14" i="6"/>
  <c r="G14" i="6"/>
  <c r="H14" i="6" s="1"/>
  <c r="T7" i="6" s="1"/>
  <c r="W13" i="6"/>
  <c r="W19" i="6" s="1"/>
  <c r="U13" i="6"/>
  <c r="U19" i="6" s="1"/>
  <c r="T13" i="6"/>
  <c r="S13" i="6"/>
  <c r="S19" i="6" s="1"/>
  <c r="R13" i="6"/>
  <c r="Q13" i="6"/>
  <c r="O13" i="6"/>
  <c r="H13" i="6"/>
  <c r="G13" i="6"/>
  <c r="I13" i="6" s="1"/>
  <c r="Q12" i="6"/>
  <c r="Q19" i="6" s="1"/>
  <c r="O12" i="6"/>
  <c r="G12" i="6"/>
  <c r="H12" i="6" s="1"/>
  <c r="P7" i="6" s="1"/>
  <c r="N7" i="6" s="1"/>
  <c r="H11" i="6"/>
  <c r="G11" i="6"/>
  <c r="W10" i="6"/>
  <c r="V10" i="6"/>
  <c r="U10" i="6"/>
  <c r="S10" i="6"/>
  <c r="R10" i="6"/>
  <c r="Q10" i="6"/>
  <c r="P10" i="6"/>
  <c r="O10" i="6"/>
  <c r="H10" i="6"/>
  <c r="G10" i="6"/>
  <c r="W9" i="6"/>
  <c r="V9" i="6"/>
  <c r="U9" i="6"/>
  <c r="T9" i="6"/>
  <c r="S9" i="6"/>
  <c r="R9" i="6"/>
  <c r="Q9" i="6"/>
  <c r="O9" i="6"/>
  <c r="H9" i="6"/>
  <c r="G9" i="6"/>
  <c r="W8" i="6"/>
  <c r="U8" i="6"/>
  <c r="S8" i="6"/>
  <c r="R8" i="6"/>
  <c r="Q8" i="6"/>
  <c r="P8" i="6"/>
  <c r="O8" i="6"/>
  <c r="H8" i="6"/>
  <c r="G8" i="6"/>
  <c r="W7" i="6"/>
  <c r="W18" i="6" s="1"/>
  <c r="U7" i="6"/>
  <c r="U18" i="6" s="1"/>
  <c r="S7" i="6"/>
  <c r="S18" i="6" s="1"/>
  <c r="R7" i="6"/>
  <c r="R18" i="6" s="1"/>
  <c r="Q7" i="6"/>
  <c r="O7" i="6"/>
  <c r="H7" i="6"/>
  <c r="G7" i="6"/>
  <c r="Q6" i="6"/>
  <c r="Q18" i="6" s="1"/>
  <c r="G6" i="6"/>
  <c r="H6" i="6" s="1"/>
  <c r="H5" i="6"/>
  <c r="G5" i="6"/>
  <c r="G4" i="6"/>
  <c r="H4" i="6" s="1"/>
  <c r="H3" i="6"/>
  <c r="G3" i="6"/>
  <c r="G2" i="6"/>
  <c r="P12" i="6" s="1"/>
  <c r="G37" i="5"/>
  <c r="I37" i="5" s="1"/>
  <c r="I36" i="5"/>
  <c r="H36" i="5"/>
  <c r="G36" i="5"/>
  <c r="I35" i="5"/>
  <c r="H35" i="5"/>
  <c r="G35" i="5"/>
  <c r="G34" i="5"/>
  <c r="H34" i="5" s="1"/>
  <c r="T9" i="5" s="1"/>
  <c r="G33" i="5"/>
  <c r="I33" i="5" s="1"/>
  <c r="I32" i="5"/>
  <c r="H32" i="5"/>
  <c r="G32" i="5"/>
  <c r="I31" i="5"/>
  <c r="H31" i="5"/>
  <c r="G31" i="5"/>
  <c r="G30" i="5"/>
  <c r="H30" i="5" s="1"/>
  <c r="G29" i="5"/>
  <c r="I29" i="5" s="1"/>
  <c r="I28" i="5"/>
  <c r="H28" i="5"/>
  <c r="G28" i="5"/>
  <c r="I27" i="5"/>
  <c r="H27" i="5"/>
  <c r="G27" i="5"/>
  <c r="G26" i="5"/>
  <c r="H26" i="5" s="1"/>
  <c r="G25" i="5"/>
  <c r="I25" i="5" s="1"/>
  <c r="I24" i="5"/>
  <c r="H24" i="5"/>
  <c r="G24" i="5"/>
  <c r="I23" i="5"/>
  <c r="H23" i="5"/>
  <c r="G23" i="5"/>
  <c r="G22" i="5"/>
  <c r="H22" i="5" s="1"/>
  <c r="G21" i="5"/>
  <c r="I21" i="5" s="1"/>
  <c r="I20" i="5"/>
  <c r="H20" i="5"/>
  <c r="G20" i="5"/>
  <c r="G19" i="5"/>
  <c r="I19" i="5" s="1"/>
  <c r="G18" i="5"/>
  <c r="H18" i="5" s="1"/>
  <c r="G17" i="5"/>
  <c r="I17" i="5" s="1"/>
  <c r="W16" i="5"/>
  <c r="V16" i="5"/>
  <c r="U16" i="5"/>
  <c r="T16" i="5"/>
  <c r="S16" i="5"/>
  <c r="R16" i="5"/>
  <c r="Q16" i="5"/>
  <c r="P16" i="5"/>
  <c r="N16" i="5" s="1"/>
  <c r="O16" i="5"/>
  <c r="G16" i="5"/>
  <c r="H16" i="5" s="1"/>
  <c r="V7" i="5" s="1"/>
  <c r="V18" i="5" s="1"/>
  <c r="W15" i="5"/>
  <c r="V15" i="5"/>
  <c r="U15" i="5"/>
  <c r="T15" i="5"/>
  <c r="S15" i="5"/>
  <c r="R15" i="5"/>
  <c r="Q15" i="5"/>
  <c r="O15" i="5" s="1"/>
  <c r="P15" i="5"/>
  <c r="N15" i="5" s="1"/>
  <c r="I15" i="5"/>
  <c r="H15" i="5"/>
  <c r="G15" i="5"/>
  <c r="T13" i="5" s="1"/>
  <c r="T19" i="5" s="1"/>
  <c r="W14" i="5"/>
  <c r="V14" i="5"/>
  <c r="U14" i="5"/>
  <c r="T14" i="5"/>
  <c r="S14" i="5"/>
  <c r="R14" i="5"/>
  <c r="Q14" i="5"/>
  <c r="O14" i="5" s="1"/>
  <c r="P14" i="5"/>
  <c r="N14" i="5"/>
  <c r="I14" i="5"/>
  <c r="H14" i="5"/>
  <c r="G14" i="5"/>
  <c r="W13" i="5"/>
  <c r="W19" i="5" s="1"/>
  <c r="V13" i="5"/>
  <c r="V19" i="5" s="1"/>
  <c r="U13" i="5"/>
  <c r="U19" i="5" s="1"/>
  <c r="S13" i="5"/>
  <c r="S19" i="5" s="1"/>
  <c r="R13" i="5"/>
  <c r="R19" i="5" s="1"/>
  <c r="Q13" i="5"/>
  <c r="O13" i="5"/>
  <c r="G13" i="5"/>
  <c r="I13" i="5" s="1"/>
  <c r="Q12" i="5"/>
  <c r="Q19" i="5" s="1"/>
  <c r="I12" i="5"/>
  <c r="H12" i="5"/>
  <c r="R7" i="5" s="1"/>
  <c r="G12" i="5"/>
  <c r="G11" i="5"/>
  <c r="H11" i="5" s="1"/>
  <c r="W10" i="5"/>
  <c r="V10" i="5"/>
  <c r="U10" i="5"/>
  <c r="T10" i="5"/>
  <c r="S10" i="5"/>
  <c r="R10" i="5"/>
  <c r="Q10" i="5"/>
  <c r="O10" i="5" s="1"/>
  <c r="G10" i="5"/>
  <c r="H10" i="5" s="1"/>
  <c r="W9" i="5"/>
  <c r="V9" i="5"/>
  <c r="U9" i="5"/>
  <c r="S9" i="5"/>
  <c r="R9" i="5"/>
  <c r="Q9" i="5"/>
  <c r="O9" i="5" s="1"/>
  <c r="G9" i="5"/>
  <c r="H9" i="5" s="1"/>
  <c r="W8" i="5"/>
  <c r="V8" i="5"/>
  <c r="U8" i="5"/>
  <c r="S8" i="5"/>
  <c r="R8" i="5"/>
  <c r="Q8" i="5"/>
  <c r="O8" i="5"/>
  <c r="G8" i="5"/>
  <c r="H8" i="5" s="1"/>
  <c r="W7" i="5"/>
  <c r="W18" i="5" s="1"/>
  <c r="U7" i="5"/>
  <c r="U18" i="5" s="1"/>
  <c r="S7" i="5"/>
  <c r="S18" i="5" s="1"/>
  <c r="Q7" i="5"/>
  <c r="G7" i="5"/>
  <c r="H7" i="5" s="1"/>
  <c r="Q6" i="5"/>
  <c r="H6" i="5"/>
  <c r="G6" i="5"/>
  <c r="G5" i="5"/>
  <c r="H5" i="5" s="1"/>
  <c r="H4" i="5"/>
  <c r="G4" i="5"/>
  <c r="G3" i="5"/>
  <c r="H2" i="5"/>
  <c r="G2" i="5"/>
  <c r="G37" i="4"/>
  <c r="I37" i="4" s="1"/>
  <c r="G36" i="4"/>
  <c r="I35" i="4"/>
  <c r="G35" i="4"/>
  <c r="H35" i="4" s="1"/>
  <c r="I34" i="4"/>
  <c r="H34" i="4"/>
  <c r="G34" i="4"/>
  <c r="G33" i="4"/>
  <c r="I33" i="4" s="1"/>
  <c r="G32" i="4"/>
  <c r="I31" i="4"/>
  <c r="G31" i="4"/>
  <c r="H31" i="4" s="1"/>
  <c r="T9" i="4" s="1"/>
  <c r="I30" i="4"/>
  <c r="H30" i="4"/>
  <c r="G30" i="4"/>
  <c r="G29" i="4"/>
  <c r="I29" i="4" s="1"/>
  <c r="G28" i="4"/>
  <c r="I27" i="4"/>
  <c r="G27" i="4"/>
  <c r="H27" i="4" s="1"/>
  <c r="I26" i="4"/>
  <c r="H26" i="4"/>
  <c r="G26" i="4"/>
  <c r="G25" i="4"/>
  <c r="I25" i="4" s="1"/>
  <c r="G24" i="4"/>
  <c r="I23" i="4"/>
  <c r="G23" i="4"/>
  <c r="H23" i="4" s="1"/>
  <c r="I22" i="4"/>
  <c r="H22" i="4"/>
  <c r="G22" i="4"/>
  <c r="G21" i="4"/>
  <c r="I21" i="4" s="1"/>
  <c r="G20" i="4"/>
  <c r="G19" i="4"/>
  <c r="I19" i="4" s="1"/>
  <c r="I18" i="4"/>
  <c r="H18" i="4"/>
  <c r="G18" i="4"/>
  <c r="H17" i="4"/>
  <c r="G17" i="4"/>
  <c r="I17" i="4" s="1"/>
  <c r="W16" i="4"/>
  <c r="V16" i="4"/>
  <c r="U16" i="4"/>
  <c r="T16" i="4"/>
  <c r="S16" i="4"/>
  <c r="R16" i="4"/>
  <c r="Q16" i="4"/>
  <c r="O16" i="4" s="1"/>
  <c r="I16" i="4"/>
  <c r="H16" i="4"/>
  <c r="G16" i="4"/>
  <c r="W15" i="4"/>
  <c r="V15" i="4"/>
  <c r="U15" i="4"/>
  <c r="S15" i="4"/>
  <c r="O15" i="4" s="1"/>
  <c r="R15" i="4"/>
  <c r="Q15" i="4"/>
  <c r="I15" i="4"/>
  <c r="G15" i="4"/>
  <c r="H15" i="4" s="1"/>
  <c r="W14" i="4"/>
  <c r="V14" i="4"/>
  <c r="U14" i="4"/>
  <c r="S14" i="4"/>
  <c r="R14" i="4"/>
  <c r="Q14" i="4"/>
  <c r="O14" i="4"/>
  <c r="G14" i="4"/>
  <c r="I14" i="4" s="1"/>
  <c r="W13" i="4"/>
  <c r="W19" i="4" s="1"/>
  <c r="V13" i="4"/>
  <c r="V19" i="4" s="1"/>
  <c r="U13" i="4"/>
  <c r="S13" i="4"/>
  <c r="S19" i="4" s="1"/>
  <c r="R13" i="4"/>
  <c r="R19" i="4" s="1"/>
  <c r="Q13" i="4"/>
  <c r="O13" i="4"/>
  <c r="I13" i="4"/>
  <c r="H13" i="4"/>
  <c r="G13" i="4"/>
  <c r="T13" i="4" s="1"/>
  <c r="Q12" i="4"/>
  <c r="Q19" i="4" s="1"/>
  <c r="O12" i="4"/>
  <c r="O19" i="4" s="1"/>
  <c r="G12" i="4"/>
  <c r="I12" i="4" s="1"/>
  <c r="H11" i="4"/>
  <c r="G11" i="4"/>
  <c r="W10" i="4"/>
  <c r="V10" i="4"/>
  <c r="U10" i="4"/>
  <c r="S10" i="4"/>
  <c r="R10" i="4"/>
  <c r="Q10" i="4"/>
  <c r="O10" i="4" s="1"/>
  <c r="H10" i="4"/>
  <c r="G10" i="4"/>
  <c r="W9" i="4"/>
  <c r="V9" i="4"/>
  <c r="U9" i="4"/>
  <c r="S9" i="4"/>
  <c r="O9" i="4" s="1"/>
  <c r="R9" i="4"/>
  <c r="Q9" i="4"/>
  <c r="H9" i="4"/>
  <c r="G9" i="4"/>
  <c r="W8" i="4"/>
  <c r="V8" i="4"/>
  <c r="U8" i="4"/>
  <c r="S8" i="4"/>
  <c r="R8" i="4"/>
  <c r="Q8" i="4"/>
  <c r="O8" i="4" s="1"/>
  <c r="H8" i="4"/>
  <c r="G8" i="4"/>
  <c r="W7" i="4"/>
  <c r="V7" i="4"/>
  <c r="U7" i="4"/>
  <c r="U18" i="4" s="1"/>
  <c r="S7" i="4"/>
  <c r="S18" i="4" s="1"/>
  <c r="R7" i="4"/>
  <c r="Q7" i="4"/>
  <c r="H7" i="4"/>
  <c r="G7" i="4"/>
  <c r="Q6" i="4"/>
  <c r="Q18" i="4" s="1"/>
  <c r="G6" i="4"/>
  <c r="H6" i="4" s="1"/>
  <c r="H5" i="4"/>
  <c r="G5" i="4"/>
  <c r="G4" i="4"/>
  <c r="H4" i="4" s="1"/>
  <c r="H3" i="4"/>
  <c r="G3" i="4"/>
  <c r="G2" i="4"/>
  <c r="P12" i="4" s="1"/>
  <c r="I243" i="3"/>
  <c r="G243" i="3"/>
  <c r="H243" i="3" s="1"/>
  <c r="I242" i="3"/>
  <c r="H242" i="3"/>
  <c r="G242" i="3"/>
  <c r="G241" i="3"/>
  <c r="I241" i="3" s="1"/>
  <c r="H240" i="3"/>
  <c r="G240" i="3"/>
  <c r="I240" i="3" s="1"/>
  <c r="G239" i="3"/>
  <c r="H239" i="3" s="1"/>
  <c r="I238" i="3"/>
  <c r="H238" i="3"/>
  <c r="G238" i="3"/>
  <c r="I237" i="3"/>
  <c r="H237" i="3"/>
  <c r="G237" i="3"/>
  <c r="G236" i="3"/>
  <c r="I236" i="3" s="1"/>
  <c r="I235" i="3"/>
  <c r="G235" i="3"/>
  <c r="H235" i="3" s="1"/>
  <c r="I234" i="3"/>
  <c r="H234" i="3"/>
  <c r="G234" i="3"/>
  <c r="G233" i="3"/>
  <c r="I233" i="3" s="1"/>
  <c r="H232" i="3"/>
  <c r="G232" i="3"/>
  <c r="I232" i="3" s="1"/>
  <c r="G231" i="3"/>
  <c r="H231" i="3" s="1"/>
  <c r="I230" i="3"/>
  <c r="H230" i="3"/>
  <c r="G230" i="3"/>
  <c r="I229" i="3"/>
  <c r="H229" i="3"/>
  <c r="G229" i="3"/>
  <c r="G228" i="3"/>
  <c r="I228" i="3" s="1"/>
  <c r="I227" i="3"/>
  <c r="G227" i="3"/>
  <c r="H227" i="3" s="1"/>
  <c r="I226" i="3"/>
  <c r="H226" i="3"/>
  <c r="G226" i="3"/>
  <c r="G225" i="3"/>
  <c r="I225" i="3" s="1"/>
  <c r="H224" i="3"/>
  <c r="G224" i="3"/>
  <c r="I224" i="3" s="1"/>
  <c r="G223" i="3"/>
  <c r="H223" i="3" s="1"/>
  <c r="I222" i="3"/>
  <c r="H222" i="3"/>
  <c r="G222" i="3"/>
  <c r="I221" i="3"/>
  <c r="H221" i="3"/>
  <c r="G221" i="3"/>
  <c r="G220" i="3"/>
  <c r="I220" i="3" s="1"/>
  <c r="I219" i="3"/>
  <c r="G219" i="3"/>
  <c r="H219" i="3" s="1"/>
  <c r="I218" i="3"/>
  <c r="H218" i="3"/>
  <c r="G218" i="3"/>
  <c r="G217" i="3"/>
  <c r="I217" i="3" s="1"/>
  <c r="H216" i="3"/>
  <c r="G216" i="3"/>
  <c r="I216" i="3" s="1"/>
  <c r="G215" i="3"/>
  <c r="H215" i="3" s="1"/>
  <c r="I214" i="3"/>
  <c r="H214" i="3"/>
  <c r="G214" i="3"/>
  <c r="I213" i="3"/>
  <c r="H213" i="3"/>
  <c r="G213" i="3"/>
  <c r="G212" i="3"/>
  <c r="I212" i="3" s="1"/>
  <c r="I211" i="3"/>
  <c r="G211" i="3"/>
  <c r="H211" i="3" s="1"/>
  <c r="I210" i="3"/>
  <c r="H210" i="3"/>
  <c r="G210" i="3"/>
  <c r="G209" i="3"/>
  <c r="I209" i="3" s="1"/>
  <c r="H208" i="3"/>
  <c r="G208" i="3"/>
  <c r="I208" i="3" s="1"/>
  <c r="G207" i="3"/>
  <c r="H207" i="3" s="1"/>
  <c r="I206" i="3"/>
  <c r="H206" i="3"/>
  <c r="G206" i="3"/>
  <c r="I205" i="3"/>
  <c r="H205" i="3"/>
  <c r="G205" i="3"/>
  <c r="G204" i="3"/>
  <c r="I204" i="3" s="1"/>
  <c r="I203" i="3"/>
  <c r="G203" i="3"/>
  <c r="H203" i="3" s="1"/>
  <c r="I202" i="3"/>
  <c r="H202" i="3"/>
  <c r="G202" i="3"/>
  <c r="G201" i="3"/>
  <c r="I201" i="3" s="1"/>
  <c r="H200" i="3"/>
  <c r="G200" i="3"/>
  <c r="I200" i="3" s="1"/>
  <c r="G199" i="3"/>
  <c r="H199" i="3" s="1"/>
  <c r="I198" i="3"/>
  <c r="H198" i="3"/>
  <c r="G198" i="3"/>
  <c r="I197" i="3"/>
  <c r="H197" i="3"/>
  <c r="G197" i="3"/>
  <c r="G196" i="3"/>
  <c r="I196" i="3" s="1"/>
  <c r="I195" i="3"/>
  <c r="G195" i="3"/>
  <c r="H195" i="3" s="1"/>
  <c r="I194" i="3"/>
  <c r="H194" i="3"/>
  <c r="G194" i="3"/>
  <c r="G193" i="3"/>
  <c r="I193" i="3" s="1"/>
  <c r="H192" i="3"/>
  <c r="G192" i="3"/>
  <c r="I192" i="3" s="1"/>
  <c r="G191" i="3"/>
  <c r="H191" i="3" s="1"/>
  <c r="I190" i="3"/>
  <c r="H190" i="3"/>
  <c r="G190" i="3"/>
  <c r="I189" i="3"/>
  <c r="H189" i="3"/>
  <c r="G189" i="3"/>
  <c r="G188" i="3"/>
  <c r="I188" i="3" s="1"/>
  <c r="I187" i="3"/>
  <c r="G187" i="3"/>
  <c r="H187" i="3" s="1"/>
  <c r="I186" i="3"/>
  <c r="H186" i="3"/>
  <c r="G186" i="3"/>
  <c r="G185" i="3"/>
  <c r="I185" i="3" s="1"/>
  <c r="H184" i="3"/>
  <c r="G184" i="3"/>
  <c r="I184" i="3" s="1"/>
  <c r="G183" i="3"/>
  <c r="H183" i="3" s="1"/>
  <c r="I182" i="3"/>
  <c r="H182" i="3"/>
  <c r="G182" i="3"/>
  <c r="I181" i="3"/>
  <c r="H181" i="3"/>
  <c r="G181" i="3"/>
  <c r="G180" i="3"/>
  <c r="I180" i="3" s="1"/>
  <c r="I179" i="3"/>
  <c r="G179" i="3"/>
  <c r="H179" i="3" s="1"/>
  <c r="I178" i="3"/>
  <c r="H178" i="3"/>
  <c r="G178" i="3"/>
  <c r="G177" i="3"/>
  <c r="I177" i="3" s="1"/>
  <c r="H176" i="3"/>
  <c r="G176" i="3"/>
  <c r="I176" i="3" s="1"/>
  <c r="G175" i="3"/>
  <c r="H175" i="3" s="1"/>
  <c r="I174" i="3"/>
  <c r="H174" i="3"/>
  <c r="G174" i="3"/>
  <c r="I173" i="3"/>
  <c r="H173" i="3"/>
  <c r="G173" i="3"/>
  <c r="G172" i="3"/>
  <c r="I172" i="3" s="1"/>
  <c r="I171" i="3"/>
  <c r="G171" i="3"/>
  <c r="H171" i="3" s="1"/>
  <c r="I170" i="3"/>
  <c r="H170" i="3"/>
  <c r="G170" i="3"/>
  <c r="G169" i="3"/>
  <c r="I169" i="3" s="1"/>
  <c r="H168" i="3"/>
  <c r="G168" i="3"/>
  <c r="I168" i="3" s="1"/>
  <c r="G167" i="3"/>
  <c r="H167" i="3" s="1"/>
  <c r="I166" i="3"/>
  <c r="H166" i="3"/>
  <c r="G166" i="3"/>
  <c r="I165" i="3"/>
  <c r="H165" i="3"/>
  <c r="G165" i="3"/>
  <c r="G164" i="3"/>
  <c r="I164" i="3" s="1"/>
  <c r="I163" i="3"/>
  <c r="G163" i="3"/>
  <c r="H163" i="3" s="1"/>
  <c r="I162" i="3"/>
  <c r="H162" i="3"/>
  <c r="G162" i="3"/>
  <c r="G161" i="3"/>
  <c r="I161" i="3" s="1"/>
  <c r="H160" i="3"/>
  <c r="G160" i="3"/>
  <c r="I160" i="3" s="1"/>
  <c r="G159" i="3"/>
  <c r="H159" i="3" s="1"/>
  <c r="I158" i="3"/>
  <c r="H158" i="3"/>
  <c r="G158" i="3"/>
  <c r="I157" i="3"/>
  <c r="H157" i="3"/>
  <c r="G157" i="3"/>
  <c r="G156" i="3"/>
  <c r="I156" i="3" s="1"/>
  <c r="I155" i="3"/>
  <c r="G155" i="3"/>
  <c r="H155" i="3" s="1"/>
  <c r="I154" i="3"/>
  <c r="H154" i="3"/>
  <c r="G154" i="3"/>
  <c r="G153" i="3"/>
  <c r="I153" i="3" s="1"/>
  <c r="H152" i="3"/>
  <c r="G152" i="3"/>
  <c r="I152" i="3" s="1"/>
  <c r="G151" i="3"/>
  <c r="H151" i="3" s="1"/>
  <c r="I150" i="3"/>
  <c r="H150" i="3"/>
  <c r="G150" i="3"/>
  <c r="I149" i="3"/>
  <c r="H149" i="3"/>
  <c r="G149" i="3"/>
  <c r="G148" i="3"/>
  <c r="I148" i="3" s="1"/>
  <c r="I147" i="3"/>
  <c r="G147" i="3"/>
  <c r="H147" i="3" s="1"/>
  <c r="I146" i="3"/>
  <c r="H146" i="3"/>
  <c r="G146" i="3"/>
  <c r="G145" i="3"/>
  <c r="I145" i="3" s="1"/>
  <c r="H144" i="3"/>
  <c r="G144" i="3"/>
  <c r="I144" i="3" s="1"/>
  <c r="G143" i="3"/>
  <c r="H143" i="3" s="1"/>
  <c r="I142" i="3"/>
  <c r="H142" i="3"/>
  <c r="G142" i="3"/>
  <c r="I141" i="3"/>
  <c r="H141" i="3"/>
  <c r="G141" i="3"/>
  <c r="G140" i="3"/>
  <c r="I140" i="3" s="1"/>
  <c r="I139" i="3"/>
  <c r="G139" i="3"/>
  <c r="H139" i="3" s="1"/>
  <c r="I138" i="3"/>
  <c r="H138" i="3"/>
  <c r="G138" i="3"/>
  <c r="G137" i="3"/>
  <c r="I137" i="3" s="1"/>
  <c r="H136" i="3"/>
  <c r="G136" i="3"/>
  <c r="I136" i="3" s="1"/>
  <c r="G135" i="3"/>
  <c r="H135" i="3" s="1"/>
  <c r="I134" i="3"/>
  <c r="H134" i="3"/>
  <c r="G134" i="3"/>
  <c r="I133" i="3"/>
  <c r="H133" i="3"/>
  <c r="G133" i="3"/>
  <c r="G132" i="3"/>
  <c r="I132" i="3" s="1"/>
  <c r="I131" i="3"/>
  <c r="G131" i="3"/>
  <c r="H131" i="3" s="1"/>
  <c r="I130" i="3"/>
  <c r="H130" i="3"/>
  <c r="G130" i="3"/>
  <c r="G129" i="3"/>
  <c r="I129" i="3" s="1"/>
  <c r="H128" i="3"/>
  <c r="G128" i="3"/>
  <c r="I128" i="3" s="1"/>
  <c r="G127" i="3"/>
  <c r="H127" i="3" s="1"/>
  <c r="I126" i="3"/>
  <c r="H126" i="3"/>
  <c r="G126" i="3"/>
  <c r="I125" i="3"/>
  <c r="H125" i="3"/>
  <c r="G125" i="3"/>
  <c r="G124" i="3"/>
  <c r="I124" i="3" s="1"/>
  <c r="I123" i="3"/>
  <c r="G123" i="3"/>
  <c r="H123" i="3" s="1"/>
  <c r="I122" i="3"/>
  <c r="H122" i="3"/>
  <c r="G122" i="3"/>
  <c r="G121" i="3"/>
  <c r="I121" i="3" s="1"/>
  <c r="H120" i="3"/>
  <c r="G120" i="3"/>
  <c r="I120" i="3" s="1"/>
  <c r="G119" i="3"/>
  <c r="H119" i="3" s="1"/>
  <c r="I118" i="3"/>
  <c r="H118" i="3"/>
  <c r="G118" i="3"/>
  <c r="I117" i="3"/>
  <c r="H117" i="3"/>
  <c r="G117" i="3"/>
  <c r="G116" i="3"/>
  <c r="I116" i="3" s="1"/>
  <c r="I115" i="3"/>
  <c r="G115" i="3"/>
  <c r="H115" i="3" s="1"/>
  <c r="G114" i="3"/>
  <c r="H114" i="3" s="1"/>
  <c r="G113" i="3"/>
  <c r="I113" i="3" s="1"/>
  <c r="I112" i="3"/>
  <c r="H112" i="3"/>
  <c r="G112" i="3"/>
  <c r="I111" i="3"/>
  <c r="H111" i="3"/>
  <c r="G111" i="3"/>
  <c r="G110" i="3"/>
  <c r="H110" i="3" s="1"/>
  <c r="G109" i="3"/>
  <c r="I109" i="3" s="1"/>
  <c r="I108" i="3"/>
  <c r="H108" i="3"/>
  <c r="G108" i="3"/>
  <c r="I107" i="3"/>
  <c r="H107" i="3"/>
  <c r="G107" i="3"/>
  <c r="G106" i="3"/>
  <c r="H106" i="3" s="1"/>
  <c r="G105" i="3"/>
  <c r="I105" i="3" s="1"/>
  <c r="I104" i="3"/>
  <c r="H104" i="3"/>
  <c r="G104" i="3"/>
  <c r="I103" i="3"/>
  <c r="H103" i="3"/>
  <c r="G103" i="3"/>
  <c r="G102" i="3"/>
  <c r="H102" i="3" s="1"/>
  <c r="G101" i="3"/>
  <c r="I101" i="3" s="1"/>
  <c r="I100" i="3"/>
  <c r="H100" i="3"/>
  <c r="G100" i="3"/>
  <c r="I99" i="3"/>
  <c r="H99" i="3"/>
  <c r="G99" i="3"/>
  <c r="G98" i="3"/>
  <c r="H98" i="3" s="1"/>
  <c r="G97" i="3"/>
  <c r="I97" i="3" s="1"/>
  <c r="I96" i="3"/>
  <c r="H96" i="3"/>
  <c r="G96" i="3"/>
  <c r="I95" i="3"/>
  <c r="H95" i="3"/>
  <c r="G95" i="3"/>
  <c r="G94" i="3"/>
  <c r="H94" i="3" s="1"/>
  <c r="G93" i="3"/>
  <c r="I93" i="3" s="1"/>
  <c r="I92" i="3"/>
  <c r="H92" i="3"/>
  <c r="G92" i="3"/>
  <c r="I91" i="3"/>
  <c r="H91" i="3"/>
  <c r="G91" i="3"/>
  <c r="G90" i="3"/>
  <c r="H90" i="3" s="1"/>
  <c r="G89" i="3"/>
  <c r="I89" i="3" s="1"/>
  <c r="I88" i="3"/>
  <c r="H88" i="3"/>
  <c r="G88" i="3"/>
  <c r="I87" i="3"/>
  <c r="H87" i="3"/>
  <c r="G87" i="3"/>
  <c r="G86" i="3"/>
  <c r="H86" i="3" s="1"/>
  <c r="G85" i="3"/>
  <c r="I85" i="3" s="1"/>
  <c r="I84" i="3"/>
  <c r="H84" i="3"/>
  <c r="G84" i="3"/>
  <c r="I83" i="3"/>
  <c r="H83" i="3"/>
  <c r="G83" i="3"/>
  <c r="G82" i="3"/>
  <c r="H82" i="3" s="1"/>
  <c r="G81" i="3"/>
  <c r="I81" i="3" s="1"/>
  <c r="I80" i="3"/>
  <c r="H80" i="3"/>
  <c r="G80" i="3"/>
  <c r="I79" i="3"/>
  <c r="H79" i="3"/>
  <c r="G79" i="3"/>
  <c r="G78" i="3"/>
  <c r="H78" i="3" s="1"/>
  <c r="G77" i="3"/>
  <c r="I77" i="3" s="1"/>
  <c r="I76" i="3"/>
  <c r="H76" i="3"/>
  <c r="G76" i="3"/>
  <c r="I75" i="3"/>
  <c r="H75" i="3"/>
  <c r="G75" i="3"/>
  <c r="G74" i="3"/>
  <c r="H74" i="3" s="1"/>
  <c r="G73" i="3"/>
  <c r="I73" i="3" s="1"/>
  <c r="I72" i="3"/>
  <c r="H72" i="3"/>
  <c r="G72" i="3"/>
  <c r="I71" i="3"/>
  <c r="H71" i="3"/>
  <c r="G71" i="3"/>
  <c r="G70" i="3"/>
  <c r="H70" i="3" s="1"/>
  <c r="G69" i="3"/>
  <c r="I69" i="3" s="1"/>
  <c r="I68" i="3"/>
  <c r="H68" i="3"/>
  <c r="G68" i="3"/>
  <c r="I67" i="3"/>
  <c r="H67" i="3"/>
  <c r="G67" i="3"/>
  <c r="G66" i="3"/>
  <c r="H66" i="3" s="1"/>
  <c r="G65" i="3"/>
  <c r="I65" i="3" s="1"/>
  <c r="I64" i="3"/>
  <c r="H64" i="3"/>
  <c r="G64" i="3"/>
  <c r="I63" i="3"/>
  <c r="H63" i="3"/>
  <c r="G63" i="3"/>
  <c r="G62" i="3"/>
  <c r="H62" i="3" s="1"/>
  <c r="G61" i="3"/>
  <c r="I61" i="3" s="1"/>
  <c r="I60" i="3"/>
  <c r="H60" i="3"/>
  <c r="G60" i="3"/>
  <c r="I59" i="3"/>
  <c r="H59" i="3"/>
  <c r="G59" i="3"/>
  <c r="G58" i="3"/>
  <c r="H58" i="3" s="1"/>
  <c r="G57" i="3"/>
  <c r="I57" i="3" s="1"/>
  <c r="I56" i="3"/>
  <c r="H56" i="3"/>
  <c r="G56" i="3"/>
  <c r="I55" i="3"/>
  <c r="H55" i="3"/>
  <c r="G55" i="3"/>
  <c r="G54" i="3"/>
  <c r="H54" i="3" s="1"/>
  <c r="G53" i="3"/>
  <c r="I53" i="3" s="1"/>
  <c r="I52" i="3"/>
  <c r="H52" i="3"/>
  <c r="G52" i="3"/>
  <c r="I51" i="3"/>
  <c r="H51" i="3"/>
  <c r="G51" i="3"/>
  <c r="G50" i="3"/>
  <c r="H50" i="3" s="1"/>
  <c r="G49" i="3"/>
  <c r="I49" i="3" s="1"/>
  <c r="I48" i="3"/>
  <c r="H48" i="3"/>
  <c r="G48" i="3"/>
  <c r="I47" i="3"/>
  <c r="H47" i="3"/>
  <c r="G47" i="3"/>
  <c r="G46" i="3"/>
  <c r="H46" i="3" s="1"/>
  <c r="G45" i="3"/>
  <c r="I45" i="3" s="1"/>
  <c r="H44" i="3"/>
  <c r="G44" i="3"/>
  <c r="G43" i="3"/>
  <c r="H43" i="3" s="1"/>
  <c r="H42" i="3"/>
  <c r="G42" i="3"/>
  <c r="G41" i="3"/>
  <c r="H41" i="3" s="1"/>
  <c r="H40" i="3"/>
  <c r="G40" i="3"/>
  <c r="G39" i="3"/>
  <c r="H39" i="3" s="1"/>
  <c r="H38" i="3"/>
  <c r="G38" i="3"/>
  <c r="G37" i="3"/>
  <c r="H37" i="3" s="1"/>
  <c r="H36" i="3"/>
  <c r="G36" i="3"/>
  <c r="G35" i="3"/>
  <c r="H35" i="3" s="1"/>
  <c r="H34" i="3"/>
  <c r="G34" i="3"/>
  <c r="G33" i="3"/>
  <c r="H33" i="3" s="1"/>
  <c r="H32" i="3"/>
  <c r="G32" i="3"/>
  <c r="G31" i="3"/>
  <c r="H31" i="3" s="1"/>
  <c r="H30" i="3"/>
  <c r="G30" i="3"/>
  <c r="G29" i="3"/>
  <c r="H29" i="3" s="1"/>
  <c r="H28" i="3"/>
  <c r="G28" i="3"/>
  <c r="G27" i="3"/>
  <c r="H27" i="3" s="1"/>
  <c r="H26" i="3"/>
  <c r="G26" i="3"/>
  <c r="G25" i="3"/>
  <c r="H25" i="3" s="1"/>
  <c r="H24" i="3"/>
  <c r="G24" i="3"/>
  <c r="G23" i="3"/>
  <c r="H23" i="3" s="1"/>
  <c r="H22" i="3"/>
  <c r="G22" i="3"/>
  <c r="G21" i="3"/>
  <c r="H21" i="3" s="1"/>
  <c r="H20" i="3"/>
  <c r="G20" i="3"/>
  <c r="G19" i="3"/>
  <c r="H19" i="3" s="1"/>
  <c r="H18" i="3"/>
  <c r="G18" i="3"/>
  <c r="G17" i="3"/>
  <c r="H17" i="3" s="1"/>
  <c r="Y16" i="3"/>
  <c r="X16" i="3"/>
  <c r="W16" i="3"/>
  <c r="V16" i="3"/>
  <c r="U16" i="3"/>
  <c r="T16" i="3"/>
  <c r="S16" i="3"/>
  <c r="R16" i="3"/>
  <c r="Q16" i="3"/>
  <c r="O16" i="3" s="1"/>
  <c r="P16" i="3"/>
  <c r="N16" i="3"/>
  <c r="H16" i="3"/>
  <c r="G16" i="3"/>
  <c r="Y15" i="3"/>
  <c r="X15" i="3"/>
  <c r="W15" i="3"/>
  <c r="V15" i="3"/>
  <c r="U15" i="3"/>
  <c r="T15" i="3"/>
  <c r="S15" i="3"/>
  <c r="R15" i="3"/>
  <c r="Q15" i="3"/>
  <c r="P15" i="3"/>
  <c r="N15" i="3" s="1"/>
  <c r="O15" i="3"/>
  <c r="G15" i="3"/>
  <c r="H15" i="3" s="1"/>
  <c r="Y14" i="3"/>
  <c r="X14" i="3"/>
  <c r="W14" i="3"/>
  <c r="V14" i="3"/>
  <c r="U14" i="3"/>
  <c r="T14" i="3"/>
  <c r="S14" i="3"/>
  <c r="R14" i="3"/>
  <c r="Q14" i="3"/>
  <c r="O14" i="3" s="1"/>
  <c r="P14" i="3"/>
  <c r="N14" i="3"/>
  <c r="H14" i="3"/>
  <c r="G14" i="3"/>
  <c r="Y13" i="3"/>
  <c r="Y19" i="3" s="1"/>
  <c r="X13" i="3"/>
  <c r="X19" i="3" s="1"/>
  <c r="W13" i="3"/>
  <c r="W19" i="3" s="1"/>
  <c r="V13" i="3"/>
  <c r="V19" i="3" s="1"/>
  <c r="U13" i="3"/>
  <c r="U19" i="3" s="1"/>
  <c r="T13" i="3"/>
  <c r="T19" i="3" s="1"/>
  <c r="S13" i="3"/>
  <c r="S19" i="3" s="1"/>
  <c r="R13" i="3"/>
  <c r="R19" i="3" s="1"/>
  <c r="Q13" i="3"/>
  <c r="P13" i="3"/>
  <c r="N13" i="3" s="1"/>
  <c r="O13" i="3"/>
  <c r="G13" i="3"/>
  <c r="H13" i="3" s="1"/>
  <c r="Q12" i="3"/>
  <c r="Q19" i="3" s="1"/>
  <c r="H12" i="3"/>
  <c r="G12" i="3"/>
  <c r="G11" i="3"/>
  <c r="H11" i="3" s="1"/>
  <c r="Y10" i="3"/>
  <c r="W10" i="3"/>
  <c r="U10" i="3"/>
  <c r="S10" i="3"/>
  <c r="R10" i="3"/>
  <c r="Q10" i="3"/>
  <c r="O10" i="3" s="1"/>
  <c r="H10" i="3"/>
  <c r="G10" i="3"/>
  <c r="Y9" i="3"/>
  <c r="X9" i="3"/>
  <c r="W9" i="3"/>
  <c r="U9" i="3"/>
  <c r="S9" i="3"/>
  <c r="R9" i="3"/>
  <c r="Q9" i="3"/>
  <c r="O9" i="3"/>
  <c r="G9" i="3"/>
  <c r="H9" i="3" s="1"/>
  <c r="Y8" i="3"/>
  <c r="X8" i="3"/>
  <c r="W8" i="3"/>
  <c r="U8" i="3"/>
  <c r="T8" i="3"/>
  <c r="S8" i="3"/>
  <c r="R8" i="3"/>
  <c r="Q8" i="3"/>
  <c r="O8" i="3" s="1"/>
  <c r="H8" i="3"/>
  <c r="G8" i="3"/>
  <c r="Y7" i="3"/>
  <c r="Y18" i="3" s="1"/>
  <c r="W7" i="3"/>
  <c r="W18" i="3" s="1"/>
  <c r="U7" i="3"/>
  <c r="S7" i="3"/>
  <c r="S18" i="3" s="1"/>
  <c r="R7" i="3"/>
  <c r="R18" i="3" s="1"/>
  <c r="Q7" i="3"/>
  <c r="O7" i="3"/>
  <c r="H7" i="3"/>
  <c r="G7" i="3"/>
  <c r="Q6" i="3"/>
  <c r="Q18" i="3" s="1"/>
  <c r="O6" i="3"/>
  <c r="O18" i="3" s="1"/>
  <c r="D33" i="1" s="1"/>
  <c r="H6" i="3"/>
  <c r="G6" i="3"/>
  <c r="H5" i="3"/>
  <c r="G5" i="3"/>
  <c r="H4" i="3"/>
  <c r="G4" i="3"/>
  <c r="H3" i="3"/>
  <c r="G3" i="3"/>
  <c r="H2" i="3"/>
  <c r="G2" i="3"/>
  <c r="V33" i="1"/>
  <c r="S33" i="1"/>
  <c r="P33" i="1"/>
  <c r="Q33" i="1" s="1"/>
  <c r="O33" i="1"/>
  <c r="Q32" i="1"/>
  <c r="P32" i="1"/>
  <c r="O32" i="1"/>
  <c r="P31" i="1"/>
  <c r="O31" i="1"/>
  <c r="Q31" i="1" s="1"/>
  <c r="P30" i="1"/>
  <c r="O30" i="1"/>
  <c r="Q30" i="1" s="1"/>
  <c r="J30" i="1"/>
  <c r="P29" i="1"/>
  <c r="O29" i="1"/>
  <c r="Q29" i="1" s="1"/>
  <c r="P28" i="1"/>
  <c r="O28" i="1"/>
  <c r="Q27" i="1"/>
  <c r="P27" i="1"/>
  <c r="O27" i="1"/>
  <c r="P26" i="1"/>
  <c r="O26" i="1"/>
  <c r="Q26" i="1" s="1"/>
  <c r="P25" i="1"/>
  <c r="O25" i="1"/>
  <c r="Q25" i="1" s="1"/>
  <c r="P24" i="1"/>
  <c r="P34" i="1" s="1"/>
  <c r="O24" i="1"/>
  <c r="O34" i="1" s="1"/>
  <c r="J24" i="1"/>
  <c r="W20" i="1"/>
  <c r="J19" i="1"/>
  <c r="J17" i="1"/>
  <c r="J16" i="1"/>
  <c r="K16" i="1" s="1"/>
  <c r="I16" i="1"/>
  <c r="L16" i="1" s="1"/>
  <c r="D16" i="1"/>
  <c r="E16" i="1" s="1"/>
  <c r="C16" i="1"/>
  <c r="F16" i="1" s="1"/>
  <c r="Y11" i="1"/>
  <c r="U11" i="1"/>
  <c r="I38" i="13" s="1"/>
  <c r="R11" i="1"/>
  <c r="F38" i="13" s="1"/>
  <c r="U10" i="1"/>
  <c r="I37" i="13" s="1"/>
  <c r="R10" i="1"/>
  <c r="F37" i="13" s="1"/>
  <c r="J10" i="1"/>
  <c r="D10" i="1"/>
  <c r="U9" i="1"/>
  <c r="I36" i="13" s="1"/>
  <c r="R9" i="1"/>
  <c r="F36" i="13" s="1"/>
  <c r="D9" i="1"/>
  <c r="U8" i="1"/>
  <c r="I35" i="13" s="1"/>
  <c r="R8" i="1"/>
  <c r="F35" i="13" s="1"/>
  <c r="J8" i="1"/>
  <c r="D8" i="1"/>
  <c r="Y2" i="1"/>
  <c r="F2" i="1"/>
  <c r="Q28" i="1" l="1"/>
  <c r="V18" i="8"/>
  <c r="N12" i="4"/>
  <c r="P12" i="3"/>
  <c r="Q24" i="1"/>
  <c r="Q34" i="1" s="1"/>
  <c r="P6" i="3"/>
  <c r="U18" i="3"/>
  <c r="O12" i="3"/>
  <c r="O19" i="3" s="1"/>
  <c r="J33" i="1" s="1"/>
  <c r="H45" i="3"/>
  <c r="I46" i="3"/>
  <c r="H49" i="3"/>
  <c r="I50" i="3"/>
  <c r="H53" i="3"/>
  <c r="T7" i="3" s="1"/>
  <c r="I54" i="3"/>
  <c r="H57" i="3"/>
  <c r="I58" i="3"/>
  <c r="H61" i="3"/>
  <c r="I62" i="3"/>
  <c r="H65" i="3"/>
  <c r="I66" i="3"/>
  <c r="H69" i="3"/>
  <c r="I70" i="3"/>
  <c r="H73" i="3"/>
  <c r="I74" i="3"/>
  <c r="H77" i="3"/>
  <c r="I78" i="3"/>
  <c r="H81" i="3"/>
  <c r="I82" i="3"/>
  <c r="H85" i="3"/>
  <c r="I86" i="3"/>
  <c r="H89" i="3"/>
  <c r="I90" i="3"/>
  <c r="H93" i="3"/>
  <c r="I94" i="3"/>
  <c r="H97" i="3"/>
  <c r="I98" i="3"/>
  <c r="H101" i="3"/>
  <c r="I102" i="3"/>
  <c r="H105" i="3"/>
  <c r="I106" i="3"/>
  <c r="H109" i="3"/>
  <c r="I110" i="3"/>
  <c r="H113" i="3"/>
  <c r="I114" i="3"/>
  <c r="H116" i="3"/>
  <c r="X7" i="3" s="1"/>
  <c r="X18" i="3" s="1"/>
  <c r="I119" i="3"/>
  <c r="H121" i="3"/>
  <c r="H124" i="3"/>
  <c r="I127" i="3"/>
  <c r="H129" i="3"/>
  <c r="H132" i="3"/>
  <c r="I135" i="3"/>
  <c r="H137" i="3"/>
  <c r="H140" i="3"/>
  <c r="I143" i="3"/>
  <c r="H145" i="3"/>
  <c r="H148" i="3"/>
  <c r="V8" i="3" s="1"/>
  <c r="I151" i="3"/>
  <c r="H153" i="3"/>
  <c r="H156" i="3"/>
  <c r="I159" i="3"/>
  <c r="H161" i="3"/>
  <c r="H164" i="3"/>
  <c r="I167" i="3"/>
  <c r="H169" i="3"/>
  <c r="H172" i="3"/>
  <c r="I175" i="3"/>
  <c r="H177" i="3"/>
  <c r="T9" i="3" s="1"/>
  <c r="H180" i="3"/>
  <c r="P9" i="3" s="1"/>
  <c r="I183" i="3"/>
  <c r="H185" i="3"/>
  <c r="H188" i="3"/>
  <c r="I191" i="3"/>
  <c r="H193" i="3"/>
  <c r="H196" i="3"/>
  <c r="I199" i="3"/>
  <c r="H201" i="3"/>
  <c r="H204" i="3"/>
  <c r="I207" i="3"/>
  <c r="H209" i="3"/>
  <c r="H212" i="3"/>
  <c r="I215" i="3"/>
  <c r="H217" i="3"/>
  <c r="H220" i="3"/>
  <c r="V10" i="3" s="1"/>
  <c r="I223" i="3"/>
  <c r="H225" i="3"/>
  <c r="H228" i="3"/>
  <c r="I231" i="3"/>
  <c r="H233" i="3"/>
  <c r="H236" i="3"/>
  <c r="X10" i="3" s="1"/>
  <c r="I239" i="3"/>
  <c r="H241" i="3"/>
  <c r="H2" i="4"/>
  <c r="P6" i="4" s="1"/>
  <c r="V18" i="4"/>
  <c r="P13" i="4"/>
  <c r="P19" i="4" s="1"/>
  <c r="P14" i="4"/>
  <c r="T14" i="4"/>
  <c r="T19" i="4" s="1"/>
  <c r="R18" i="5"/>
  <c r="O6" i="4"/>
  <c r="R18" i="4"/>
  <c r="W18" i="4"/>
  <c r="U19" i="4"/>
  <c r="J18" i="1" s="1"/>
  <c r="H14" i="4"/>
  <c r="P16" i="4"/>
  <c r="N16" i="4" s="1"/>
  <c r="H20" i="4"/>
  <c r="I20" i="4"/>
  <c r="H24" i="4"/>
  <c r="I24" i="4"/>
  <c r="H28" i="4"/>
  <c r="I28" i="4"/>
  <c r="H32" i="4"/>
  <c r="I32" i="4"/>
  <c r="P15" i="4"/>
  <c r="N15" i="4" s="1"/>
  <c r="H36" i="4"/>
  <c r="T10" i="4" s="1"/>
  <c r="I36" i="4"/>
  <c r="O6" i="5"/>
  <c r="Q18" i="5"/>
  <c r="V18" i="6"/>
  <c r="H3" i="5"/>
  <c r="P6" i="5" s="1"/>
  <c r="P12" i="5"/>
  <c r="N12" i="7"/>
  <c r="O7" i="4"/>
  <c r="H12" i="4"/>
  <c r="P7" i="4" s="1"/>
  <c r="H19" i="4"/>
  <c r="H21" i="4"/>
  <c r="T7" i="4" s="1"/>
  <c r="T18" i="4" s="1"/>
  <c r="T8" i="4"/>
  <c r="H25" i="4"/>
  <c r="P8" i="4" s="1"/>
  <c r="N8" i="4" s="1"/>
  <c r="H29" i="4"/>
  <c r="H33" i="4"/>
  <c r="H37" i="4"/>
  <c r="P10" i="4" s="1"/>
  <c r="N10" i="4" s="1"/>
  <c r="O7" i="5"/>
  <c r="N12" i="6"/>
  <c r="O19" i="6"/>
  <c r="J26" i="1" s="1"/>
  <c r="T15" i="4"/>
  <c r="O12" i="5"/>
  <c r="H13" i="5"/>
  <c r="P13" i="5"/>
  <c r="N13" i="5" s="1"/>
  <c r="I16" i="5"/>
  <c r="H17" i="5"/>
  <c r="I18" i="5"/>
  <c r="H19" i="5"/>
  <c r="H21" i="5"/>
  <c r="T7" i="5" s="1"/>
  <c r="I22" i="5"/>
  <c r="H25" i="5"/>
  <c r="P8" i="5" s="1"/>
  <c r="N8" i="5" s="1"/>
  <c r="I26" i="5"/>
  <c r="H29" i="5"/>
  <c r="T8" i="5" s="1"/>
  <c r="I30" i="5"/>
  <c r="H33" i="5"/>
  <c r="P9" i="5" s="1"/>
  <c r="N9" i="5" s="1"/>
  <c r="I34" i="5"/>
  <c r="H37" i="5"/>
  <c r="P10" i="5" s="1"/>
  <c r="N10" i="5" s="1"/>
  <c r="I12" i="6"/>
  <c r="R19" i="6"/>
  <c r="V13" i="6"/>
  <c r="V19" i="6" s="1"/>
  <c r="I14" i="6"/>
  <c r="P15" i="6"/>
  <c r="N15" i="6" s="1"/>
  <c r="I19" i="6"/>
  <c r="I21" i="6"/>
  <c r="I27" i="6"/>
  <c r="H29" i="6"/>
  <c r="T8" i="6" s="1"/>
  <c r="N8" i="6" s="1"/>
  <c r="H32" i="6"/>
  <c r="P9" i="6" s="1"/>
  <c r="N9" i="6" s="1"/>
  <c r="I35" i="6"/>
  <c r="H37" i="6"/>
  <c r="T10" i="6" s="1"/>
  <c r="N10" i="6" s="1"/>
  <c r="H7" i="7"/>
  <c r="S18" i="7"/>
  <c r="P13" i="7"/>
  <c r="P19" i="7" s="1"/>
  <c r="H13" i="7"/>
  <c r="V14" i="7"/>
  <c r="V19" i="7" s="1"/>
  <c r="I15" i="7"/>
  <c r="I31" i="7"/>
  <c r="P6" i="8"/>
  <c r="U18" i="8"/>
  <c r="D18" i="1" s="1"/>
  <c r="I19" i="8"/>
  <c r="H19" i="8"/>
  <c r="T7" i="8" s="1"/>
  <c r="T13" i="8"/>
  <c r="R18" i="9"/>
  <c r="N12" i="10"/>
  <c r="O6" i="6"/>
  <c r="O18" i="6" s="1"/>
  <c r="D26" i="1" s="1"/>
  <c r="T16" i="6"/>
  <c r="O6" i="7"/>
  <c r="O18" i="7" s="1"/>
  <c r="D27" i="1" s="1"/>
  <c r="O6" i="8"/>
  <c r="O7" i="8"/>
  <c r="W18" i="8"/>
  <c r="O15" i="8"/>
  <c r="J9" i="1" s="1"/>
  <c r="N6" i="9"/>
  <c r="O7" i="9"/>
  <c r="T7" i="9"/>
  <c r="N6" i="10"/>
  <c r="P13" i="6"/>
  <c r="P19" i="6" s="1"/>
  <c r="Q19" i="7"/>
  <c r="J15" i="1" s="1"/>
  <c r="R13" i="8"/>
  <c r="I17" i="8"/>
  <c r="H17" i="8"/>
  <c r="R7" i="8" s="1"/>
  <c r="I21" i="8"/>
  <c r="H21" i="8"/>
  <c r="P7" i="8" s="1"/>
  <c r="Q18" i="9"/>
  <c r="O6" i="9"/>
  <c r="O18" i="9" s="1"/>
  <c r="D29" i="1" s="1"/>
  <c r="O18" i="10"/>
  <c r="D30" i="1" s="1"/>
  <c r="H2" i="6"/>
  <c r="P6" i="6" s="1"/>
  <c r="P6" i="7"/>
  <c r="O13" i="7"/>
  <c r="J7" i="1" s="1"/>
  <c r="H16" i="7"/>
  <c r="I17" i="7"/>
  <c r="H19" i="7"/>
  <c r="T7" i="7" s="1"/>
  <c r="T18" i="7" s="1"/>
  <c r="T13" i="7"/>
  <c r="T19" i="7" s="1"/>
  <c r="I25" i="7"/>
  <c r="I27" i="7"/>
  <c r="I25" i="8"/>
  <c r="T14" i="8"/>
  <c r="N14" i="8" s="1"/>
  <c r="H25" i="8"/>
  <c r="T8" i="8" s="1"/>
  <c r="N8" i="8" s="1"/>
  <c r="I29" i="8"/>
  <c r="H29" i="8"/>
  <c r="I33" i="8"/>
  <c r="H33" i="8"/>
  <c r="P9" i="8" s="1"/>
  <c r="N9" i="8" s="1"/>
  <c r="I37" i="8"/>
  <c r="H37" i="8"/>
  <c r="P10" i="8" s="1"/>
  <c r="N10" i="8" s="1"/>
  <c r="P19" i="9"/>
  <c r="R19" i="10"/>
  <c r="P13" i="8"/>
  <c r="P19" i="8" s="1"/>
  <c r="H15" i="9"/>
  <c r="P7" i="9" s="1"/>
  <c r="P15" i="9"/>
  <c r="N15" i="9" s="1"/>
  <c r="H23" i="9"/>
  <c r="T8" i="9" s="1"/>
  <c r="H27" i="9"/>
  <c r="P8" i="9" s="1"/>
  <c r="N8" i="9" s="1"/>
  <c r="H31" i="9"/>
  <c r="P9" i="9" s="1"/>
  <c r="N9" i="9" s="1"/>
  <c r="H35" i="9"/>
  <c r="H13" i="10"/>
  <c r="P7" i="10" s="1"/>
  <c r="P13" i="10"/>
  <c r="P19" i="10" s="1"/>
  <c r="H17" i="10"/>
  <c r="R7" i="10" s="1"/>
  <c r="H19" i="10"/>
  <c r="T7" i="10" s="1"/>
  <c r="T18" i="10" s="1"/>
  <c r="H22" i="10"/>
  <c r="P8" i="10" s="1"/>
  <c r="N8" i="10" s="1"/>
  <c r="I25" i="10"/>
  <c r="H27" i="10"/>
  <c r="H30" i="10"/>
  <c r="T8" i="10" s="1"/>
  <c r="I33" i="10"/>
  <c r="H35" i="10"/>
  <c r="H2" i="11"/>
  <c r="P6" i="11" s="1"/>
  <c r="P13" i="11"/>
  <c r="N12" i="9"/>
  <c r="I17" i="10"/>
  <c r="O6" i="11"/>
  <c r="O18" i="11" s="1"/>
  <c r="D31" i="1" s="1"/>
  <c r="W18" i="11"/>
  <c r="I13" i="11"/>
  <c r="H13" i="11"/>
  <c r="T7" i="11"/>
  <c r="P19" i="12"/>
  <c r="N12" i="12"/>
  <c r="N19" i="12" s="1"/>
  <c r="I32" i="1" s="1"/>
  <c r="V13" i="8"/>
  <c r="V19" i="8" s="1"/>
  <c r="P15" i="8"/>
  <c r="T15" i="8"/>
  <c r="O12" i="9"/>
  <c r="O19" i="9" s="1"/>
  <c r="J29" i="1" s="1"/>
  <c r="T13" i="9"/>
  <c r="T19" i="9" s="1"/>
  <c r="V13" i="10"/>
  <c r="V19" i="10" s="1"/>
  <c r="P15" i="10"/>
  <c r="N15" i="10" s="1"/>
  <c r="T15" i="10"/>
  <c r="T19" i="10" s="1"/>
  <c r="I21" i="10"/>
  <c r="H26" i="10"/>
  <c r="I29" i="10"/>
  <c r="H34" i="10"/>
  <c r="P9" i="10" s="1"/>
  <c r="N9" i="10" s="1"/>
  <c r="I37" i="10"/>
  <c r="S18" i="11"/>
  <c r="P6" i="12"/>
  <c r="P19" i="11"/>
  <c r="N10" i="11"/>
  <c r="N12" i="11"/>
  <c r="E133" i="13"/>
  <c r="AA7" i="1" s="1"/>
  <c r="E135" i="13"/>
  <c r="AA9" i="1" s="1"/>
  <c r="O12" i="11"/>
  <c r="O19" i="11" s="1"/>
  <c r="J31" i="1" s="1"/>
  <c r="T13" i="11"/>
  <c r="T19" i="11" s="1"/>
  <c r="H17" i="11"/>
  <c r="V7" i="11" s="1"/>
  <c r="V18" i="11" s="1"/>
  <c r="H19" i="11"/>
  <c r="H21" i="11"/>
  <c r="H25" i="11"/>
  <c r="H29" i="11"/>
  <c r="H33" i="11"/>
  <c r="T9" i="11" s="1"/>
  <c r="N9" i="11" s="1"/>
  <c r="H37" i="11"/>
  <c r="T10" i="11" s="1"/>
  <c r="I20" i="12"/>
  <c r="I24" i="12"/>
  <c r="I28" i="12"/>
  <c r="I32" i="12"/>
  <c r="I36" i="12"/>
  <c r="I33" i="11"/>
  <c r="O6" i="12"/>
  <c r="O18" i="12" s="1"/>
  <c r="D32" i="1" s="1"/>
  <c r="O12" i="12"/>
  <c r="O19" i="12" s="1"/>
  <c r="J32" i="1" s="1"/>
  <c r="K32" i="1" s="1"/>
  <c r="H13" i="12"/>
  <c r="T7" i="12" s="1"/>
  <c r="H17" i="12"/>
  <c r="H19" i="12"/>
  <c r="H21" i="12"/>
  <c r="R7" i="12" s="1"/>
  <c r="H29" i="12"/>
  <c r="T8" i="12" s="1"/>
  <c r="N8" i="12" s="1"/>
  <c r="H33" i="12"/>
  <c r="P9" i="12" s="1"/>
  <c r="N9" i="12" s="1"/>
  <c r="H37" i="12"/>
  <c r="P10" i="12" s="1"/>
  <c r="N10" i="12" s="1"/>
  <c r="J131" i="13"/>
  <c r="J133" i="13"/>
  <c r="V10" i="1" l="1"/>
  <c r="J37" i="13" s="1"/>
  <c r="T18" i="8"/>
  <c r="P18" i="10"/>
  <c r="P18" i="9"/>
  <c r="N7" i="9"/>
  <c r="N6" i="5"/>
  <c r="D133" i="13"/>
  <c r="D135" i="13"/>
  <c r="J132" i="13"/>
  <c r="R18" i="12"/>
  <c r="D134" i="13"/>
  <c r="N6" i="11"/>
  <c r="R18" i="10"/>
  <c r="N7" i="10"/>
  <c r="N13" i="10"/>
  <c r="N6" i="7"/>
  <c r="P7" i="7"/>
  <c r="N7" i="7" s="1"/>
  <c r="T18" i="5"/>
  <c r="C18" i="1" s="1"/>
  <c r="P9" i="4"/>
  <c r="N9" i="4" s="1"/>
  <c r="D19" i="1"/>
  <c r="C19" i="1"/>
  <c r="N6" i="12"/>
  <c r="E134" i="13"/>
  <c r="AA8" i="1" s="1"/>
  <c r="T18" i="11"/>
  <c r="D132" i="13"/>
  <c r="P18" i="6"/>
  <c r="N6" i="6"/>
  <c r="N18" i="6" s="1"/>
  <c r="C26" i="1" s="1"/>
  <c r="F26" i="1" s="1"/>
  <c r="R19" i="8"/>
  <c r="N13" i="8"/>
  <c r="N18" i="10"/>
  <c r="C30" i="1" s="1"/>
  <c r="F30" i="1" s="1"/>
  <c r="N16" i="6"/>
  <c r="I10" i="1" s="1"/>
  <c r="V11" i="1"/>
  <c r="J38" i="13" s="1"/>
  <c r="T19" i="8"/>
  <c r="N13" i="7"/>
  <c r="I19" i="1"/>
  <c r="T19" i="6"/>
  <c r="N7" i="4"/>
  <c r="N14" i="7"/>
  <c r="T18" i="6"/>
  <c r="D15" i="1"/>
  <c r="V9" i="1"/>
  <c r="J36" i="13" s="1"/>
  <c r="N6" i="4"/>
  <c r="P18" i="4"/>
  <c r="T10" i="3"/>
  <c r="T18" i="3" s="1"/>
  <c r="P7" i="3"/>
  <c r="S10" i="1"/>
  <c r="P19" i="3"/>
  <c r="N12" i="3"/>
  <c r="N19" i="3" s="1"/>
  <c r="I33" i="1" s="1"/>
  <c r="L33" i="1" s="1"/>
  <c r="P7" i="12"/>
  <c r="P18" i="12" s="1"/>
  <c r="E132" i="13"/>
  <c r="P7" i="11"/>
  <c r="N7" i="11" s="1"/>
  <c r="J20" i="1"/>
  <c r="N18" i="9"/>
  <c r="C29" i="1" s="1"/>
  <c r="F29" i="1" s="1"/>
  <c r="E26" i="1"/>
  <c r="D17" i="1"/>
  <c r="I17" i="1"/>
  <c r="P7" i="5"/>
  <c r="N7" i="5" s="1"/>
  <c r="D7" i="1"/>
  <c r="O19" i="7"/>
  <c r="J27" i="1" s="1"/>
  <c r="K27" i="1" s="1"/>
  <c r="N12" i="5"/>
  <c r="N19" i="5" s="1"/>
  <c r="I25" i="1" s="1"/>
  <c r="L25" i="1" s="1"/>
  <c r="P19" i="5"/>
  <c r="I15" i="1" s="1"/>
  <c r="O18" i="5"/>
  <c r="D25" i="1" s="1"/>
  <c r="W17" i="1"/>
  <c r="O18" i="4"/>
  <c r="D24" i="1" s="1"/>
  <c r="D6" i="1"/>
  <c r="N14" i="4"/>
  <c r="I8" i="1" s="1"/>
  <c r="P8" i="3"/>
  <c r="N8" i="3" s="1"/>
  <c r="K33" i="1"/>
  <c r="N6" i="3"/>
  <c r="S11" i="1"/>
  <c r="S9" i="1"/>
  <c r="T18" i="12"/>
  <c r="P8" i="11"/>
  <c r="N8" i="11" s="1"/>
  <c r="C8" i="1" s="1"/>
  <c r="N15" i="8"/>
  <c r="I9" i="1" s="1"/>
  <c r="L32" i="1"/>
  <c r="N13" i="11"/>
  <c r="N19" i="11" s="1"/>
  <c r="I31" i="1" s="1"/>
  <c r="R18" i="8"/>
  <c r="C17" i="1" s="1"/>
  <c r="F17" i="1" s="1"/>
  <c r="N7" i="8"/>
  <c r="N13" i="6"/>
  <c r="T18" i="9"/>
  <c r="O18" i="8"/>
  <c r="D28" i="1" s="1"/>
  <c r="N19" i="10"/>
  <c r="I30" i="1" s="1"/>
  <c r="N13" i="9"/>
  <c r="N19" i="9" s="1"/>
  <c r="I29" i="1" s="1"/>
  <c r="N6" i="8"/>
  <c r="P18" i="8"/>
  <c r="O19" i="5"/>
  <c r="J25" i="1" s="1"/>
  <c r="J6" i="1"/>
  <c r="N19" i="6"/>
  <c r="I26" i="1" s="1"/>
  <c r="L26" i="1" s="1"/>
  <c r="O19" i="8"/>
  <c r="J28" i="1" s="1"/>
  <c r="N19" i="7"/>
  <c r="I27" i="1" s="1"/>
  <c r="N13" i="4"/>
  <c r="S8" i="1"/>
  <c r="P10" i="3"/>
  <c r="N10" i="3" s="1"/>
  <c r="C10" i="1" s="1"/>
  <c r="V9" i="3"/>
  <c r="N9" i="3" s="1"/>
  <c r="V7" i="3"/>
  <c r="V18" i="3" s="1"/>
  <c r="V8" i="1"/>
  <c r="N19" i="4"/>
  <c r="I24" i="1" s="1"/>
  <c r="N18" i="8" l="1"/>
  <c r="C28" i="1" s="1"/>
  <c r="F28" i="1" s="1"/>
  <c r="I18" i="1"/>
  <c r="I20" i="1" s="1"/>
  <c r="L20" i="1" s="1"/>
  <c r="E19" i="1"/>
  <c r="F8" i="1"/>
  <c r="E8" i="1"/>
  <c r="L15" i="1"/>
  <c r="K15" i="1"/>
  <c r="F10" i="1"/>
  <c r="E10" i="1"/>
  <c r="L31" i="1"/>
  <c r="K31" i="1"/>
  <c r="L29" i="1"/>
  <c r="K29" i="1"/>
  <c r="L10" i="1"/>
  <c r="K10" i="1"/>
  <c r="L9" i="1"/>
  <c r="K9" i="1"/>
  <c r="F18" i="1"/>
  <c r="E18" i="1"/>
  <c r="L24" i="1"/>
  <c r="K24" i="1"/>
  <c r="J35" i="13"/>
  <c r="AA30" i="1"/>
  <c r="AA24" i="1"/>
  <c r="G35" i="13"/>
  <c r="Z30" i="1"/>
  <c r="Z24" i="1"/>
  <c r="Q17" i="1" s="1"/>
  <c r="Z16" i="1"/>
  <c r="Q20" i="1"/>
  <c r="N7" i="3"/>
  <c r="D20" i="1"/>
  <c r="D136" i="13"/>
  <c r="F132" i="13"/>
  <c r="O8" i="1" s="1"/>
  <c r="Z6" i="1"/>
  <c r="N18" i="7"/>
  <c r="C27" i="1" s="1"/>
  <c r="F135" i="13"/>
  <c r="O11" i="1" s="1"/>
  <c r="Z9" i="1"/>
  <c r="N18" i="5"/>
  <c r="C25" i="1" s="1"/>
  <c r="F25" i="1" s="1"/>
  <c r="N18" i="3"/>
  <c r="C33" i="1" s="1"/>
  <c r="L8" i="1"/>
  <c r="K8" i="1"/>
  <c r="I7" i="1"/>
  <c r="J11" i="1"/>
  <c r="P18" i="3"/>
  <c r="D11" i="1"/>
  <c r="L17" i="1"/>
  <c r="K17" i="1"/>
  <c r="N18" i="4"/>
  <c r="C24" i="1" s="1"/>
  <c r="C6" i="1"/>
  <c r="E6" i="1" s="1"/>
  <c r="L19" i="1"/>
  <c r="K19" i="1"/>
  <c r="E29" i="1"/>
  <c r="P18" i="7"/>
  <c r="N18" i="11"/>
  <c r="C31" i="1" s="1"/>
  <c r="N7" i="12"/>
  <c r="N18" i="12" s="1"/>
  <c r="C32" i="1" s="1"/>
  <c r="F133" i="13"/>
  <c r="O9" i="1" s="1"/>
  <c r="Z7" i="1"/>
  <c r="P18" i="5"/>
  <c r="C15" i="1" s="1"/>
  <c r="I6" i="1"/>
  <c r="K6" i="1" s="1"/>
  <c r="Z15" i="1" s="1"/>
  <c r="L27" i="1"/>
  <c r="K25" i="1"/>
  <c r="J34" i="1"/>
  <c r="L30" i="1"/>
  <c r="K30" i="1"/>
  <c r="G36" i="13"/>
  <c r="Z17" i="1"/>
  <c r="E24" i="1"/>
  <c r="D34" i="1"/>
  <c r="E25" i="1"/>
  <c r="E17" i="1"/>
  <c r="E136" i="13"/>
  <c r="AA6" i="1"/>
  <c r="C9" i="1"/>
  <c r="P18" i="11"/>
  <c r="G38" i="13"/>
  <c r="Z19" i="1"/>
  <c r="K26" i="1"/>
  <c r="G37" i="13"/>
  <c r="Z18" i="1"/>
  <c r="C7" i="1"/>
  <c r="F7" i="1" s="1"/>
  <c r="N19" i="8"/>
  <c r="I28" i="1" s="1"/>
  <c r="L28" i="1" s="1"/>
  <c r="F19" i="1"/>
  <c r="E30" i="1"/>
  <c r="F134" i="13"/>
  <c r="O10" i="1" s="1"/>
  <c r="Z8" i="1"/>
  <c r="E28" i="1" l="1"/>
  <c r="K18" i="1"/>
  <c r="L18" i="1"/>
  <c r="Z20" i="1"/>
  <c r="F15" i="1"/>
  <c r="C20" i="1"/>
  <c r="F20" i="1" s="1"/>
  <c r="E15" i="1"/>
  <c r="F32" i="1"/>
  <c r="E32" i="1"/>
  <c r="K28" i="1"/>
  <c r="E7" i="1"/>
  <c r="F31" i="1"/>
  <c r="E31" i="1"/>
  <c r="C35" i="13"/>
  <c r="Q6" i="1"/>
  <c r="E33" i="13" s="1"/>
  <c r="T8" i="1"/>
  <c r="W8" i="1"/>
  <c r="I34" i="1"/>
  <c r="L34" i="1" s="1"/>
  <c r="C38" i="13"/>
  <c r="T11" i="1"/>
  <c r="H38" i="13" s="1"/>
  <c r="W11" i="1"/>
  <c r="K38" i="13" s="1"/>
  <c r="F136" i="13"/>
  <c r="N35" i="13"/>
  <c r="L35" i="13"/>
  <c r="M35" i="13"/>
  <c r="O35" i="13"/>
  <c r="C37" i="13"/>
  <c r="T10" i="1"/>
  <c r="H37" i="13" s="1"/>
  <c r="W10" i="1"/>
  <c r="K37" i="13" s="1"/>
  <c r="L38" i="13"/>
  <c r="N38" i="13"/>
  <c r="F9" i="1"/>
  <c r="E9" i="1"/>
  <c r="C36" i="13"/>
  <c r="T9" i="1"/>
  <c r="H36" i="13" s="1"/>
  <c r="W9" i="1"/>
  <c r="K36" i="13" s="1"/>
  <c r="C11" i="1"/>
  <c r="F11" i="1" s="1"/>
  <c r="F6" i="1"/>
  <c r="F33" i="1"/>
  <c r="E33" i="1"/>
  <c r="F27" i="1"/>
  <c r="E27" i="1"/>
  <c r="N37" i="13"/>
  <c r="L37" i="13"/>
  <c r="I11" i="1"/>
  <c r="L11" i="1" s="1"/>
  <c r="L6" i="1"/>
  <c r="F24" i="1"/>
  <c r="C34" i="1"/>
  <c r="F34" i="1" s="1"/>
  <c r="L7" i="1"/>
  <c r="K7" i="1"/>
  <c r="K20" i="1"/>
  <c r="E11" i="1" l="1"/>
  <c r="E20" i="1"/>
  <c r="L39" i="13"/>
  <c r="N39" i="13"/>
  <c r="P39" i="13" s="1"/>
  <c r="M36" i="13"/>
  <c r="O36" i="13"/>
  <c r="M37" i="13"/>
  <c r="O37" i="13"/>
  <c r="L36" i="13"/>
  <c r="K34" i="1"/>
  <c r="E34" i="1"/>
  <c r="O38" i="13"/>
  <c r="M38" i="13"/>
  <c r="K11" i="1"/>
  <c r="K35" i="13"/>
  <c r="W6" i="1"/>
  <c r="N36" i="13"/>
  <c r="H35" i="13"/>
  <c r="T6" i="1"/>
  <c r="K33" i="13" l="1"/>
  <c r="S4" i="1"/>
  <c r="G31" i="13" s="1"/>
  <c r="AA27" i="1"/>
  <c r="O39" i="13"/>
  <c r="Q39" i="13" s="1"/>
  <c r="M39" i="13"/>
  <c r="H33" i="13"/>
  <c r="Z27" i="1"/>
  <c r="Q16" i="1" s="1"/>
  <c r="Q18" i="1" l="1"/>
  <c r="Q19" i="1"/>
  <c r="S16" i="1"/>
  <c r="S17" i="1"/>
  <c r="S19" i="1" l="1"/>
  <c r="S18" i="1"/>
</calcChain>
</file>

<file path=xl/comments1.xml><?xml version="1.0" encoding="utf-8"?>
<comments xmlns="http://schemas.openxmlformats.org/spreadsheetml/2006/main">
  <authors>
    <author/>
  </authors>
  <commentList>
    <comment ref="B4" authorId="0">
      <text>
        <r>
          <rPr>
            <sz val="10"/>
            <color rgb="FF000000"/>
            <rFont val="Arial"/>
          </rPr>
          <t>Unique Cards mean you have at least one copy of the card.  There is a quest to collect at least 1 of every card.</t>
        </r>
      </text>
    </comment>
    <comment ref="H4"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S4" authorId="0">
      <text>
        <r>
          <rPr>
            <sz val="10"/>
            <color rgb="FF000000"/>
            <rFont val="Arial"/>
          </rPr>
          <t xml:space="preserve">Breaks down cards to pure dust value.  Weighs unacquired cards by full disenchant price.  (Doesn't account for gold cards or the dust/pack would be closer to ~109)
</t>
        </r>
      </text>
    </comment>
    <comment ref="Y4" authorId="0">
      <text>
        <r>
          <rPr>
            <sz val="10"/>
            <color rgb="FF000000"/>
            <rFont val="Arial"/>
          </rPr>
          <t>This lets us skip card simulations by knowing the card percentages.  Otherwise we would have to simulate opening one card (rare or better) then 4 other cards (common or better).  Much simpler.</t>
        </r>
      </text>
    </comment>
    <comment ref="Q6" authorId="0">
      <text>
        <r>
          <rPr>
            <sz val="10"/>
            <color rgb="FF000000"/>
            <rFont val="Arial"/>
          </rPr>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r>
      </text>
    </comment>
    <comment ref="T6" authorId="0">
      <text>
        <r>
          <rPr>
            <sz val="10"/>
            <color rgb="FF000000"/>
            <rFont val="Arial"/>
          </rPr>
          <t xml:space="preserve">This is the expected dust value of your Classic Pack.  </t>
        </r>
      </text>
    </comment>
    <comment ref="W6" authorId="0">
      <text>
        <r>
          <rPr>
            <sz val="10"/>
            <color rgb="FF000000"/>
            <rFont val="Arial"/>
          </rPr>
          <t>This is the expected dust value of your Goblins vs Gnomes pack.</t>
        </r>
      </text>
    </comment>
    <comment ref="B13" authorId="0">
      <text>
        <r>
          <rPr>
            <sz val="10"/>
            <color rgb="FF000000"/>
            <rFont val="Arial"/>
          </rPr>
          <t>Unique Cards mean you have at least one copy of the card.  There is a quest to collect at least 1 of every card.</t>
        </r>
      </text>
    </comment>
    <comment ref="H13" authorId="0">
      <text>
        <r>
          <rPr>
            <sz val="10"/>
            <color rgb="FF000000"/>
            <rFont val="Arial"/>
          </rPr>
          <t>Playable Cards means the maximum copies of a card you can play in a deck.  Most cards (Common, Rare, Epic) this is 2 card copies.  For special ones (Legendary) this is 1 card copy.</t>
        </r>
      </text>
    </comment>
    <comment ref="N13" authorId="0">
      <text>
        <r>
          <rPr>
            <sz val="10"/>
            <color rgb="FF000000"/>
            <rFont val="Arial"/>
          </rPr>
          <t>Just a fun (or depressing) little way to figure out how much time it will take to complete a collection.  Feel free to change the numbers under "Variables" and play around with it.</t>
        </r>
      </text>
    </comment>
    <comment ref="V13" authorId="0">
      <text>
        <r>
          <rPr>
            <sz val="10"/>
            <color rgb="FF000000"/>
            <rFont val="Arial"/>
          </rPr>
          <t>Requires some manual entry but lets you know the max possible dust you can currently have.  By default, the extra dust from getting rid of gold cards is excluded but you can easily change the formula in W21 to include it.</t>
        </r>
      </text>
    </comment>
    <comment ref="Y13" authorId="0">
      <text>
        <r>
          <rPr>
            <sz val="10"/>
            <color rgb="FF000000"/>
            <rFont val="Arial"/>
          </rPr>
          <t>The raw dust totals needed for all cards in the game.</t>
        </r>
      </text>
    </comment>
    <comment ref="N14" authorId="0">
      <text>
        <r>
          <rPr>
            <sz val="10"/>
            <color rgb="FF000000"/>
            <rFont val="Arial"/>
          </rPr>
          <t xml:space="preserve">Meant to complete one collection and then finish the other.  Your current dust throws off the total as it is factored in both.  Use Total dust if you want a single answer.
</t>
        </r>
      </text>
    </comment>
    <comment ref="N15" authorId="0">
      <text>
        <r>
          <rPr>
            <sz val="10"/>
            <color rgb="FF000000"/>
            <rFont val="Arial"/>
          </rPr>
          <t>You can change the variables to adjust for your weekly gold rate, currency, or regions store prices</t>
        </r>
      </text>
    </comment>
    <comment ref="W15" authorId="0">
      <text>
        <r>
          <rPr>
            <sz val="10"/>
            <color rgb="FF000000"/>
            <rFont val="Arial"/>
          </rPr>
          <t>Look at your dust total and write your current dust</t>
        </r>
      </text>
    </comment>
    <comment ref="W16" authorId="0">
      <text>
        <r>
          <rPr>
            <sz val="10"/>
            <color rgb="FF000000"/>
            <rFont val="Arial"/>
          </rPr>
          <t>Click your crafting button and see what your extra card copies will give you in dust.</t>
        </r>
      </text>
    </comment>
    <comment ref="O17" authorId="0">
      <text>
        <r>
          <rPr>
            <sz val="10"/>
            <color rgb="FF000000"/>
            <rFont val="Arial"/>
          </rPr>
          <t>Purchasing Packs in Bulk:
02 packs - $1.495/pack
07 packs - $1.427/pack
15 packs - $1.333/pack
40 packs - $1.250/pack
60 packs - $1.167/pack</t>
        </r>
      </text>
    </comment>
    <comment ref="W17" authorId="0">
      <text>
        <r>
          <rPr>
            <sz val="10"/>
            <color rgb="FF000000"/>
            <rFont val="Arial"/>
          </rPr>
          <t xml:space="preserve">DON'T ENTER DATA HERE.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calculations like time/money/card packs.
</t>
        </r>
      </text>
    </comment>
    <comment ref="O18" authorId="0">
      <text>
        <r>
          <rPr>
            <sz val="10"/>
            <color rgb="FF000000"/>
            <rFont val="Arial"/>
          </rPr>
          <t xml:space="preserve">This is more the persona who casually logs in and does most of the quests each week and a couple of games.
</t>
        </r>
      </text>
    </comment>
    <comment ref="O19" authorId="0">
      <text>
        <r>
          <rPr>
            <sz val="10"/>
            <color rgb="FF000000"/>
            <rFont val="Arial"/>
          </rPr>
          <t>Basic Assumption is max daily wins and quests mean an average of ~147g per day.  The only way to really exceed this value is to also do well in Arena...Embrace the Face Hunter!</t>
        </r>
      </text>
    </comment>
    <comment ref="Q20" authorId="0">
      <text>
        <r>
          <rPr>
            <sz val="10"/>
            <color rgb="FF000000"/>
            <rFont val="Arial"/>
          </rPr>
          <t>Finds value of collection via carddust.com and calculates based on a percentage of cards you own.  Doesn't factor in Gold Cards or tax rates , just playable cards at estimated prices.
Classic = $575.76
GvG = $357.27
Adventures = $24.99 ea.
Also, takes the dust on hand into account.</t>
        </r>
      </text>
    </comment>
    <comment ref="W20" authorId="0">
      <text>
        <r>
          <rPr>
            <sz val="10"/>
            <color rgb="FF000000"/>
            <rFont val="Arial"/>
          </rPr>
          <t>Self-explanatory.  The sum of the previous dust totals.</t>
        </r>
      </text>
    </comment>
    <comment ref="B22" authorId="0">
      <text>
        <r>
          <rPr>
            <sz val="10"/>
            <color rgb="FF000000"/>
            <rFont val="Arial"/>
          </rPr>
          <t>Unique Cards mean you have at least one copy of the card.  There is a quest to collect at least 1 of every card.</t>
        </r>
      </text>
    </comment>
    <comment ref="H22"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N22" authorId="0">
      <text>
        <r>
          <rPr>
            <sz val="10"/>
            <color rgb="FF000000"/>
            <rFont val="Arial"/>
          </rPr>
          <t>Self-explanatory.</t>
        </r>
      </text>
    </comment>
    <comment ref="S22" authorId="0">
      <text>
        <r>
          <rPr>
            <sz val="10"/>
            <color rgb="FF000000"/>
            <rFont val="Arial"/>
          </rPr>
          <t>Heroes level from 1-60 with 1-10 being Basic Class cards and 10-60 being Golden Basic Neutral Cards.</t>
        </r>
      </text>
    </comment>
    <comment ref="V22" authorId="0">
      <text>
        <r>
          <rPr>
            <sz val="10"/>
            <color rgb="FF000000"/>
            <rFont val="Arial"/>
          </rPr>
          <t>500 wins gives you a Golden Hero Power and Portrait.</t>
        </r>
      </text>
    </comment>
    <comment ref="Y24" authorId="0">
      <text>
        <r>
          <rPr>
            <sz val="10"/>
            <color rgb="FF000000"/>
            <rFont val="Arial"/>
          </rPr>
          <t>Assumes every card is going to be full value (meaning you don't own it).  Just because it is the minimum doesn't mean it is likely.</t>
        </r>
      </text>
    </comment>
    <comment ref="Y27" authorId="0">
      <text>
        <r>
          <rPr>
            <sz val="10"/>
            <color rgb="FF000000"/>
            <rFont val="Arial"/>
          </rPr>
          <t>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t>
        </r>
      </text>
    </comment>
    <comment ref="Y30" authorId="0">
      <text>
        <r>
          <rPr>
            <sz val="10"/>
            <color rgb="FF000000"/>
            <rFont val="Arial"/>
          </rPr>
          <t>Instead of using the unique card pack value, uses a flat dust value assuming you never get a new card.  That number was calculated at 109 dust/pack.</t>
        </r>
      </text>
    </comment>
  </commentList>
</comments>
</file>

<file path=xl/comments2.xml><?xml version="1.0" encoding="utf-8"?>
<comments xmlns="http://schemas.openxmlformats.org/spreadsheetml/2006/main">
  <authors>
    <author/>
  </authors>
  <commentList>
    <comment ref="B1" authorId="0">
      <text>
        <r>
          <rPr>
            <sz val="10"/>
            <color rgb="FF000000"/>
            <rFont val="Arial"/>
          </rPr>
          <t>You can delete this or repurpose it.  I just like knowing what I want to craft so I know what I want when I have 1600 dust.   To do this easily, don't forget to sort by Classic/GvG and type the Card Rarity in the search bar.</t>
        </r>
      </text>
    </comment>
    <comment ref="G70" authorId="0">
      <text>
        <r>
          <rPr>
            <sz val="10"/>
            <color rgb="FF000000"/>
            <rFont val="Arial"/>
          </rPr>
          <t>*1pack is equivalent to 100g*</t>
        </r>
      </text>
    </comment>
  </commentList>
</comments>
</file>

<file path=xl/sharedStrings.xml><?xml version="1.0" encoding="utf-8"?>
<sst xmlns="http://schemas.openxmlformats.org/spreadsheetml/2006/main" count="2602" uniqueCount="862">
  <si>
    <t>Mana</t>
  </si>
  <si>
    <t>Name</t>
  </si>
  <si>
    <t>Rarity</t>
  </si>
  <si>
    <t>Collection</t>
  </si>
  <si>
    <t>Normal</t>
  </si>
  <si>
    <t>Gold</t>
  </si>
  <si>
    <t>P-Total</t>
  </si>
  <si>
    <t>U-Total</t>
  </si>
  <si>
    <t>Extra Gold</t>
  </si>
  <si>
    <t>#Rarity</t>
  </si>
  <si>
    <t>#Collection</t>
  </si>
  <si>
    <t>Elven Archer</t>
  </si>
  <si>
    <t>Basic</t>
  </si>
  <si>
    <t>Version</t>
  </si>
  <si>
    <t>Targeted/Remaining Cards</t>
  </si>
  <si>
    <t>Created by /u/cgmcnama</t>
  </si>
  <si>
    <t>Quantity</t>
  </si>
  <si>
    <t>Dust</t>
  </si>
  <si>
    <t>Classic</t>
  </si>
  <si>
    <t>Holy Smite</t>
  </si>
  <si>
    <t>Ancestral Healing</t>
  </si>
  <si>
    <t>-</t>
  </si>
  <si>
    <t>Sacrificial Pact</t>
  </si>
  <si>
    <t>Backstab</t>
  </si>
  <si>
    <t>Arcane Missiles</t>
  </si>
  <si>
    <t>Blessing of Might</t>
  </si>
  <si>
    <t>Innervate</t>
  </si>
  <si>
    <t>Hunter's Mark</t>
  </si>
  <si>
    <t>Corruption</t>
  </si>
  <si>
    <t>Moonfire</t>
  </si>
  <si>
    <t>Execute</t>
  </si>
  <si>
    <t>Claw</t>
  </si>
  <si>
    <t>Date</t>
  </si>
  <si>
    <t>Type</t>
  </si>
  <si>
    <t>Whirlwind</t>
  </si>
  <si>
    <t>Total</t>
  </si>
  <si>
    <t>Changes</t>
  </si>
  <si>
    <t>Naxx</t>
  </si>
  <si>
    <t>GvG</t>
  </si>
  <si>
    <t>BRM</t>
  </si>
  <si>
    <t>Mortal Coil</t>
  </si>
  <si>
    <t>Arcane Shot</t>
  </si>
  <si>
    <t>Timber Wolf</t>
  </si>
  <si>
    <t>Hand of Protection</t>
  </si>
  <si>
    <t>Humility</t>
  </si>
  <si>
    <t>Mirror Image</t>
  </si>
  <si>
    <t>Arcane Explosion</t>
  </si>
  <si>
    <t>Deadly Poison</t>
  </si>
  <si>
    <t>Sinister Strike</t>
  </si>
  <si>
    <t>Tracking</t>
  </si>
  <si>
    <t>Unique</t>
  </si>
  <si>
    <t>Mind Vision</t>
  </si>
  <si>
    <t>Northshire Cleric</t>
  </si>
  <si>
    <t>Animal Companion</t>
  </si>
  <si>
    <t>Sap</t>
  </si>
  <si>
    <t>Shiv</t>
  </si>
  <si>
    <t>Totemic Might</t>
  </si>
  <si>
    <t>Power Word: Shield</t>
  </si>
  <si>
    <t>Frost Shock</t>
  </si>
  <si>
    <t>Divine Spirit</t>
  </si>
  <si>
    <t>Common:  Completed</t>
  </si>
  <si>
    <t>Rockbiter Weapon</t>
  </si>
  <si>
    <t>Flametongue Totem</t>
  </si>
  <si>
    <t>Mind Blast</t>
  </si>
  <si>
    <t>Windfury</t>
  </si>
  <si>
    <t>Common</t>
  </si>
  <si>
    <t>Kill Command</t>
  </si>
  <si>
    <t>Rare: Completed</t>
  </si>
  <si>
    <t>Light's Justice</t>
  </si>
  <si>
    <t>Shadow Word: Pain</t>
  </si>
  <si>
    <t>Rare</t>
  </si>
  <si>
    <t>Holy Light</t>
  </si>
  <si>
    <t>Fan of Knives</t>
  </si>
  <si>
    <t>Mark of the Wild</t>
  </si>
  <si>
    <t>Blessing of Kings</t>
  </si>
  <si>
    <t>Frostbolt</t>
  </si>
  <si>
    <t>Houndmaster</t>
  </si>
  <si>
    <t>Arcane Intellect</t>
  </si>
  <si>
    <t>Wild Growth</t>
  </si>
  <si>
    <t>Assassin's Blade</t>
  </si>
  <si>
    <t>Frost Nova</t>
  </si>
  <si>
    <t>Healing Touch</t>
  </si>
  <si>
    <t>Consecration</t>
  </si>
  <si>
    <t>Soulfire</t>
  </si>
  <si>
    <t>Multi-Shot</t>
  </si>
  <si>
    <t>Voidwalker</t>
  </si>
  <si>
    <t>Epic</t>
  </si>
  <si>
    <t>Assassinate</t>
  </si>
  <si>
    <t>Succubus</t>
  </si>
  <si>
    <t>Hammer of Wrath</t>
  </si>
  <si>
    <t>Cleave</t>
  </si>
  <si>
    <t>Fireball</t>
  </si>
  <si>
    <t>Savage Roar</t>
  </si>
  <si>
    <t>Fiery War Axe</t>
  </si>
  <si>
    <t>Heroic Strike</t>
  </si>
  <si>
    <t>Drain Life</t>
  </si>
  <si>
    <t>Polymorph</t>
  </si>
  <si>
    <t>Charge</t>
  </si>
  <si>
    <t>Truesilver Champion</t>
  </si>
  <si>
    <t>Legendary</t>
  </si>
  <si>
    <t>Added Classic and Naxx cards and front page overly.</t>
  </si>
  <si>
    <t>Shadow Bolt</t>
  </si>
  <si>
    <t>Water Elemental</t>
  </si>
  <si>
    <t>Swipe</t>
  </si>
  <si>
    <t>Hellfire</t>
  </si>
  <si>
    <t>Shadow Word: Death</t>
  </si>
  <si>
    <t>Shield Block</t>
  </si>
  <si>
    <t/>
  </si>
  <si>
    <t>Starfire</t>
  </si>
  <si>
    <t>Warsong Commander</t>
  </si>
  <si>
    <t>Hex</t>
  </si>
  <si>
    <t>Holy Nova</t>
  </si>
  <si>
    <t>Number of Unique Cards by Rarity</t>
  </si>
  <si>
    <t>Kor'kron Elite</t>
  </si>
  <si>
    <t>Windspeaker</t>
  </si>
  <si>
    <t>Dread Infernal</t>
  </si>
  <si>
    <t>Playable</t>
  </si>
  <si>
    <t>Blood Imp</t>
  </si>
  <si>
    <t>Mind Control</t>
  </si>
  <si>
    <t xml:space="preserve">Epic: *Ice Block, Spellbinder, Pyroblast, Sea Giant, 2x Shadowform, 2x Patient Assassin, Doomhammer, Hungry Crab, </t>
  </si>
  <si>
    <t>Bloodlust</t>
  </si>
  <si>
    <t>Circle of Healing</t>
  </si>
  <si>
    <t>Arcanite Reaper</t>
  </si>
  <si>
    <t>Inner Rage</t>
  </si>
  <si>
    <t>Fire Elemental</t>
  </si>
  <si>
    <t>Dust Devil</t>
  </si>
  <si>
    <t>Flame Imp</t>
  </si>
  <si>
    <t>Earth Shock</t>
  </si>
  <si>
    <t>Warbot</t>
  </si>
  <si>
    <t>Guardian of Kings</t>
  </si>
  <si>
    <t>Starving Buzzard</t>
  </si>
  <si>
    <t>Goldshire Footman</t>
  </si>
  <si>
    <t>Power Overwhelming</t>
  </si>
  <si>
    <t>Avenge</t>
  </si>
  <si>
    <t>Grimscale Oracle</t>
  </si>
  <si>
    <t>Forked Lightning</t>
  </si>
  <si>
    <t>Vanish</t>
  </si>
  <si>
    <t>Tundra Rhino</t>
  </si>
  <si>
    <t>Darkbomb</t>
  </si>
  <si>
    <t>Webspinner</t>
  </si>
  <si>
    <t>Battle Rage</t>
  </si>
  <si>
    <t>Lightning Bolt</t>
  </si>
  <si>
    <t>Demonfire</t>
  </si>
  <si>
    <t>Sprint</t>
  </si>
  <si>
    <t>Cruel Taskmaster</t>
  </si>
  <si>
    <t>Shadowstep</t>
  </si>
  <si>
    <t>Flamestrike</t>
  </si>
  <si>
    <t>Ice Lance</t>
  </si>
  <si>
    <t>Legendary: *Al'Akir, *Edwin Van Cleef, King Krush, Lorewalker Cho, Millhouse Manastorm, Tinkmaster Overspark, Hogger, The Beast, Gruul, Nozdormu, Onyxia, Deathwing</t>
  </si>
  <si>
    <t>Rampage</t>
  </si>
  <si>
    <t>Imp Gang Boss</t>
  </si>
  <si>
    <t>Crackle</t>
  </si>
  <si>
    <t>Goblins vs. Gnomes</t>
  </si>
  <si>
    <t>Cold Blood</t>
  </si>
  <si>
    <t>Mana Wyrm</t>
  </si>
  <si>
    <t>Explosive Trap</t>
  </si>
  <si>
    <t>Silence</t>
  </si>
  <si>
    <t>Epic: *Lightbomb, Feign Death, 2x Wee Spellstopper, Demonheart, 2x Mini-Mage, 2x Junkbot, 2x Clockwork Giant</t>
  </si>
  <si>
    <t>Number of Playable Cards by Rarity</t>
  </si>
  <si>
    <t>Slam</t>
  </si>
  <si>
    <t>Legendary: Ghaz'rilla, Flame Leviathon, Trade Prince Gallywix, Iron Juggernaut, Gazlowe, Mogor the Ogre, Mekigneer Thermaplugg</t>
  </si>
  <si>
    <t>Ogre Warmaul</t>
  </si>
  <si>
    <t>Flamecannon</t>
  </si>
  <si>
    <t>Ironbark Protector</t>
  </si>
  <si>
    <t>Freezing Trap</t>
  </si>
  <si>
    <t>Conceal</t>
  </si>
  <si>
    <t>Naturalize</t>
  </si>
  <si>
    <t>Inner Fire</t>
  </si>
  <si>
    <t>Blackrock</t>
  </si>
  <si>
    <t>Reincarnate</t>
  </si>
  <si>
    <t>Arathi Weaponsmith</t>
  </si>
  <si>
    <t>Anodized Robo Cub</t>
  </si>
  <si>
    <t>Glaivezooka</t>
  </si>
  <si>
    <t>Betrayal</t>
  </si>
  <si>
    <t>Twilight Whelp</t>
  </si>
  <si>
    <t>Added all GvG cards</t>
  </si>
  <si>
    <t>Defias Ringleader</t>
  </si>
  <si>
    <t>Blessing of Wisdom</t>
  </si>
  <si>
    <t>Promo</t>
  </si>
  <si>
    <t>Power of the Wild</t>
  </si>
  <si>
    <t>Murloc Raider</t>
  </si>
  <si>
    <t>Added additonal options to front page to include hero levels, golden portraits, and pack decider (GvG vs Classic)</t>
  </si>
  <si>
    <t>Eviscerate</t>
  </si>
  <si>
    <t>Axe Flinger</t>
  </si>
  <si>
    <t>Added pack estimator for how many packs to final collection</t>
  </si>
  <si>
    <t>Eye for an Eye</t>
  </si>
  <si>
    <t>Death's Bite</t>
  </si>
  <si>
    <t>Wrath</t>
  </si>
  <si>
    <t>Added hero images to each page.  Created a linkable blank copy for people to use.  Added "Time, Money, and Gold Costs" table.</t>
  </si>
  <si>
    <t>Upgrade!</t>
  </si>
  <si>
    <t>Stormforged Axe</t>
  </si>
  <si>
    <t>Gang Up</t>
  </si>
  <si>
    <t>Sense Demons</t>
  </si>
  <si>
    <t>Dressed up the raw data page, made formating changes on home page, worked on Gold spreadsheet.  Officially added Changelog.</t>
  </si>
  <si>
    <t>Shrinkmeister</t>
  </si>
  <si>
    <t>Quick Shot</t>
  </si>
  <si>
    <t>Noble Sacrifice</t>
  </si>
  <si>
    <t>Druid of the Flame</t>
  </si>
  <si>
    <t>Snowchugger</t>
  </si>
  <si>
    <t>Whirling Zap-o-matic</t>
  </si>
  <si>
    <t>Summoning Portal</t>
  </si>
  <si>
    <t>Goblin Auto-Barber</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</si>
  <si>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</si>
  <si>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Redemption</t>
  </si>
  <si>
    <t>Dark Cultist</t>
  </si>
  <si>
    <t>Sorcerer's Apprentice</t>
  </si>
  <si>
    <t>Scavenging Hyena</t>
  </si>
  <si>
    <t>Mark of Nature</t>
  </si>
  <si>
    <t>Thoughtsteal</t>
  </si>
  <si>
    <t>Snipe</t>
  </si>
  <si>
    <t>Voidcaller</t>
  </si>
  <si>
    <t>Unbound Elemental</t>
  </si>
  <si>
    <t>Fireguard Destroyer</t>
  </si>
  <si>
    <t>Floating Watcher</t>
  </si>
  <si>
    <t>Ancestral Spirit</t>
  </si>
  <si>
    <t>Anub'ar Ambusher</t>
  </si>
  <si>
    <t>Stonetusk Boar</t>
  </si>
  <si>
    <t>Repentance</t>
  </si>
  <si>
    <t>Duplicate</t>
  </si>
  <si>
    <t>Argent Protector</t>
  </si>
  <si>
    <t>Deadly Shot</t>
  </si>
  <si>
    <t>Velen's Chosen</t>
  </si>
  <si>
    <t>Ice Barrier</t>
  </si>
  <si>
    <t>Tinker's Sharpsword Oil</t>
  </si>
  <si>
    <t>Mistress of Pain</t>
  </si>
  <si>
    <t>Blade Flurry</t>
  </si>
  <si>
    <t>Lava Shock</t>
  </si>
  <si>
    <t>One-Eyed Cheat</t>
  </si>
  <si>
    <t>Mirror Entity</t>
  </si>
  <si>
    <t>Seal of Light</t>
  </si>
  <si>
    <t>Lightspawn</t>
  </si>
  <si>
    <t>Unleash the Hounds</t>
  </si>
  <si>
    <t>Temple Enforcer</t>
  </si>
  <si>
    <t>Headcrack</t>
  </si>
  <si>
    <t>Cobra Shot</t>
  </si>
  <si>
    <t>Armorsmith</t>
  </si>
  <si>
    <t>Cone of Cold</t>
  </si>
  <si>
    <t>Light of the Naaru</t>
  </si>
  <si>
    <t>Iron Sensei</t>
  </si>
  <si>
    <t>Commanding Shout</t>
  </si>
  <si>
    <t>Dragon's Breath</t>
  </si>
  <si>
    <t>Perdition's Blade</t>
  </si>
  <si>
    <t>Lightwell</t>
  </si>
  <si>
    <t>Unstable Portal</t>
  </si>
  <si>
    <t>Shielded Minibot</t>
  </si>
  <si>
    <t>Revenge</t>
  </si>
  <si>
    <t>Solemn Vigil</t>
  </si>
  <si>
    <t>Resurrect</t>
  </si>
  <si>
    <t>SI:7 Agent</t>
  </si>
  <si>
    <t>Call Pet</t>
  </si>
  <si>
    <t>Equality</t>
  </si>
  <si>
    <t>Counterspell</t>
  </si>
  <si>
    <t>Master of Disguise</t>
  </si>
  <si>
    <t>Dark Iron Skulker</t>
  </si>
  <si>
    <t>Ogre Ninja</t>
  </si>
  <si>
    <t xml:space="preserve">You Should Buy - - - &gt;   </t>
  </si>
  <si>
    <t>Preparation</t>
  </si>
  <si>
    <t>(Deleted to Simplify Pages and improve quality.   Too many calculations and clutter.  Might make seperate after BRM)</t>
  </si>
  <si>
    <t>Shadowboxer</t>
  </si>
  <si>
    <t>Auchenai Soulpriest</t>
  </si>
  <si>
    <t>Mass Dispel</t>
  </si>
  <si>
    <t>Flamewaker</t>
  </si>
  <si>
    <t>Shadow Madness</t>
  </si>
  <si>
    <t>Upgraded Repair Bot</t>
  </si>
  <si>
    <t>Aldor Peacekeeper</t>
  </si>
  <si>
    <t>Kirin Tor Mage</t>
  </si>
  <si>
    <t>Holy Fire</t>
  </si>
  <si>
    <t>Divine Favor</t>
  </si>
  <si>
    <t>Soot Spewer</t>
  </si>
  <si>
    <t>Muster for Battle</t>
  </si>
  <si>
    <t>Vaporize</t>
  </si>
  <si>
    <t>Ethereal Arcanist</t>
  </si>
  <si>
    <t>Scarlet Purifier</t>
  </si>
  <si>
    <t>Shadowbomber</t>
  </si>
  <si>
    <t>Goblin Blastmage</t>
  </si>
  <si>
    <t>Frothing Berserker</t>
  </si>
  <si>
    <t>Blessed Champion</t>
  </si>
  <si>
    <t>Blizzard</t>
  </si>
  <si>
    <t>Cobalt Guardian</t>
  </si>
  <si>
    <t>Poison Seeds</t>
  </si>
  <si>
    <t>Ice Block</t>
  </si>
  <si>
    <t>Mortal Strike</t>
  </si>
  <si>
    <t>Screwjank Clunker</t>
  </si>
  <si>
    <t>Siege Engine</t>
  </si>
  <si>
    <t>Dragon Consort</t>
  </si>
  <si>
    <t>Shieldmaiden</t>
  </si>
  <si>
    <t>Shield Slam</t>
  </si>
  <si>
    <t>Holy Wrath</t>
  </si>
  <si>
    <t>Spellbender</t>
  </si>
  <si>
    <t>Bouncing Blade</t>
  </si>
  <si>
    <t>Vitality Totem</t>
  </si>
  <si>
    <t>Echo of Medivh</t>
  </si>
  <si>
    <t>Demonwrath</t>
  </si>
  <si>
    <t>Coghammer</t>
  </si>
  <si>
    <t>Feral Spirit</t>
  </si>
  <si>
    <t>Lava Burst</t>
  </si>
  <si>
    <t>Lightning Storm</t>
  </si>
  <si>
    <t>Felguard</t>
  </si>
  <si>
    <t>Mana Tide Totem</t>
  </si>
  <si>
    <t>Voodoo Doctor</t>
  </si>
  <si>
    <t>Sword of Justice</t>
  </si>
  <si>
    <t>Powermace</t>
  </si>
  <si>
    <t>Wee Spellstopper</t>
  </si>
  <si>
    <t>Void Terror</t>
  </si>
  <si>
    <t>Quartermaster</t>
  </si>
  <si>
    <t>Pyroblast</t>
  </si>
  <si>
    <t>Brawl</t>
  </si>
  <si>
    <t>Dunemaul Shaman</t>
  </si>
  <si>
    <t>Fel Cannon</t>
  </si>
  <si>
    <t>Avenging Wrath</t>
  </si>
  <si>
    <t>Imp-losion</t>
  </si>
  <si>
    <t>Lay on Hands</t>
  </si>
  <si>
    <t>Far Sight</t>
  </si>
  <si>
    <t>Crush</t>
  </si>
  <si>
    <t>Archmage Antonidas</t>
  </si>
  <si>
    <t>Shadowflame</t>
  </si>
  <si>
    <t>Gorehowl</t>
  </si>
  <si>
    <t>Bolvar Fordragon</t>
  </si>
  <si>
    <t>Ancestor's Call</t>
  </si>
  <si>
    <t>Doomguard</t>
  </si>
  <si>
    <t>Iron Juggernaut</t>
  </si>
  <si>
    <t>Siltfin Spiritwalker</t>
  </si>
  <si>
    <t>Siphon Soul</t>
  </si>
  <si>
    <t>Doomhammer</t>
  </si>
  <si>
    <t>Earth Elemental</t>
  </si>
  <si>
    <t>Neptulon</t>
  </si>
  <si>
    <t>Pit Lord</t>
  </si>
  <si>
    <t>Soul of the Forest</t>
  </si>
  <si>
    <t>Tirion Fordring</t>
  </si>
  <si>
    <t>Bane of Doom</t>
  </si>
  <si>
    <t>Useful Links</t>
  </si>
  <si>
    <t>Shadowform</t>
  </si>
  <si>
    <t>Grommash Hellscream</t>
  </si>
  <si>
    <t>Demonheart</t>
  </si>
  <si>
    <t>Al'Akir the Windlord</t>
  </si>
  <si>
    <t>Anima Golem</t>
  </si>
  <si>
    <t>Mindgames</t>
  </si>
  <si>
    <t>Twisting Nether</t>
  </si>
  <si>
    <t>Acidic Swamp Ooze</t>
  </si>
  <si>
    <t>Cabal Shadow Priest</t>
  </si>
  <si>
    <t>Lord Jaraxxus</t>
  </si>
  <si>
    <t>Flare</t>
  </si>
  <si>
    <t>Lightbomb</t>
  </si>
  <si>
    <t>Mal'Ganis</t>
  </si>
  <si>
    <t>Vol'jin</t>
  </si>
  <si>
    <t>Prophet Velen</t>
  </si>
  <si>
    <t>Misdirection</t>
  </si>
  <si>
    <t>Eaglehorn Bow</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</si>
  <si>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</si>
  <si>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Metaltooth Leaper</t>
  </si>
  <si>
    <t>Patient Assassin</t>
  </si>
  <si>
    <t>Core Rager</t>
  </si>
  <si>
    <t>Classic Pack Chooser (GvG/Classic) was wrongly counting collectible cards that could not be opened in a pack like Elite Tauren Chieftan, Old Murk-Eye, etc.  Fixed.</t>
  </si>
  <si>
    <t>Cogmaster's Wrench</t>
  </si>
  <si>
    <t>Sabotage</t>
  </si>
  <si>
    <t>Explosive Shot</t>
  </si>
  <si>
    <t>Kidnapper</t>
  </si>
  <si>
    <t>King of Beasts</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</si>
  <si>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</si>
  <si>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Edwin VanCleef</t>
  </si>
  <si>
    <t>Savannah Highmane</t>
  </si>
  <si>
    <t>Bestial Wrath</t>
  </si>
  <si>
    <t>Trade Prince Gallywix</t>
  </si>
  <si>
    <t xml:space="preserve">Entered 7/31 Blackrock cards.  Finished optimized equations for faster calculations.  Corrected error where "Extra Gold Playable Dust" didn't fully calculate and stopped about halfway through on Class Rares.  (Credit /u/ChibiMaou).  </t>
  </si>
  <si>
    <t>Feign Death</t>
  </si>
  <si>
    <t>Druid of the Claw</t>
  </si>
  <si>
    <t>Bloodfen Raptor</t>
  </si>
  <si>
    <t>Druid of the Fang</t>
  </si>
  <si>
    <t>Snake Trap</t>
  </si>
  <si>
    <t>Steamwheedle Sniper</t>
  </si>
  <si>
    <t>Savagery</t>
  </si>
  <si>
    <t>Gladiator's Longbow</t>
  </si>
  <si>
    <t>Gahz'rilla</t>
  </si>
  <si>
    <t>Grove Tender</t>
  </si>
  <si>
    <t>Flame Leviathan</t>
  </si>
  <si>
    <t>King Krush</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</si>
  <si>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</si>
  <si>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Bluegill Warrior</t>
  </si>
  <si>
    <t>Occurrence Per Card</t>
  </si>
  <si>
    <t>Frostwolf Grunt</t>
  </si>
  <si>
    <t>Kobold Geomancer</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</si>
  <si>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</si>
  <si>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Bite</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</si>
  <si>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</si>
  <si>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Murloc Tidehunter</t>
  </si>
  <si>
    <t>Keeper of the Grove</t>
  </si>
  <si>
    <t>Adding Promo category made some minor changes to the Summary page that were incorrect.  Particularly the "You Should Buy" was pointing to the wrong cells so it would not update.  Everything else should be corrected at this point.</t>
  </si>
  <si>
    <t>Nourish</t>
  </si>
  <si>
    <t>Starfall</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</si>
  <si>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</si>
  <si>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Mech-Bear-Cat</t>
  </si>
  <si>
    <t>Recycle</t>
  </si>
  <si>
    <t>Volcanic Lumberer</t>
  </si>
  <si>
    <t>Formula was wrong in column I.  Max legendary copies were showing as 2 instead of 1 because I dragged the formula all the way down instead of stopping after Epics.  Credit /u/GoneWacko.</t>
  </si>
  <si>
    <t>Available</t>
  </si>
  <si>
    <t>Remaining</t>
  </si>
  <si>
    <t>%</t>
  </si>
  <si>
    <t>Dark Wispers</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</si>
  <si>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</si>
  <si>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Force of Nature</t>
  </si>
  <si>
    <t>Ancient of Lore</t>
  </si>
  <si>
    <t>Ancient of War</t>
  </si>
  <si>
    <t>Tree of Life</t>
  </si>
  <si>
    <t>Malorne</t>
  </si>
  <si>
    <t>Cenarius</t>
  </si>
  <si>
    <t>Odds of a New Card (per Card)</t>
  </si>
  <si>
    <t>Novice Engineer</t>
  </si>
  <si>
    <t>Odds of a New Card in Pack</t>
  </si>
  <si>
    <t>River Crocolisk</t>
  </si>
  <si>
    <t>About How Many Packs I Need To Open For New Card</t>
  </si>
  <si>
    <t>Dalaran Mage</t>
  </si>
  <si>
    <t>Golden</t>
  </si>
  <si>
    <t>Ironforge Rifleman</t>
  </si>
  <si>
    <t>Ironfur Grizzly</t>
  </si>
  <si>
    <t>Magma Rager</t>
  </si>
  <si>
    <t>Raid Leader</t>
  </si>
  <si>
    <t>Razorfen Hunter</t>
  </si>
  <si>
    <t>How To Sort This Card Collection</t>
  </si>
  <si>
    <t>Standard Pack Values:</t>
  </si>
  <si>
    <t>Shattered Sun Cleric</t>
  </si>
  <si>
    <t>1.  Go To Data --&gt; Named Ranges</t>
  </si>
  <si>
    <t>Silverback Patriarch</t>
  </si>
  <si>
    <t>2. Click which Class you want sorted.</t>
  </si>
  <si>
    <t>Wolfrider</t>
  </si>
  <si>
    <t>3. Right Click on the highlighted cells and select "Sort Range..."</t>
  </si>
  <si>
    <t>Chillwind Yeti</t>
  </si>
  <si>
    <t>4. IMPORTANT:  Check the box, "Data Has Header Row"</t>
  </si>
  <si>
    <t>Classic:</t>
  </si>
  <si>
    <t>Dragonling Mechanic</t>
  </si>
  <si>
    <t>5.  Select how you want to sort.  They are all named properly.</t>
  </si>
  <si>
    <t>GvG:</t>
  </si>
  <si>
    <t>Gnomish Inventor</t>
  </si>
  <si>
    <t>6.  Use #Rarity or #Collection to sort properly (non-alphabetical)</t>
  </si>
  <si>
    <t>Oasis Snapjaw</t>
  </si>
  <si>
    <t>7.  To add a secondary sort, click "Add Another Sort Coloumn"</t>
  </si>
  <si>
    <t>Ogre Magi</t>
  </si>
  <si>
    <t>Sen'jin Shieldmasta</t>
  </si>
  <si>
    <t>Stormwind Knight</t>
  </si>
  <si>
    <t>Booty Bay Bodyguard</t>
  </si>
  <si>
    <t>Darkscale Healer</t>
  </si>
  <si>
    <t>Frostwolf Warlord</t>
  </si>
  <si>
    <t>Gurubashi Berserker</t>
  </si>
  <si>
    <t>Nightblade</t>
  </si>
  <si>
    <t>Stormpike Commando</t>
  </si>
  <si>
    <t>Archmage</t>
  </si>
  <si>
    <t>Boulderfist Ogre</t>
  </si>
  <si>
    <t>Lord of the Arena</t>
  </si>
  <si>
    <t>Reckless Rocketeer</t>
  </si>
  <si>
    <t>Core Hound</t>
  </si>
  <si>
    <t>Stormwind Champion</t>
  </si>
  <si>
    <t>War Golem</t>
  </si>
  <si>
    <t>Wisp</t>
  </si>
  <si>
    <t>Abusive Sergeant</t>
  </si>
  <si>
    <t>Argent Squire</t>
  </si>
  <si>
    <t>Chance</t>
  </si>
  <si>
    <t>Clockwork Gnome</t>
  </si>
  <si>
    <t>Total Value</t>
  </si>
  <si>
    <t>D/E Value</t>
  </si>
  <si>
    <t>#</t>
  </si>
  <si>
    <t>Missing Cards</t>
  </si>
  <si>
    <t>Cogmaster</t>
  </si>
  <si>
    <t>Leper Gnome</t>
  </si>
  <si>
    <t>Shieldbearer</t>
  </si>
  <si>
    <t>Southsea Deckhand</t>
  </si>
  <si>
    <t>Undertaker</t>
  </si>
  <si>
    <t>Worgen Infiltrator</t>
  </si>
  <si>
    <t>Young Dragonhawk</t>
  </si>
  <si>
    <t>Zombie Chow</t>
  </si>
  <si>
    <t>Amani Berserker</t>
  </si>
  <si>
    <t>Bloodsail Raider</t>
  </si>
  <si>
    <t>Dire Wolf Alpha</t>
  </si>
  <si>
    <t>Probabilities for Just Epic/Legendary (Doing 3 or More Gets Super Complicated):</t>
  </si>
  <si>
    <t>Explosive Sheep</t>
  </si>
  <si>
    <t>Faerie Dragon</t>
  </si>
  <si>
    <t>Gilblin Stalker</t>
  </si>
  <si>
    <t>Haunted Creeper</t>
  </si>
  <si>
    <t>Ironbeak Owl</t>
  </si>
  <si>
    <t>Loot Hoarder</t>
  </si>
  <si>
    <t>Mad Bomber</t>
  </si>
  <si>
    <t>Mad Scientist</t>
  </si>
  <si>
    <t>Mechwarper</t>
  </si>
  <si>
    <t>Micro Machine</t>
  </si>
  <si>
    <t>Nerub'ar Weblord</t>
  </si>
  <si>
    <t>Puddlestomper</t>
  </si>
  <si>
    <t>Hearthstone Daily Quest Odds</t>
  </si>
  <si>
    <t>Ship's Cannon</t>
  </si>
  <si>
    <t>Stonesplinter Trogg</t>
  </si>
  <si>
    <t>Unstable Ghoul</t>
  </si>
  <si>
    <t>Youthful Brewmaster</t>
  </si>
  <si>
    <t>Acolyte of Pain</t>
  </si>
  <si>
    <t>Blackwing Technician</t>
  </si>
  <si>
    <t>Dancing Swords</t>
  </si>
  <si>
    <t>Earthen Ring Farseer</t>
  </si>
  <si>
    <t>Flesheating Ghoul</t>
  </si>
  <si>
    <t>Flying Machine</t>
  </si>
  <si>
    <t>Daily Chance</t>
  </si>
  <si>
    <t>Gnomeregan Infantry</t>
  </si>
  <si>
    <t>Rewards</t>
  </si>
  <si>
    <t>Value</t>
  </si>
  <si>
    <t>Harvest Golem</t>
  </si>
  <si>
    <t>3 Victories!Win 3 games with any class.</t>
  </si>
  <si>
    <t>Jungle Panther</t>
  </si>
  <si>
    <t>Ogre Brute</t>
  </si>
  <si>
    <t>Raging Worgen</t>
  </si>
  <si>
    <t>Scarlet Crusader</t>
  </si>
  <si>
    <t>Spider Tank</t>
  </si>
  <si>
    <t>Stoneskin Gargoyle</t>
  </si>
  <si>
    <t>Tauren Warrior</t>
  </si>
  <si>
    <t>Thrallmar Farseer</t>
  </si>
  <si>
    <t>Beat DownDeal 100 damage to enemy heroes.</t>
  </si>
  <si>
    <t>Tinkertown Technician</t>
  </si>
  <si>
    <t>Destroy them AllDestroy 40 minions.</t>
  </si>
  <si>
    <t>Ancient Brewmaster</t>
  </si>
  <si>
    <t>Druid or Hunter VictoryWin 2 games with Druid or Hunter.</t>
  </si>
  <si>
    <t>Burly Rockjaw Trogg</t>
  </si>
  <si>
    <t>Druid or Rogue VictoryWin 2 games with Druid or Rogue.</t>
  </si>
  <si>
    <t>Cult Master</t>
  </si>
  <si>
    <t>Hunter or Mage VictoryWin 2 games with Hunter or Mage.</t>
  </si>
  <si>
    <t>Dark Iron Dwarf</t>
  </si>
  <si>
    <t>Mage or Shaman VictoryWin 2 games with Mage or Shaman.</t>
  </si>
  <si>
    <t>Dragonkin Sorcerer</t>
  </si>
  <si>
    <t>Paladin or Priest VictoryWin 2 games with Paladin or Priest.</t>
  </si>
  <si>
    <t>Dread Corsair</t>
  </si>
  <si>
    <t>Hungry Dragon</t>
  </si>
  <si>
    <t>Lost Tallstrider</t>
  </si>
  <si>
    <t>Paladin or Warrior VictoryWin 2 games with Paladin or Warrior.</t>
  </si>
  <si>
    <t>Mechanical Yeti</t>
  </si>
  <si>
    <t>Priest or Warlock VictoryWin 2 games with Priest or Warlock.</t>
  </si>
  <si>
    <t>Mogu'shan Warden</t>
  </si>
  <si>
    <t>Rogue or Warrior VictoryWin 2 games with Rogue or Warrior.</t>
  </si>
  <si>
    <t>Piloted Shredder</t>
  </si>
  <si>
    <t>Silvermoon Guardian</t>
  </si>
  <si>
    <t>Shaman or Warlock VictoryWin 2 games with Shaman or Warlock.</t>
  </si>
  <si>
    <t>Spellbreaker</t>
  </si>
  <si>
    <t>Druid or Hunter DominanceWin 5 games with Druid or Hunter.</t>
  </si>
  <si>
    <t>Antique Healbot</t>
  </si>
  <si>
    <t>Druid or Rogue DominanceWin 5 games with Druid or Rogue.</t>
  </si>
  <si>
    <t>Blackwing Corruptor</t>
  </si>
  <si>
    <t>Hunter or Mage DominanceWin 5 games with Hunter or Mage.</t>
  </si>
  <si>
    <t>Fen Creeper</t>
  </si>
  <si>
    <t>Mage or Shaman DominanceWin 5 games with Mage or Shaman.</t>
  </si>
  <si>
    <t>Salty Dog</t>
  </si>
  <si>
    <t>Only the MightyPlay 20 minions that cost 5 or more.</t>
  </si>
  <si>
    <t>Silver Hand Knight</t>
  </si>
  <si>
    <t>Paladin or Priest DominanceWin 5 games with Paladin or Priest.</t>
  </si>
  <si>
    <t>Spectral Knight</t>
  </si>
  <si>
    <t>Paladin or Warrior DominanceWin 5 games with Paladin or Warrior.</t>
  </si>
  <si>
    <t>Spiteful Smith</t>
  </si>
  <si>
    <t>Priest or Warlock DominanceWin 5 games with Priest or Warlock.</t>
  </si>
  <si>
    <t>Stranglethorn Tiger</t>
  </si>
  <si>
    <t>Rogue or Warrior DominanceWin 5 games with Rogue or Warrior.</t>
  </si>
  <si>
    <t>Venture Co. Mercenary</t>
  </si>
  <si>
    <t>Drakonid Crusher</t>
  </si>
  <si>
    <t>Shaman or Warlock DominanceWin 5 games with Shaman or Warlock.</t>
  </si>
  <si>
    <t>Frost Elemental</t>
  </si>
  <si>
    <t>Spell MasterCast 40 spells.</t>
  </si>
  <si>
    <t>Priestess of Elune</t>
  </si>
  <si>
    <t>The Meek Shall InheritPlay 30 minions that cost 2 or less.</t>
  </si>
  <si>
    <t>Volcanic Drake</t>
  </si>
  <si>
    <t>Total DominanceWin 7 games in any mode.</t>
  </si>
  <si>
    <t>Windfury Harpy</t>
  </si>
  <si>
    <t>Watch and Learn!Watch a friend win in Spectator Mode.</t>
  </si>
  <si>
    <t>Average Value:</t>
  </si>
  <si>
    <t>Force-Tank MAX</t>
  </si>
  <si>
    <t>Target Dummy</t>
  </si>
  <si>
    <t>Angry Chicken</t>
  </si>
  <si>
    <t>Bloodsail Corsair</t>
  </si>
  <si>
    <t>Average arena rewards &amp; class breakdown</t>
  </si>
  <si>
    <t>Dragon Egg</t>
  </si>
  <si>
    <t>Lightwarden</t>
  </si>
  <si>
    <t>Murloc Tidecaller</t>
  </si>
  <si>
    <t>Secretkeeper</t>
  </si>
  <si>
    <t>Young Priestess</t>
  </si>
  <si>
    <t>Wins</t>
  </si>
  <si>
    <t>Ancient Watcher</t>
  </si>
  <si>
    <t>Crazed Alchemist</t>
  </si>
  <si>
    <t>Knife Juggler</t>
  </si>
  <si>
    <t>Profit</t>
  </si>
  <si>
    <t>Profit (Less Opportunity Cost)</t>
  </si>
  <si>
    <t>Pack</t>
  </si>
  <si>
    <t>G. Cards</t>
  </si>
  <si>
    <t>N. Cards</t>
  </si>
  <si>
    <t>Mana Addict</t>
  </si>
  <si>
    <t>Mana Wraith</t>
  </si>
  <si>
    <t>Master Swordsmith</t>
  </si>
  <si>
    <t>Nerubian Egg</t>
  </si>
  <si>
    <t>Pint-Sized Summoner</t>
  </si>
  <si>
    <t>Sunfury Protector</t>
  </si>
  <si>
    <t>Wild Pyromancer</t>
  </si>
  <si>
    <t>Alarm-o-Bot</t>
  </si>
  <si>
    <t>Arcane Golem</t>
  </si>
  <si>
    <t>Coldlight Oracle</t>
  </si>
  <si>
    <t>Coldlight Seer</t>
  </si>
  <si>
    <t>Deathlord</t>
  </si>
  <si>
    <t>Demolisher</t>
  </si>
  <si>
    <t>Emperor Cobra</t>
  </si>
  <si>
    <t>Gnomish Experimenter</t>
  </si>
  <si>
    <t>Goblin Sapper</t>
  </si>
  <si>
    <t>Illuminator</t>
  </si>
  <si>
    <t>Imp Master</t>
  </si>
  <si>
    <t>Injured Blademaster</t>
  </si>
  <si>
    <t>Lil' Exorcist</t>
  </si>
  <si>
    <t>Number of Unique Cards by Set</t>
  </si>
  <si>
    <t>Mind Control Tech</t>
  </si>
  <si>
    <t>Number of Playable Cards by Set</t>
  </si>
  <si>
    <t>Questing Adventurer</t>
  </si>
  <si>
    <t>Time, Money, and Gold Costs For Complete Collection</t>
  </si>
  <si>
    <t>Ancient Mage</t>
  </si>
  <si>
    <t>Arcane Nullifier X-21</t>
  </si>
  <si>
    <t>Max Possible Dust</t>
  </si>
  <si>
    <t>Defender of Argus</t>
  </si>
  <si>
    <t>Jeeves</t>
  </si>
  <si>
    <t>Dust Needed To Complete Playable Collection</t>
  </si>
  <si>
    <t>Kezan Mystic</t>
  </si>
  <si>
    <t>Twilight Drake</t>
  </si>
  <si>
    <t>Set</t>
  </si>
  <si>
    <t>Violet Teacher</t>
  </si>
  <si>
    <t>Wailing Soul</t>
  </si>
  <si>
    <t>Abomination</t>
  </si>
  <si>
    <t>(Calculated seperately not cumulatively)</t>
  </si>
  <si>
    <t>Azure Drake</t>
  </si>
  <si>
    <t>Bomb Lobber</t>
  </si>
  <si>
    <t>Grim Patron</t>
  </si>
  <si>
    <t>Madder Bomber</t>
  </si>
  <si>
    <t>Sludge Belcher</t>
  </si>
  <si>
    <t>Stampeding Kodo</t>
  </si>
  <si>
    <t>Argent Commander</t>
  </si>
  <si>
    <t>Gadgetzan Auctioneer</t>
  </si>
  <si>
    <t>Sunwalker</t>
  </si>
  <si>
    <t>Ravenholdt Assassin</t>
  </si>
  <si>
    <t>Hungry Crab</t>
  </si>
  <si>
    <t>Captain's Parrot</t>
  </si>
  <si>
    <t>Variables (Adjustable)</t>
  </si>
  <si>
    <t>Doomsayer</t>
  </si>
  <si>
    <t>Echoing Ooze</t>
  </si>
  <si>
    <t>Current</t>
  </si>
  <si>
    <t>Recombobulator</t>
  </si>
  <si>
    <t>Big Game Hunter</t>
  </si>
  <si>
    <t>Data Recorded by Card Pack Openings (Min. 40 Concurrent Packs)</t>
  </si>
  <si>
    <t>Blood Knight</t>
  </si>
  <si>
    <t>Hobgoblin</t>
  </si>
  <si>
    <t>Murloc Warleader</t>
  </si>
  <si>
    <t>Shade of Naxxramas</t>
  </si>
  <si>
    <t>Southsea Captain</t>
  </si>
  <si>
    <t>Source</t>
  </si>
  <si>
    <t>Packs Opened</t>
  </si>
  <si>
    <t>Mini-Mage</t>
  </si>
  <si>
    <t>(G)</t>
  </si>
  <si>
    <t>Faceless Manipulator</t>
  </si>
  <si>
    <t>Fel Reaver</t>
  </si>
  <si>
    <t>Junkbot</t>
  </si>
  <si>
    <t>Piloted Sky Golem</t>
  </si>
  <si>
    <t>Sea Giant</t>
  </si>
  <si>
    <t>/pack</t>
  </si>
  <si>
    <t>Clockwork Giant</t>
  </si>
  <si>
    <t>Mountain Giant</t>
  </si>
  <si>
    <t>Molten Giant</t>
  </si>
  <si>
    <t>Bloodmage Thalnos</t>
  </si>
  <si>
    <t>gold</t>
  </si>
  <si>
    <t>Lorewalker Cho</t>
  </si>
  <si>
    <t>Millhouse Manastorm</t>
  </si>
  <si>
    <t>Nat Pagle</t>
  </si>
  <si>
    <t>King Mukla</t>
  </si>
  <si>
    <t>Tinkmaster Overspark</t>
  </si>
  <si>
    <t>Disenchant</t>
  </si>
  <si>
    <t>http://www.youtube.com/watch?v=LJI7flPanOQ</t>
  </si>
  <si>
    <t>Naxxramas</t>
  </si>
  <si>
    <t>http://www.youtube.com/watch?v=QGRznD8WGE8</t>
  </si>
  <si>
    <t>Baron Rivendare</t>
  </si>
  <si>
    <t>http://www.youtube.com/watch?v=sWOIy9GBEjM</t>
  </si>
  <si>
    <t>http://www.youtube.com/watch?v=INt4jkKRmqc</t>
  </si>
  <si>
    <t>http://www.youtube.com/watch?v=JpdSxC2psLI</t>
  </si>
  <si>
    <t>http://www.youtube.com/watch?v=icaRjiLPit8</t>
  </si>
  <si>
    <t>Old Murk-Eye</t>
  </si>
  <si>
    <t>http://www.youtube.com/watch?v=x7BXBuyYNjE</t>
  </si>
  <si>
    <t>http://www.twitch.tv/reynad27/c/3540266</t>
  </si>
  <si>
    <t>Cash</t>
  </si>
  <si>
    <t>http://www.reddit.com/r/hearthstone/comments/1wn50k/til_for_a_full_collection_you_need_to_open_497/cf47bnf</t>
  </si>
  <si>
    <t>Blingtron 3000</t>
  </si>
  <si>
    <t>Captain Greenskin</t>
  </si>
  <si>
    <t>Feugen</t>
  </si>
  <si>
    <t>Harrison Jones</t>
  </si>
  <si>
    <t>https://docs.google.com/spreadsheets/d/1FHshgMwxvXUVt05FWfZpjaQmlKISCYIUsPxB_V4mW5U/edit#gid=0</t>
  </si>
  <si>
    <t>Hemet Nesingwary</t>
  </si>
  <si>
    <t>Leeroy Jenkins</t>
  </si>
  <si>
    <t>dollars</t>
  </si>
  <si>
    <t>Loatheb</t>
  </si>
  <si>
    <t>Mimiron's Head</t>
  </si>
  <si>
    <t>Stalagg</t>
  </si>
  <si>
    <t>Cairne Bloodhoof</t>
  </si>
  <si>
    <t>http://www.reddit.com/r/hearthstone/comments/2zuu3q/stats_on_250_gvg_packs_opened/</t>
  </si>
  <si>
    <t xml:space="preserve"> (Auto) Extra Gold Playable Cards</t>
  </si>
  <si>
    <t>Emperor Thaurissan</t>
  </si>
  <si>
    <t>http://www.reddit.com/r/hearthpacks/comments/2x5jl2/unintelligiblemess_40_packs_december_18_2014/</t>
  </si>
  <si>
    <t>http://www.reddit.com/r/hearthpacks/comments/2x5mgm/amaz_400_packs_february_12_2015/</t>
  </si>
  <si>
    <t>http://www.reddit.com/r/hearthpacks/comments/2x5tqa/alicronygo_67_packs_february_25_2015/</t>
  </si>
  <si>
    <t>http://www.reddit.com/r/hearthpacks/comments/2x6v68/ayroflux_40_packs_january_26_2015/</t>
  </si>
  <si>
    <t>Gazlowe</t>
  </si>
  <si>
    <t>http://www.reddit.com/r/hearthpacks/comments/2x6ll9/matiasuk_40_packs_february_25_2015/</t>
  </si>
  <si>
    <t>Gelbin Mekkatorque</t>
  </si>
  <si>
    <t>http://www.reddit.com/r/hearthpacks/comments/2x7hod/amaz_421_packs_december_9_2014/</t>
  </si>
  <si>
    <t>Hogger</t>
  </si>
  <si>
    <t>http://www.reddit.com/r/hearthpacks/comments/2x9x29/hammerbro_172_packs/</t>
  </si>
  <si>
    <t>Illidan Stormrage</t>
  </si>
  <si>
    <t>http://www.reddit.com/r/hearthpacks/comments/2zwryw/marcdvl_250_packs_march_21_2015/</t>
  </si>
  <si>
    <t>Maexxna</t>
  </si>
  <si>
    <t>Mogor the Ogre</t>
  </si>
  <si>
    <t>Sylvanas Windrunner</t>
  </si>
  <si>
    <t>The Beast</t>
  </si>
  <si>
    <t>The Black Knight</t>
  </si>
  <si>
    <t>Toshley</t>
  </si>
  <si>
    <t>Baron Geddon</t>
  </si>
  <si>
    <t>Dr. Boom</t>
  </si>
  <si>
    <t>http://www.reddit.com/r/hearthpacks/comments/2zws85/barsknos_665_packs_march_22_2015/</t>
  </si>
  <si>
    <t>Casual</t>
  </si>
  <si>
    <t>gold/week</t>
  </si>
  <si>
    <t>http://www.reddit.com/r/hearthstone/comments/2ovtd6/so_i_opened_1340_packs_and_this_is_what_happened/</t>
  </si>
  <si>
    <t>Rend Blackhand</t>
  </si>
  <si>
    <t>weeks</t>
  </si>
  <si>
    <t>Troggzor the Earthinator</t>
  </si>
  <si>
    <t>Chromaggus</t>
  </si>
  <si>
    <t>Totals:</t>
  </si>
  <si>
    <t>Foe Reaper 4000</t>
  </si>
  <si>
    <t>Gruul</t>
  </si>
  <si>
    <t>Kel'Thuzad</t>
  </si>
  <si>
    <t>Ragnaros the Firelord</t>
  </si>
  <si>
    <t>Sneed's Old Shredder</t>
  </si>
  <si>
    <t>Alexstrasza</t>
  </si>
  <si>
    <t>Majordomo Executus</t>
  </si>
  <si>
    <t>Malygos</t>
  </si>
  <si>
    <t>Mekgineer Thermaplugg</t>
  </si>
  <si>
    <t>Nefarian</t>
  </si>
  <si>
    <t>Nozdormu</t>
  </si>
  <si>
    <t>Onyxia</t>
  </si>
  <si>
    <t>Ysera</t>
  </si>
  <si>
    <t>Deathwing</t>
  </si>
  <si>
    <t>Dedicated</t>
  </si>
  <si>
    <t>Total Stats</t>
  </si>
  <si>
    <t>Individual Cards</t>
  </si>
  <si>
    <t>Packs</t>
  </si>
  <si>
    <t>Average Dust Value</t>
  </si>
  <si>
    <t>Monetary Collection Value:</t>
  </si>
  <si>
    <t>Hearthstone Arena Rewards (Since GvG)</t>
  </si>
  <si>
    <t>*Arenamastery.com - 1 Feb 15</t>
  </si>
  <si>
    <t>TOTAL:</t>
  </si>
  <si>
    <t>Number of Unique Cards by Class</t>
  </si>
  <si>
    <t>Number of Playable Cards by Class</t>
  </si>
  <si>
    <t>Total Number of Cards</t>
  </si>
  <si>
    <t>D/E Profit</t>
  </si>
  <si>
    <t>Hero Levels</t>
  </si>
  <si>
    <t>Normal Card</t>
  </si>
  <si>
    <t>Golden Portraits</t>
  </si>
  <si>
    <t>Gold Card</t>
  </si>
  <si>
    <t>Class</t>
  </si>
  <si>
    <t>Druid</t>
  </si>
  <si>
    <t>Common (G)</t>
  </si>
  <si>
    <t>Rare (G)</t>
  </si>
  <si>
    <t>Epic (G)</t>
  </si>
  <si>
    <t>Legendary (G)</t>
  </si>
  <si>
    <t>Dust Value Per Card Type</t>
  </si>
  <si>
    <t>Minimum Per Pack</t>
  </si>
  <si>
    <t>Warrior</t>
  </si>
  <si>
    <t>Min. Card Packs Required</t>
  </si>
  <si>
    <t>NA Server Prices</t>
  </si>
  <si>
    <t>Price/Pack</t>
  </si>
  <si>
    <t>Cost/Card</t>
  </si>
  <si>
    <t>Arena Runs</t>
  </si>
  <si>
    <t>Hunter</t>
  </si>
  <si>
    <t>Pack Cost:</t>
  </si>
  <si>
    <t>1 Pack -</t>
  </si>
  <si>
    <t>Shaman</t>
  </si>
  <si>
    <t>Mage</t>
  </si>
  <si>
    <t>Rogue</t>
  </si>
  <si>
    <t>Paladin</t>
  </si>
  <si>
    <t>Avg. Card Packs Required</t>
  </si>
  <si>
    <t>2 Packs -</t>
  </si>
  <si>
    <t>7 Packs -</t>
  </si>
  <si>
    <t>Priest</t>
  </si>
  <si>
    <t>15 Packs -</t>
  </si>
  <si>
    <t>40 Packs -</t>
  </si>
  <si>
    <t>Purchase Packs</t>
  </si>
  <si>
    <t>Purchase Arena's</t>
  </si>
  <si>
    <t>Warlock</t>
  </si>
  <si>
    <t>Max Card Packs Required</t>
  </si>
  <si>
    <t>Neutral</t>
  </si>
  <si>
    <t>Comparison: Money spent in Arena vs. Money Spent on Packs</t>
  </si>
  <si>
    <t>(Concept is reinvesting Gold won back into Arenas.  Dust/Cards are not calculated)</t>
  </si>
  <si>
    <t>$3 Can get you either 1.5 Arena Tickets or 2 Packs Immediately</t>
  </si>
  <si>
    <t>Total Packs</t>
  </si>
  <si>
    <t>Bonus 1</t>
  </si>
  <si>
    <t>Bonus 2</t>
  </si>
  <si>
    <t>Bonus 3</t>
  </si>
  <si>
    <t>Bonus 4</t>
  </si>
  <si>
    <t>Bonus 5</t>
  </si>
  <si>
    <t>0 Wins:</t>
  </si>
  <si>
    <t>1 Win:</t>
  </si>
  <si>
    <t>2 Wins:</t>
  </si>
  <si>
    <t>3 Wins:</t>
  </si>
  <si>
    <t>4 Wins:</t>
  </si>
  <si>
    <t>5 Wins:</t>
  </si>
  <si>
    <t>6 Wins:</t>
  </si>
  <si>
    <t>7 Wins:</t>
  </si>
  <si>
    <t>8 Wins:</t>
  </si>
  <si>
    <t>∞</t>
  </si>
  <si>
    <t>$10 Can get you either 5 Arena Tickets or 7 Packs Immediately</t>
  </si>
  <si>
    <t>Special Cards Excluded From Packs:</t>
  </si>
  <si>
    <t>Bonus 6</t>
  </si>
  <si>
    <t>Bonus 7</t>
  </si>
  <si>
    <t>Bonus 8</t>
  </si>
  <si>
    <t>Bonus 9</t>
  </si>
  <si>
    <t>Bonus 10</t>
  </si>
  <si>
    <t>Bonus 11</t>
  </si>
  <si>
    <t>Bonus 12</t>
  </si>
  <si>
    <t>Bonus 13</t>
  </si>
  <si>
    <t>Bonus 14</t>
  </si>
  <si>
    <t>Bonus 15</t>
  </si>
  <si>
    <t>Bonus 16</t>
  </si>
  <si>
    <t>Bonus 17</t>
  </si>
  <si>
    <t>Bonus 18</t>
  </si>
  <si>
    <t>Bonus 19</t>
  </si>
  <si>
    <t>Bonus 20</t>
  </si>
  <si>
    <t>Bonus 21</t>
  </si>
  <si>
    <t>Bonus 22</t>
  </si>
  <si>
    <t>Bonus 23</t>
  </si>
  <si>
    <t>Bonus 24</t>
  </si>
  <si>
    <t>Bonus 25</t>
  </si>
  <si>
    <t>Bonus 26</t>
  </si>
  <si>
    <t>Bonus 27</t>
  </si>
  <si>
    <t>Bonus 28</t>
  </si>
  <si>
    <t>Bonus 29</t>
  </si>
  <si>
    <t>Bonus 30</t>
  </si>
  <si>
    <t>Bonus 31</t>
  </si>
  <si>
    <t>Bonus 32</t>
  </si>
  <si>
    <t>Bonus 33</t>
  </si>
  <si>
    <t>Bonus 34</t>
  </si>
  <si>
    <t>Bonus 35</t>
  </si>
  <si>
    <t>Bonus 36</t>
  </si>
  <si>
    <t>Bonus 37</t>
  </si>
  <si>
    <t>Bonus 38</t>
  </si>
  <si>
    <t>Bonus 39</t>
  </si>
  <si>
    <t>Bonus 40</t>
  </si>
  <si>
    <t>Bonus 41</t>
  </si>
  <si>
    <t>Bonus 42</t>
  </si>
  <si>
    <t>Bonus 43</t>
  </si>
  <si>
    <t>Bonus 44</t>
  </si>
  <si>
    <t>Bonus 45</t>
  </si>
  <si>
    <t>Bonus 46</t>
  </si>
  <si>
    <t>Bonus 47</t>
  </si>
  <si>
    <t>Bonus 48</t>
  </si>
  <si>
    <t>Bonus 49</t>
  </si>
  <si>
    <t>Bonus 50</t>
  </si>
  <si>
    <t>Instructions:</t>
  </si>
  <si>
    <t>Gelbin Mekkatorque (Legendary):  Normal: Crafted. / Golden: Spend real money during beta.</t>
  </si>
  <si>
    <t xml:space="preserve">You only need to manually enter data in the blue boxes and class sheets. (Except " (Auto) Extra Gold Playable Cards").  Everything else is automated.  For the classes, enter a "0", "1", or "2" for cards owned (the rest is calculated by your excess dust).  To update from a prior copy, paste coloumns E &amp; F (from class sheets) as no calculations are done in those cells. Blackrock Mountain will be tacked onto the bottom of the lists for at least a month (you can auto-sort it into your lists and sort by one click if you use the Named Ranges) so you can still copy/paste from old sheets.  If you are still confused, try hovering over the boxes with a black mark in the upper right for notes I left or PM me at reddit.com/user/cgmcnama.                                                                                                        
                                                                                                        </t>
  </si>
  <si>
    <t>Old Murk-Eye (Legendary):  Normal: Collect all murlocs. / Golden: Collect all golden murlocs.</t>
  </si>
  <si>
    <t>Elite Tauren Chieftan (Legendary):  Normal: Crafted.  / Golden:  Attended Blizzcon 2013.</t>
  </si>
  <si>
    <t>Captain's Parrot (Epic):  Normal: Collect all pirates.  / Golden:  Collect all golden pirates.</t>
  </si>
  <si>
    <t>$20 Can get you either 10 Arena Tickets or 15 Packs Immediately</t>
  </si>
  <si>
    <t>$50 Can get you either 25.1 Arena Tickets or 40 Packs Immediately</t>
  </si>
  <si>
    <t>Annoy-o-Tron</t>
  </si>
  <si>
    <t>Enhance-o Mechano</t>
  </si>
  <si>
    <t>Elite Tauren Chieftain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</si>
</sst>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
    <numFmt numFmtId="167" formatCode="#,##0;\(#,##0\)"/>
    <numFmt numFmtId="168" formatCode="&quot;$&quot;#,##0.00"/>
    <numFmt numFmtId="169" formatCode="&quot;$&quot;#,##0"/>
  </numFmts>
  <fonts count="93" x14ac:knownFonts="1">
    <font>
      <sz val="10"/>
      <color rgb="FF000000"/>
      <name val="Arial"/>
    </font>
    <font>
      <b/>
      <sz val="10"/>
      <name val="Arial"/>
    </font>
    <font>
      <sz val="10"/>
      <name val="Arial"/>
    </font>
    <font>
      <sz val="18"/>
      <name val="Verdana"/>
    </font>
    <font>
      <b/>
      <sz val="14"/>
      <name val="Arial"/>
    </font>
    <font>
      <sz val="10"/>
      <name val="Arial"/>
    </font>
    <font>
      <b/>
      <sz val="9"/>
      <color rgb="FFFF0000"/>
      <name val="Arial"/>
    </font>
    <font>
      <sz val="9"/>
      <name val="Arial"/>
    </font>
    <font>
      <b/>
      <u/>
      <sz val="15"/>
      <color rgb="FFFF0000"/>
      <name val="Arial"/>
    </font>
    <font>
      <i/>
      <u/>
      <sz val="10"/>
      <name val="Arial"/>
    </font>
    <font>
      <i/>
      <u/>
      <sz val="10"/>
      <name val="Arial"/>
    </font>
    <font>
      <b/>
      <sz val="15"/>
      <color rgb="FFFF0000"/>
      <name val="Arial"/>
    </font>
    <font>
      <b/>
      <u/>
      <sz val="10"/>
      <name val="Arial"/>
    </font>
    <font>
      <i/>
      <u/>
      <sz val="10"/>
      <name val="Arial"/>
    </font>
    <font>
      <strike/>
      <sz val="10"/>
      <name val="Arial"/>
    </font>
    <font>
      <b/>
      <u/>
      <sz val="10"/>
      <color rgb="FFFF0000"/>
      <name val="Arial"/>
    </font>
    <font>
      <strike/>
      <sz val="10"/>
      <name val="Arial"/>
    </font>
    <font>
      <sz val="12"/>
      <color rgb="FFFF0000"/>
      <name val="Verdana"/>
    </font>
    <font>
      <b/>
      <u/>
      <sz val="10"/>
      <name val="Arial"/>
    </font>
    <font>
      <b/>
      <sz val="14"/>
      <name val="Trebuchet MS"/>
    </font>
    <font>
      <b/>
      <sz val="13"/>
      <name val="Trebuchet MS"/>
    </font>
    <font>
      <sz val="10"/>
      <color rgb="FFCC0000"/>
      <name val="Arial"/>
    </font>
    <font>
      <sz val="10"/>
      <color rgb="FF38761D"/>
      <name val="Arial"/>
    </font>
    <font>
      <sz val="10"/>
      <color rgb="FF741B47"/>
      <name val="Arial"/>
    </font>
    <font>
      <b/>
      <u/>
      <sz val="10"/>
      <name val="Arial"/>
    </font>
    <font>
      <sz val="11"/>
      <name val="Arial"/>
    </font>
    <font>
      <b/>
      <u/>
      <sz val="10"/>
      <name val="Arial"/>
    </font>
    <font>
      <b/>
      <u/>
      <sz val="10"/>
      <name val="Arial"/>
    </font>
    <font>
      <strike/>
      <sz val="9"/>
      <name val="Arial"/>
    </font>
    <font>
      <b/>
      <u/>
      <sz val="10"/>
      <name val="Arial"/>
    </font>
    <font>
      <b/>
      <sz val="12"/>
      <name val="Arial"/>
    </font>
    <font>
      <u/>
      <sz val="11"/>
      <color rgb="FF0000FF"/>
      <name val="Arial"/>
    </font>
    <font>
      <u/>
      <sz val="11"/>
      <color rgb="FF0000FF"/>
      <name val="Arial"/>
    </font>
    <font>
      <u/>
      <sz val="10"/>
      <color rgb="FF0000FF"/>
      <name val="Arial"/>
    </font>
    <font>
      <u/>
      <sz val="11"/>
      <name val="Arial"/>
    </font>
    <font>
      <b/>
      <i/>
      <u/>
      <sz val="12"/>
      <name val="Arial"/>
    </font>
    <font>
      <b/>
      <sz val="9"/>
      <name val="Arial"/>
    </font>
    <font>
      <b/>
      <i/>
      <u/>
      <sz val="12"/>
      <name val="Arial"/>
    </font>
    <font>
      <b/>
      <i/>
      <u/>
      <sz val="12"/>
      <name val="Arial"/>
    </font>
    <font>
      <b/>
      <i/>
      <u/>
      <sz val="10"/>
      <name val="Arial"/>
    </font>
    <font>
      <b/>
      <i/>
      <u/>
      <sz val="10"/>
      <name val="Arial"/>
    </font>
    <font>
      <b/>
      <i/>
      <u/>
      <sz val="10"/>
      <name val="Arial"/>
    </font>
    <font>
      <b/>
      <i/>
      <u/>
      <sz val="10"/>
      <name val="Arial"/>
    </font>
    <font>
      <b/>
      <i/>
      <u/>
      <sz val="10"/>
      <name val="Arial"/>
    </font>
    <font>
      <b/>
      <i/>
      <u/>
      <sz val="10"/>
      <name val="Arial"/>
    </font>
    <font>
      <b/>
      <i/>
      <u/>
      <sz val="10"/>
      <name val="Arial"/>
    </font>
    <font>
      <b/>
      <u/>
      <sz val="10"/>
      <name val="Arial"/>
    </font>
    <font>
      <b/>
      <i/>
      <u/>
      <sz val="10"/>
      <name val="Arial"/>
    </font>
    <font>
      <b/>
      <i/>
      <u/>
      <sz val="10"/>
      <name val="Arial"/>
    </font>
    <font>
      <b/>
      <i/>
      <u/>
      <sz val="10"/>
      <name val="Arial"/>
    </font>
    <font>
      <b/>
      <i/>
      <u/>
      <sz val="10"/>
      <name val="Arial"/>
    </font>
    <font>
      <b/>
      <i/>
      <u/>
      <sz val="12"/>
      <name val="Arial"/>
    </font>
    <font>
      <sz val="12"/>
      <name val="Arial"/>
    </font>
    <font>
      <b/>
      <u/>
      <sz val="10"/>
      <name val="Arial"/>
    </font>
    <font>
      <b/>
      <sz val="11"/>
      <name val="Arial"/>
    </font>
    <font>
      <b/>
      <sz val="11"/>
      <color rgb="FFFF0000"/>
      <name val="Arial"/>
    </font>
    <font>
      <b/>
      <i/>
      <u/>
      <sz val="12"/>
      <name val="Arial"/>
    </font>
    <font>
      <b/>
      <sz val="11"/>
      <color rgb="FF000000"/>
      <name val="Arial"/>
    </font>
    <font>
      <b/>
      <u/>
      <sz val="11"/>
      <color rgb="FF000000"/>
      <name val="Arial"/>
    </font>
    <font>
      <b/>
      <sz val="10"/>
      <name val="Arial"/>
    </font>
    <font>
      <sz val="10"/>
      <color rgb="FF000000"/>
      <name val="Arial"/>
    </font>
    <font>
      <sz val="23"/>
      <color rgb="FF333333"/>
      <name val="Arial"/>
    </font>
    <font>
      <b/>
      <u/>
      <sz val="12"/>
      <name val="Arial"/>
    </font>
    <font>
      <b/>
      <u/>
      <sz val="12"/>
      <name val="Arial"/>
    </font>
    <font>
      <b/>
      <u/>
      <sz val="10"/>
      <color rgb="FF0000FF"/>
      <name val="Arial"/>
    </font>
    <font>
      <sz val="10"/>
      <color rgb="FF7F6000"/>
      <name val="Arial"/>
    </font>
    <font>
      <sz val="11"/>
      <color rgb="FF006100"/>
      <name val="Arial"/>
    </font>
    <font>
      <b/>
      <u/>
      <sz val="11"/>
      <name val="Arial"/>
    </font>
    <font>
      <b/>
      <u/>
      <sz val="11"/>
      <name val="Arial"/>
    </font>
    <font>
      <b/>
      <u/>
      <sz val="10"/>
      <name val="Arial"/>
    </font>
    <font>
      <b/>
      <u/>
      <sz val="11"/>
      <color rgb="FF7F6000"/>
      <name val="Arial"/>
    </font>
    <font>
      <i/>
      <sz val="10"/>
      <name val="Arial"/>
    </font>
    <font>
      <sz val="8"/>
      <name val="Arial"/>
    </font>
    <font>
      <sz val="11"/>
      <color rgb="FF7F6000"/>
      <name val="Arial"/>
    </font>
    <font>
      <u/>
      <sz val="11"/>
      <color rgb="FF0000FF"/>
      <name val="Arial"/>
    </font>
    <font>
      <sz val="10"/>
      <color rgb="FF7F6000"/>
      <name val="Arial"/>
    </font>
    <font>
      <u/>
      <sz val="11"/>
      <color rgb="FF0000FF"/>
      <name val="Arial"/>
    </font>
    <font>
      <u/>
      <sz val="10"/>
      <color rgb="FF0000FF"/>
      <name val="Arial"/>
    </font>
    <font>
      <b/>
      <sz val="12"/>
      <color rgb="FF7F6000"/>
      <name val="Arial"/>
    </font>
    <font>
      <sz val="11"/>
      <color rgb="FFFF0000"/>
      <name val="Arial"/>
    </font>
    <font>
      <b/>
      <sz val="11"/>
      <color rgb="FF274E13"/>
      <name val="Arial"/>
    </font>
    <font>
      <sz val="11"/>
      <color rgb="FF3F3F76"/>
      <name val="Arial"/>
    </font>
    <font>
      <b/>
      <sz val="11"/>
      <color rgb="FFFA7D00"/>
      <name val="Arial"/>
    </font>
    <font>
      <b/>
      <strike/>
      <sz val="10"/>
      <name val="Arial"/>
    </font>
    <font>
      <b/>
      <sz val="11"/>
      <color rgb="FF9C0006"/>
      <name val="Arial"/>
    </font>
    <font>
      <b/>
      <sz val="11"/>
      <color rgb="FF006100"/>
      <name val="Arial"/>
    </font>
    <font>
      <b/>
      <i/>
      <sz val="11"/>
      <color rgb="FF7F7F7F"/>
      <name val="Arial"/>
    </font>
    <font>
      <i/>
      <sz val="11"/>
      <name val="Arial"/>
    </font>
    <font>
      <b/>
      <sz val="11"/>
      <color rgb="FF9C6500"/>
      <name val="Arial"/>
    </font>
    <font>
      <b/>
      <u/>
      <sz val="10"/>
      <color rgb="FFFF0000"/>
      <name val="Arial"/>
    </font>
    <font>
      <b/>
      <u/>
      <sz val="10"/>
      <color rgb="FFFF0000"/>
      <name val="Arial"/>
    </font>
    <font>
      <b/>
      <u/>
      <sz val="10"/>
      <color rgb="FFFF0000"/>
      <name val="Arial"/>
    </font>
    <font>
      <sz val="15"/>
      <name val="Arial"/>
    </font>
  </fonts>
  <fills count="23">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9DAF8"/>
        <bgColor rgb="FFC9DAF8"/>
      </patternFill>
    </fill>
    <fill>
      <patternFill patternType="solid">
        <fgColor rgb="FF3C78D8"/>
        <bgColor rgb="FF3C78D8"/>
      </patternFill>
    </fill>
    <fill>
      <patternFill patternType="solid">
        <fgColor rgb="FFFFFF00"/>
        <bgColor rgb="FFFFFF00"/>
      </patternFill>
    </fill>
    <fill>
      <patternFill patternType="solid">
        <fgColor rgb="FFA4C2F4"/>
        <bgColor rgb="FFA4C2F4"/>
      </patternFill>
    </fill>
    <fill>
      <patternFill patternType="solid">
        <fgColor rgb="FFB4A7D6"/>
        <bgColor rgb="FFB4A7D6"/>
      </patternFill>
    </fill>
    <fill>
      <patternFill patternType="solid">
        <fgColor rgb="FFF9CB9C"/>
        <bgColor rgb="FFF9CB9C"/>
      </patternFill>
    </fill>
    <fill>
      <patternFill patternType="solid">
        <fgColor rgb="FFFCE5CD"/>
        <bgColor rgb="FFFCE5CD"/>
      </patternFill>
    </fill>
    <fill>
      <patternFill patternType="solid">
        <fgColor rgb="FFD9D2E9"/>
        <bgColor rgb="FFD9D2E9"/>
      </patternFill>
    </fill>
    <fill>
      <patternFill patternType="solid">
        <fgColor rgb="FF9FC5E8"/>
        <bgColor rgb="FF9FC5E8"/>
      </patternFill>
    </fill>
    <fill>
      <patternFill patternType="solid">
        <fgColor rgb="FF000000"/>
        <bgColor rgb="FF00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FEFEF"/>
        <bgColor rgb="FFEFEFEF"/>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64">
    <border>
      <left/>
      <right/>
      <top/>
      <bottom/>
      <diagonal/>
    </border>
    <border>
      <left/>
      <right/>
      <top/>
      <bottom style="dashed">
        <color rgb="FFFF0000"/>
      </bottom>
      <diagonal/>
    </border>
    <border>
      <left/>
      <right/>
      <top/>
      <bottom style="thin">
        <color rgb="FFFF0000"/>
      </bottom>
      <diagonal/>
    </border>
    <border>
      <left style="thin">
        <color rgb="FF000000"/>
      </left>
      <right/>
      <top style="thin">
        <color rgb="FF000000"/>
      </top>
      <bottom style="thin">
        <color rgb="FF000000"/>
      </bottom>
      <diagonal/>
    </border>
    <border>
      <left/>
      <right style="dashed">
        <color rgb="FFFF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ashed">
        <color rgb="FFFF0000"/>
      </right>
      <top/>
      <bottom style="dashed">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000000"/>
      </left>
      <right/>
      <top/>
      <bottom style="thin">
        <color rgb="FF000000"/>
      </bottom>
      <diagonal/>
    </border>
    <border>
      <left style="thin">
        <color rgb="FFFF0000"/>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dashed">
        <color rgb="FFFF0000"/>
      </left>
      <right/>
      <top style="dashed">
        <color rgb="FFFF0000"/>
      </top>
      <bottom style="dashed">
        <color rgb="FFFF0000"/>
      </bottom>
      <diagonal/>
    </border>
    <border>
      <left/>
      <right/>
      <top style="dashed">
        <color rgb="FFFF0000"/>
      </top>
      <bottom style="dashed">
        <color rgb="FFFF0000"/>
      </bottom>
      <diagonal/>
    </border>
    <border>
      <left/>
      <right style="dashed">
        <color rgb="FFFF0000"/>
      </right>
      <top style="dashed">
        <color rgb="FFFF0000"/>
      </top>
      <bottom style="dashed">
        <color rgb="FFFF0000"/>
      </bottom>
      <diagonal/>
    </border>
    <border>
      <left style="thin">
        <color rgb="FF000000"/>
      </left>
      <right/>
      <top/>
      <bottom/>
      <diagonal/>
    </border>
    <border>
      <left style="thin">
        <color rgb="FF000000"/>
      </left>
      <right style="thin">
        <color rgb="FF000000"/>
      </right>
      <top/>
      <bottom/>
      <diagonal/>
    </border>
    <border>
      <left/>
      <right/>
      <top/>
      <bottom style="thin">
        <color rgb="FFFF9900"/>
      </bottom>
      <diagonal/>
    </border>
    <border>
      <left/>
      <right style="thin">
        <color rgb="FFFF9900"/>
      </right>
      <top/>
      <bottom/>
      <diagonal/>
    </border>
    <border>
      <left style="thin">
        <color rgb="FF000000"/>
      </left>
      <right style="thin">
        <color rgb="FF000000"/>
      </right>
      <top/>
      <bottom style="thin">
        <color rgb="FF000000"/>
      </bottom>
      <diagonal/>
    </border>
    <border>
      <left/>
      <right style="thin">
        <color rgb="FFFF9900"/>
      </right>
      <top/>
      <bottom style="thin">
        <color rgb="FFFF9900"/>
      </bottom>
      <diagonal/>
    </border>
    <border>
      <left/>
      <right style="thin">
        <color rgb="FF9900FF"/>
      </right>
      <top style="thin">
        <color rgb="FFFFFFFF"/>
      </top>
      <bottom/>
      <diagonal/>
    </border>
    <border>
      <left style="thin">
        <color rgb="FF9900FF"/>
      </left>
      <right/>
      <top style="thin">
        <color rgb="FF9900FF"/>
      </top>
      <bottom style="thin">
        <color rgb="FF9900FF"/>
      </bottom>
      <diagonal/>
    </border>
    <border>
      <left/>
      <right/>
      <top style="thin">
        <color rgb="FF9900FF"/>
      </top>
      <bottom style="thin">
        <color rgb="FF9900FF"/>
      </bottom>
      <diagonal/>
    </border>
    <border>
      <left/>
      <right style="thin">
        <color rgb="FF9900FF"/>
      </right>
      <top style="thin">
        <color rgb="FF9900FF"/>
      </top>
      <bottom style="thin">
        <color rgb="FF9900FF"/>
      </bottom>
      <diagonal/>
    </border>
    <border>
      <left/>
      <right/>
      <top style="thin">
        <color rgb="FFFFFFFF"/>
      </top>
      <bottom/>
      <diagonal/>
    </border>
    <border>
      <left style="thin">
        <color rgb="FF274E13"/>
      </left>
      <right/>
      <top style="thin">
        <color rgb="FF274E13"/>
      </top>
      <bottom/>
      <diagonal/>
    </border>
    <border>
      <left/>
      <right/>
      <top style="thin">
        <color rgb="FF274E13"/>
      </top>
      <bottom/>
      <diagonal/>
    </border>
    <border>
      <left/>
      <right style="thin">
        <color rgb="FF274E13"/>
      </right>
      <top style="thin">
        <color rgb="FF274E13"/>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274E13"/>
      </left>
      <right/>
      <top/>
      <bottom style="thin">
        <color rgb="FF274E13"/>
      </bottom>
      <diagonal/>
    </border>
    <border>
      <left/>
      <right/>
      <top/>
      <bottom style="thin">
        <color rgb="FF274E13"/>
      </bottom>
      <diagonal/>
    </border>
    <border>
      <left/>
      <right style="thin">
        <color rgb="FF274E13"/>
      </right>
      <top/>
      <bottom style="thin">
        <color rgb="FF274E13"/>
      </bottom>
      <diagonal/>
    </border>
    <border>
      <left style="thin">
        <color rgb="FF000000"/>
      </left>
      <right style="thin">
        <color rgb="FF000000"/>
      </right>
      <top style="thin">
        <color rgb="FF000000"/>
      </top>
      <bottom style="thin">
        <color rgb="FF000000"/>
      </bottom>
      <diagonal/>
    </border>
    <border>
      <left/>
      <right style="thin">
        <color rgb="FF38761D"/>
      </right>
      <top/>
      <bottom/>
      <diagonal/>
    </border>
    <border>
      <left/>
      <right style="thin">
        <color rgb="FF38761D"/>
      </right>
      <top/>
      <bottom style="thin">
        <color rgb="FF000000"/>
      </bottom>
      <diagonal/>
    </border>
    <border>
      <left/>
      <right style="thin">
        <color rgb="FF000000"/>
      </right>
      <top/>
      <bottom style="thin">
        <color rgb="FF38761D"/>
      </bottom>
      <diagonal/>
    </border>
    <border>
      <left/>
      <right style="thin">
        <color rgb="FF38761D"/>
      </right>
      <top/>
      <bottom style="thin">
        <color rgb="FF38761D"/>
      </bottom>
      <diagonal/>
    </border>
    <border>
      <left/>
      <right/>
      <top/>
      <bottom style="thin">
        <color rgb="FF0000FF"/>
      </bottom>
      <diagonal/>
    </border>
    <border>
      <left/>
      <right style="thin">
        <color rgb="FF0000FF"/>
      </right>
      <top/>
      <bottom/>
      <diagonal/>
    </border>
    <border>
      <left style="thin">
        <color rgb="FF0000FF"/>
      </left>
      <right/>
      <top style="thin">
        <color rgb="FF0000FF"/>
      </top>
      <bottom/>
      <diagonal/>
    </border>
    <border>
      <left/>
      <right style="thin">
        <color rgb="FF0000FF"/>
      </right>
      <top style="thin">
        <color rgb="FF0000FF"/>
      </top>
      <bottom/>
      <diagonal/>
    </border>
    <border>
      <left style="thin">
        <color rgb="FF0000FF"/>
      </left>
      <right/>
      <top/>
      <bottom style="thin">
        <color rgb="FF0000FF"/>
      </bottom>
      <diagonal/>
    </border>
    <border>
      <left/>
      <right style="thin">
        <color rgb="FF0000FF"/>
      </right>
      <top/>
      <bottom style="thin">
        <color rgb="FF0000FF"/>
      </bottom>
      <diagonal/>
    </border>
    <border>
      <left style="thin">
        <color rgb="FF0000FF"/>
      </left>
      <right style="thin">
        <color rgb="FF0000FF"/>
      </right>
      <top/>
      <bottom style="thin">
        <color rgb="FF0000FF"/>
      </bottom>
      <diagonal/>
    </border>
    <border>
      <left style="thin">
        <color rgb="FF0000FF"/>
      </left>
      <right/>
      <top/>
      <bottom/>
      <diagonal/>
    </border>
    <border>
      <left style="thin">
        <color rgb="FF0000FF"/>
      </left>
      <right style="thin">
        <color rgb="FF0000FF"/>
      </right>
      <top style="thin">
        <color rgb="FF0000FF"/>
      </top>
      <bottom/>
      <diagonal/>
    </border>
    <border>
      <left style="thin">
        <color rgb="FF0000FF"/>
      </left>
      <right style="thin">
        <color rgb="FF0000FF"/>
      </right>
      <top/>
      <bottom/>
      <diagonal/>
    </border>
    <border>
      <left/>
      <right/>
      <top/>
      <bottom style="thin">
        <color rgb="FF38761D"/>
      </bottom>
      <diagonal/>
    </border>
    <border>
      <left/>
      <right style="thin">
        <color rgb="FFFF0000"/>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641">
    <xf numFmtId="0" fontId="0" fillId="0" borderId="0" xfId="0" applyFont="1" applyAlignment="1"/>
    <xf numFmtId="0" fontId="1" fillId="0" borderId="0" xfId="0" applyFont="1" applyAlignment="1">
      <alignment horizontal="center"/>
    </xf>
    <xf numFmtId="0" fontId="2" fillId="0" borderId="0" xfId="0" applyFont="1" applyAlignment="1"/>
    <xf numFmtId="0" fontId="2" fillId="0" borderId="1" xfId="0" applyFont="1" applyBorder="1" applyAlignment="1"/>
    <xf numFmtId="0" fontId="2" fillId="2" borderId="0" xfId="0" applyFont="1" applyFill="1" applyAlignment="1"/>
    <xf numFmtId="0" fontId="2" fillId="2" borderId="2" xfId="0" applyFont="1" applyFill="1" applyBorder="1" applyAlignment="1"/>
    <xf numFmtId="0" fontId="1" fillId="0" borderId="0" xfId="0" applyFont="1" applyAlignment="1">
      <alignment horizontal="left"/>
    </xf>
    <xf numFmtId="0" fontId="1" fillId="0" borderId="0" xfId="0" applyFont="1" applyAlignment="1"/>
    <xf numFmtId="4" fontId="3" fillId="0" borderId="0" xfId="0" applyNumberFormat="1" applyFont="1" applyAlignment="1">
      <alignment horizontal="center" vertical="center" wrapText="1"/>
    </xf>
    <xf numFmtId="0" fontId="2" fillId="3" borderId="0" xfId="0" applyFont="1" applyFill="1" applyAlignment="1">
      <alignment horizontal="right"/>
    </xf>
    <xf numFmtId="0" fontId="2" fillId="3" borderId="0" xfId="0" applyFont="1" applyFill="1" applyAlignment="1">
      <alignment horizontal="left"/>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xf>
    <xf numFmtId="0" fontId="2" fillId="0" borderId="4" xfId="0" applyFont="1" applyBorder="1" applyAlignment="1"/>
    <xf numFmtId="0" fontId="6" fillId="0" borderId="1" xfId="0" applyFont="1" applyBorder="1" applyAlignment="1">
      <alignment horizontal="left" vertical="center"/>
    </xf>
    <xf numFmtId="0" fontId="7" fillId="0" borderId="1" xfId="0" applyFont="1" applyBorder="1" applyAlignment="1">
      <alignment horizontal="left" vertical="center"/>
    </xf>
    <xf numFmtId="0" fontId="7" fillId="0" borderId="7" xfId="0" applyFont="1" applyBorder="1" applyAlignment="1">
      <alignment horizontal="left" vertical="center"/>
    </xf>
    <xf numFmtId="0" fontId="4" fillId="4" borderId="6" xfId="0" applyFont="1" applyFill="1" applyBorder="1" applyAlignment="1">
      <alignment horizontal="center"/>
    </xf>
    <xf numFmtId="0" fontId="4" fillId="0" borderId="0" xfId="0" applyFont="1" applyAlignment="1">
      <alignment horizontal="center"/>
    </xf>
    <xf numFmtId="0" fontId="9" fillId="0" borderId="0" xfId="0" applyFont="1" applyAlignment="1">
      <alignment horizontal="center"/>
    </xf>
    <xf numFmtId="0" fontId="11" fillId="2" borderId="11" xfId="0" applyFont="1" applyFill="1" applyBorder="1" applyAlignment="1">
      <alignment horizontal="center" vertical="center" wrapText="1"/>
    </xf>
    <xf numFmtId="0" fontId="1" fillId="0" borderId="0" xfId="0" applyFont="1" applyAlignment="1"/>
    <xf numFmtId="0" fontId="1" fillId="0" borderId="0" xfId="0" applyFont="1" applyAlignment="1">
      <alignment horizontal="right"/>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xf numFmtId="0" fontId="2" fillId="0" borderId="12" xfId="0" applyFont="1" applyBorder="1" applyAlignment="1"/>
    <xf numFmtId="0" fontId="2" fillId="0" borderId="0" xfId="0" applyFont="1" applyAlignment="1"/>
    <xf numFmtId="4" fontId="3" fillId="0" borderId="13" xfId="0" applyNumberFormat="1" applyFont="1" applyBorder="1" applyAlignment="1">
      <alignment horizontal="center" vertical="center" wrapText="1"/>
    </xf>
    <xf numFmtId="0" fontId="2" fillId="0" borderId="14" xfId="0" applyFont="1" applyBorder="1" applyAlignment="1"/>
    <xf numFmtId="0" fontId="2" fillId="3" borderId="0" xfId="0" applyFont="1" applyFill="1" applyAlignment="1">
      <alignment horizontal="right"/>
    </xf>
    <xf numFmtId="0" fontId="2" fillId="3" borderId="0" xfId="0" applyFont="1" applyFill="1" applyAlignment="1">
      <alignment horizontal="left"/>
    </xf>
    <xf numFmtId="0" fontId="2" fillId="3" borderId="0" xfId="0" applyFont="1" applyFill="1" applyAlignment="1">
      <alignment horizontal="center"/>
    </xf>
    <xf numFmtId="0" fontId="1" fillId="6" borderId="15" xfId="0" applyFont="1" applyFill="1" applyBorder="1" applyAlignment="1">
      <alignment horizontal="center"/>
    </xf>
    <xf numFmtId="14" fontId="3" fillId="0" borderId="13" xfId="0" applyNumberFormat="1" applyFont="1" applyBorder="1" applyAlignment="1">
      <alignment horizontal="center" vertical="center" wrapText="1"/>
    </xf>
    <xf numFmtId="0" fontId="2" fillId="0" borderId="0" xfId="0" applyFont="1" applyAlignment="1">
      <alignment horizontal="left"/>
    </xf>
    <xf numFmtId="0" fontId="1" fillId="6" borderId="15" xfId="0" applyFont="1" applyFill="1" applyBorder="1" applyAlignment="1">
      <alignment horizontal="center"/>
    </xf>
    <xf numFmtId="0" fontId="2" fillId="0" borderId="0" xfId="0" applyFont="1" applyAlignment="1"/>
    <xf numFmtId="0" fontId="1" fillId="0" borderId="0" xfId="0" applyFont="1" applyAlignment="1">
      <alignment horizontal="center"/>
    </xf>
    <xf numFmtId="0" fontId="2" fillId="3" borderId="0" xfId="0" applyFont="1" applyFill="1" applyAlignment="1"/>
    <xf numFmtId="0" fontId="2" fillId="0" borderId="14" xfId="0" applyFont="1" applyBorder="1" applyAlignment="1"/>
    <xf numFmtId="0" fontId="12" fillId="0" borderId="14" xfId="0" applyFont="1" applyBorder="1" applyAlignment="1"/>
    <xf numFmtId="0" fontId="13" fillId="0" borderId="0" xfId="0" applyFont="1" applyAlignment="1">
      <alignment horizontal="center"/>
    </xf>
    <xf numFmtId="0" fontId="2" fillId="3" borderId="14" xfId="0" applyFont="1" applyFill="1" applyBorder="1" applyAlignment="1"/>
    <xf numFmtId="0" fontId="14" fillId="0" borderId="0" xfId="0" applyFont="1" applyAlignment="1"/>
    <xf numFmtId="0" fontId="2" fillId="3" borderId="14" xfId="0" applyFont="1" applyFill="1" applyBorder="1" applyAlignment="1">
      <alignment horizontal="right"/>
    </xf>
    <xf numFmtId="0" fontId="2" fillId="3" borderId="14" xfId="0" applyFont="1" applyFill="1" applyBorder="1" applyAlignment="1">
      <alignment horizontal="right"/>
    </xf>
    <xf numFmtId="0" fontId="2" fillId="0" borderId="14" xfId="0" applyFont="1" applyBorder="1" applyAlignment="1">
      <alignment horizontal="right"/>
    </xf>
    <xf numFmtId="0" fontId="2" fillId="4" borderId="15" xfId="0" applyFont="1" applyFill="1" applyBorder="1" applyAlignment="1">
      <alignment horizontal="right"/>
    </xf>
    <xf numFmtId="0" fontId="2" fillId="0" borderId="14" xfId="0" applyFont="1" applyBorder="1" applyAlignment="1">
      <alignment horizontal="right"/>
    </xf>
    <xf numFmtId="0" fontId="16" fillId="0" borderId="0" xfId="0" applyFont="1" applyAlignment="1"/>
    <xf numFmtId="0" fontId="14" fillId="0" borderId="0" xfId="0" applyFont="1" applyAlignment="1"/>
    <xf numFmtId="0" fontId="2" fillId="0" borderId="14" xfId="0" applyFont="1" applyBorder="1"/>
    <xf numFmtId="0" fontId="2" fillId="7" borderId="14" xfId="0" applyFont="1" applyFill="1" applyBorder="1" applyAlignment="1"/>
    <xf numFmtId="0" fontId="2" fillId="7" borderId="0" xfId="0" applyFont="1" applyFill="1" applyAlignment="1">
      <alignment horizontal="right"/>
    </xf>
    <xf numFmtId="0" fontId="18" fillId="0" borderId="14" xfId="0" applyFont="1" applyBorder="1" applyAlignment="1"/>
    <xf numFmtId="4" fontId="19" fillId="0" borderId="0" xfId="0" applyNumberFormat="1" applyFont="1" applyAlignment="1">
      <alignment horizontal="center" vertical="center" wrapText="1"/>
    </xf>
    <xf numFmtId="0" fontId="2" fillId="0" borderId="22" xfId="0" applyFont="1" applyBorder="1" applyAlignment="1"/>
    <xf numFmtId="0" fontId="2" fillId="7" borderId="14" xfId="0" applyFont="1" applyFill="1" applyBorder="1" applyAlignment="1">
      <alignment horizontal="right"/>
    </xf>
    <xf numFmtId="0" fontId="2" fillId="3" borderId="22" xfId="0" applyFont="1" applyFill="1" applyBorder="1" applyAlignment="1"/>
    <xf numFmtId="0" fontId="2" fillId="0" borderId="0" xfId="0" applyFont="1" applyAlignment="1">
      <alignment horizontal="center"/>
    </xf>
    <xf numFmtId="0" fontId="2" fillId="0" borderId="0" xfId="0" applyFont="1"/>
    <xf numFmtId="0" fontId="2" fillId="8" borderId="14" xfId="0" applyFont="1" applyFill="1" applyBorder="1" applyAlignment="1"/>
    <xf numFmtId="0" fontId="2" fillId="0" borderId="12" xfId="0" applyFont="1" applyBorder="1" applyAlignment="1"/>
    <xf numFmtId="0" fontId="2" fillId="0" borderId="22" xfId="0" applyFont="1" applyBorder="1" applyAlignment="1">
      <alignment horizontal="right"/>
    </xf>
    <xf numFmtId="0" fontId="2" fillId="8" borderId="0" xfId="0" applyFont="1" applyFill="1" applyAlignment="1">
      <alignment horizontal="right"/>
    </xf>
    <xf numFmtId="0" fontId="2" fillId="7" borderId="14" xfId="0" applyFont="1" applyFill="1" applyBorder="1" applyAlignment="1"/>
    <xf numFmtId="0" fontId="2" fillId="8" borderId="14" xfId="0" applyFont="1" applyFill="1" applyBorder="1" applyAlignment="1">
      <alignment horizontal="right"/>
    </xf>
    <xf numFmtId="0" fontId="2" fillId="7" borderId="0" xfId="0" applyFont="1" applyFill="1" applyAlignment="1">
      <alignment horizontal="right"/>
    </xf>
    <xf numFmtId="0" fontId="2" fillId="7" borderId="14" xfId="0" applyFont="1" applyFill="1" applyBorder="1" applyAlignment="1">
      <alignment horizontal="right"/>
    </xf>
    <xf numFmtId="0" fontId="2" fillId="7" borderId="22" xfId="0" applyFont="1" applyFill="1" applyBorder="1" applyAlignment="1">
      <alignment horizontal="right"/>
    </xf>
    <xf numFmtId="0" fontId="2" fillId="4" borderId="15" xfId="0" applyFont="1" applyFill="1" applyBorder="1" applyAlignment="1">
      <alignment horizontal="right"/>
    </xf>
    <xf numFmtId="0" fontId="2" fillId="2" borderId="24" xfId="0" applyFont="1" applyFill="1" applyBorder="1" applyAlignment="1"/>
    <xf numFmtId="0" fontId="2" fillId="9" borderId="15" xfId="0" applyFont="1" applyFill="1" applyBorder="1" applyAlignment="1"/>
    <xf numFmtId="0" fontId="2" fillId="8" borderId="22" xfId="0" applyFont="1" applyFill="1" applyBorder="1" applyAlignment="1">
      <alignment horizontal="right"/>
    </xf>
    <xf numFmtId="0" fontId="2" fillId="9" borderId="12" xfId="0" applyFont="1" applyFill="1" applyBorder="1" applyAlignment="1">
      <alignment horizontal="right"/>
    </xf>
    <xf numFmtId="0" fontId="2" fillId="0" borderId="25" xfId="0" applyFont="1" applyBorder="1" applyAlignment="1"/>
    <xf numFmtId="0" fontId="2" fillId="9" borderId="15" xfId="0" applyFont="1" applyFill="1" applyBorder="1" applyAlignment="1">
      <alignment horizontal="right"/>
    </xf>
    <xf numFmtId="0" fontId="1" fillId="10" borderId="24" xfId="0" applyFont="1" applyFill="1" applyBorder="1" applyAlignment="1">
      <alignment horizontal="center"/>
    </xf>
    <xf numFmtId="0" fontId="5" fillId="0" borderId="0" xfId="0" applyFont="1" applyAlignment="1"/>
    <xf numFmtId="0" fontId="2" fillId="0" borderId="0" xfId="0" applyFont="1" applyAlignment="1">
      <alignment horizontal="center"/>
    </xf>
    <xf numFmtId="0" fontId="2" fillId="9" borderId="15" xfId="0" applyFont="1" applyFill="1" applyBorder="1" applyAlignment="1"/>
    <xf numFmtId="0" fontId="2" fillId="0" borderId="0" xfId="0" applyFont="1" applyAlignment="1">
      <alignment horizontal="right"/>
    </xf>
    <xf numFmtId="0" fontId="2" fillId="0" borderId="0" xfId="0" applyFont="1" applyAlignment="1">
      <alignment horizontal="center"/>
    </xf>
    <xf numFmtId="0" fontId="21" fillId="0" borderId="0" xfId="0" applyFont="1" applyAlignment="1">
      <alignment horizontal="right"/>
    </xf>
    <xf numFmtId="0" fontId="21" fillId="0" borderId="0" xfId="0" applyFont="1" applyAlignment="1">
      <alignment horizontal="left"/>
    </xf>
    <xf numFmtId="0" fontId="21" fillId="0" borderId="0" xfId="0" applyFont="1" applyAlignment="1">
      <alignment horizontal="center"/>
    </xf>
    <xf numFmtId="0" fontId="21" fillId="0" borderId="0" xfId="0" applyFont="1" applyAlignment="1">
      <alignment horizontal="center"/>
    </xf>
    <xf numFmtId="0" fontId="2" fillId="0" borderId="0" xfId="0" applyFont="1" applyAlignment="1"/>
    <xf numFmtId="0" fontId="22" fillId="0" borderId="0" xfId="0" applyFont="1" applyAlignment="1">
      <alignment horizontal="right"/>
    </xf>
    <xf numFmtId="0" fontId="22" fillId="0" borderId="0" xfId="0" applyFont="1" applyAlignment="1">
      <alignment horizontal="left"/>
    </xf>
    <xf numFmtId="0" fontId="22" fillId="0" borderId="0" xfId="0" applyFont="1" applyAlignment="1">
      <alignment horizontal="center"/>
    </xf>
    <xf numFmtId="0" fontId="2" fillId="9" borderId="12" xfId="0" applyFont="1" applyFill="1" applyBorder="1" applyAlignment="1">
      <alignment horizontal="right"/>
    </xf>
    <xf numFmtId="0" fontId="22" fillId="0" borderId="0" xfId="0" applyFont="1" applyAlignment="1"/>
    <xf numFmtId="0" fontId="2" fillId="9" borderId="15" xfId="0" applyFont="1" applyFill="1" applyBorder="1" applyAlignment="1">
      <alignment horizontal="right"/>
    </xf>
    <xf numFmtId="0" fontId="22" fillId="0" borderId="0" xfId="0" applyFont="1" applyAlignment="1">
      <alignment horizontal="center"/>
    </xf>
    <xf numFmtId="0" fontId="2" fillId="0" borderId="0" xfId="0" applyFont="1" applyAlignment="1">
      <alignment horizontal="left"/>
    </xf>
    <xf numFmtId="0" fontId="23" fillId="0" borderId="0" xfId="0" applyFont="1" applyAlignment="1">
      <alignment horizontal="right"/>
    </xf>
    <xf numFmtId="0" fontId="21" fillId="0" borderId="0" xfId="0" applyFont="1" applyAlignment="1">
      <alignment horizontal="right"/>
    </xf>
    <xf numFmtId="0" fontId="21" fillId="0" borderId="0" xfId="0" applyFont="1" applyAlignment="1">
      <alignment horizontal="left"/>
    </xf>
    <xf numFmtId="0" fontId="2" fillId="0" borderId="28" xfId="0" applyFont="1" applyBorder="1" applyAlignment="1"/>
    <xf numFmtId="0" fontId="21" fillId="0" borderId="0" xfId="0" applyFont="1" applyAlignment="1">
      <alignment horizontal="center"/>
    </xf>
    <xf numFmtId="0" fontId="24" fillId="3" borderId="14" xfId="0" applyFont="1" applyFill="1" applyBorder="1" applyAlignment="1"/>
    <xf numFmtId="0" fontId="2" fillId="9" borderId="10" xfId="0" applyFont="1" applyFill="1" applyBorder="1" applyAlignment="1">
      <alignment horizontal="right"/>
    </xf>
    <xf numFmtId="0" fontId="2" fillId="3" borderId="14" xfId="0" applyFont="1" applyFill="1" applyBorder="1" applyAlignment="1"/>
    <xf numFmtId="0" fontId="23" fillId="0" borderId="0" xfId="0" applyFont="1" applyAlignment="1">
      <alignment horizontal="left"/>
    </xf>
    <xf numFmtId="0" fontId="22" fillId="0" borderId="0" xfId="0" applyFont="1" applyAlignment="1">
      <alignment horizontal="right"/>
    </xf>
    <xf numFmtId="0" fontId="22" fillId="0" borderId="0" xfId="0" applyFont="1" applyAlignment="1">
      <alignment horizontal="left"/>
    </xf>
    <xf numFmtId="0" fontId="21" fillId="0" borderId="0" xfId="0" applyFont="1" applyAlignment="1"/>
    <xf numFmtId="0" fontId="2" fillId="3" borderId="15" xfId="0" applyFont="1" applyFill="1" applyBorder="1" applyAlignment="1"/>
    <xf numFmtId="0" fontId="2" fillId="3" borderId="12" xfId="0" applyFont="1" applyFill="1" applyBorder="1" applyAlignment="1">
      <alignment horizontal="right"/>
    </xf>
    <xf numFmtId="0" fontId="1" fillId="6" borderId="26" xfId="0" applyFont="1" applyFill="1" applyBorder="1" applyAlignment="1">
      <alignment horizontal="center"/>
    </xf>
    <xf numFmtId="0" fontId="2" fillId="3" borderId="15" xfId="0" applyFont="1" applyFill="1" applyBorder="1" applyAlignment="1">
      <alignment horizontal="right"/>
    </xf>
    <xf numFmtId="0" fontId="23" fillId="0" borderId="0" xfId="0" applyFont="1" applyAlignment="1">
      <alignment horizontal="center"/>
    </xf>
    <xf numFmtId="0" fontId="23" fillId="0" borderId="0" xfId="0" applyFont="1" applyAlignment="1">
      <alignment horizontal="center"/>
    </xf>
    <xf numFmtId="0" fontId="22" fillId="0" borderId="0" xfId="0" applyFont="1" applyAlignment="1">
      <alignment horizontal="center"/>
    </xf>
    <xf numFmtId="0" fontId="25" fillId="4" borderId="15" xfId="0" applyFont="1" applyFill="1" applyBorder="1" applyAlignment="1"/>
    <xf numFmtId="0" fontId="25" fillId="4" borderId="15" xfId="0" applyFont="1" applyFill="1" applyBorder="1" applyAlignment="1">
      <alignment horizontal="right"/>
    </xf>
    <xf numFmtId="0" fontId="25" fillId="0" borderId="0" xfId="0" applyFont="1" applyAlignment="1"/>
    <xf numFmtId="0" fontId="2" fillId="7" borderId="0" xfId="0" applyFont="1" applyFill="1" applyAlignment="1">
      <alignment horizontal="left"/>
    </xf>
    <xf numFmtId="0" fontId="2" fillId="7" borderId="0" xfId="0" applyFont="1" applyFill="1" applyAlignment="1">
      <alignment horizontal="center"/>
    </xf>
    <xf numFmtId="0" fontId="26" fillId="0" borderId="23" xfId="0" applyFont="1" applyBorder="1" applyAlignment="1"/>
    <xf numFmtId="0" fontId="2" fillId="7" borderId="0" xfId="0" applyFont="1" applyFill="1" applyAlignment="1">
      <alignment horizontal="center"/>
    </xf>
    <xf numFmtId="0" fontId="21" fillId="7" borderId="0" xfId="0" applyFont="1" applyFill="1" applyAlignment="1">
      <alignment horizontal="right"/>
    </xf>
    <xf numFmtId="0" fontId="21" fillId="7" borderId="0" xfId="0" applyFont="1" applyFill="1" applyAlignment="1">
      <alignment horizontal="left"/>
    </xf>
    <xf numFmtId="0" fontId="23" fillId="12" borderId="0" xfId="0" applyFont="1" applyFill="1" applyAlignment="1">
      <alignment horizontal="right"/>
    </xf>
    <xf numFmtId="0" fontId="21" fillId="7" borderId="0" xfId="0" applyFont="1" applyFill="1" applyAlignment="1">
      <alignment horizontal="center"/>
    </xf>
    <xf numFmtId="0" fontId="23" fillId="12" borderId="0" xfId="0" applyFont="1" applyFill="1" applyAlignment="1">
      <alignment horizontal="left"/>
    </xf>
    <xf numFmtId="0" fontId="21" fillId="7" borderId="0" xfId="0" applyFont="1" applyFill="1" applyAlignment="1">
      <alignment horizontal="center"/>
    </xf>
    <xf numFmtId="0" fontId="27" fillId="3" borderId="14" xfId="0" applyFont="1" applyFill="1" applyBorder="1" applyAlignment="1"/>
    <xf numFmtId="0" fontId="21" fillId="0" borderId="0" xfId="0" applyFont="1" applyAlignment="1"/>
    <xf numFmtId="0" fontId="25" fillId="0" borderId="0" xfId="0" applyFont="1" applyAlignment="1">
      <alignment horizontal="right"/>
    </xf>
    <xf numFmtId="0" fontId="21" fillId="7" borderId="0" xfId="0" applyFont="1" applyFill="1" applyAlignment="1"/>
    <xf numFmtId="0" fontId="21" fillId="12" borderId="0" xfId="0" applyFont="1" applyFill="1" applyAlignment="1">
      <alignment horizontal="right"/>
    </xf>
    <xf numFmtId="0" fontId="23" fillId="12" borderId="0" xfId="0" applyFont="1" applyFill="1" applyAlignment="1">
      <alignment horizontal="left"/>
    </xf>
    <xf numFmtId="0" fontId="23" fillId="12" borderId="0" xfId="0" applyFont="1" applyFill="1" applyAlignment="1">
      <alignment horizontal="center"/>
    </xf>
    <xf numFmtId="0" fontId="23" fillId="12" borderId="0" xfId="0" applyFont="1" applyFill="1" applyAlignment="1">
      <alignment horizontal="center"/>
    </xf>
    <xf numFmtId="0" fontId="2" fillId="0" borderId="32" xfId="0" applyFont="1" applyBorder="1" applyAlignment="1"/>
    <xf numFmtId="0" fontId="2" fillId="8" borderId="0" xfId="0" applyFont="1" applyFill="1" applyAlignment="1">
      <alignment horizontal="right"/>
    </xf>
    <xf numFmtId="0" fontId="2" fillId="8" borderId="0" xfId="0" applyFont="1" applyFill="1" applyAlignment="1">
      <alignment horizontal="left"/>
    </xf>
    <xf numFmtId="0" fontId="21" fillId="12" borderId="0" xfId="0" applyFont="1" applyFill="1" applyAlignment="1"/>
    <xf numFmtId="0" fontId="21" fillId="12" borderId="0" xfId="0" applyFont="1" applyFill="1" applyAlignment="1">
      <alignment horizontal="center"/>
    </xf>
    <xf numFmtId="0" fontId="2" fillId="7" borderId="0" xfId="0" applyFont="1" applyFill="1" applyAlignment="1"/>
    <xf numFmtId="0" fontId="2" fillId="12" borderId="0" xfId="0" applyFont="1" applyFill="1" applyAlignment="1">
      <alignment horizontal="center"/>
    </xf>
    <xf numFmtId="0" fontId="2" fillId="13" borderId="0" xfId="0" applyFont="1" applyFill="1" applyAlignment="1"/>
    <xf numFmtId="0" fontId="25" fillId="13" borderId="0" xfId="0" applyFont="1" applyFill="1" applyAlignment="1"/>
    <xf numFmtId="0" fontId="25" fillId="13" borderId="0" xfId="0" applyFont="1" applyFill="1" applyAlignment="1">
      <alignment horizontal="right"/>
    </xf>
    <xf numFmtId="0" fontId="21" fillId="8" borderId="0" xfId="0" applyFont="1" applyFill="1" applyAlignment="1">
      <alignment horizontal="right"/>
    </xf>
    <xf numFmtId="0" fontId="21" fillId="8" borderId="0" xfId="0" applyFont="1" applyFill="1" applyAlignment="1">
      <alignment horizontal="left"/>
    </xf>
    <xf numFmtId="0" fontId="2" fillId="3" borderId="22" xfId="0" applyFont="1" applyFill="1" applyBorder="1" applyAlignment="1"/>
    <xf numFmtId="0" fontId="21" fillId="12" borderId="0" xfId="0" applyFont="1" applyFill="1" applyAlignment="1">
      <alignment horizontal="left"/>
    </xf>
    <xf numFmtId="0" fontId="2" fillId="8" borderId="0" xfId="0" applyFont="1" applyFill="1" applyAlignment="1"/>
    <xf numFmtId="0" fontId="2" fillId="8" borderId="0" xfId="0" applyFont="1" applyFill="1" applyAlignment="1">
      <alignment horizontal="center"/>
    </xf>
    <xf numFmtId="0" fontId="2" fillId="8" borderId="0" xfId="0" applyFont="1" applyFill="1" applyAlignment="1">
      <alignment horizontal="center"/>
    </xf>
    <xf numFmtId="0" fontId="2" fillId="3" borderId="23" xfId="0" applyFont="1" applyFill="1" applyBorder="1" applyAlignment="1"/>
    <xf numFmtId="0" fontId="21" fillId="8" borderId="0" xfId="0" applyFont="1" applyFill="1" applyAlignment="1"/>
    <xf numFmtId="0" fontId="21" fillId="8" borderId="0" xfId="0" applyFont="1" applyFill="1" applyAlignment="1">
      <alignment horizontal="center"/>
    </xf>
    <xf numFmtId="0" fontId="21" fillId="8" borderId="0" xfId="0" applyFont="1" applyFill="1" applyAlignment="1">
      <alignment horizontal="center"/>
    </xf>
    <xf numFmtId="0" fontId="22" fillId="0" borderId="0" xfId="0" applyFont="1" applyAlignment="1"/>
    <xf numFmtId="0" fontId="2" fillId="0" borderId="23" xfId="0" applyFont="1" applyBorder="1" applyAlignment="1"/>
    <xf numFmtId="0" fontId="2" fillId="9" borderId="0" xfId="0" applyFont="1" applyFill="1" applyAlignment="1">
      <alignment horizontal="right"/>
    </xf>
    <xf numFmtId="0" fontId="21" fillId="9" borderId="0" xfId="0" applyFont="1" applyFill="1" applyAlignment="1">
      <alignment horizontal="right"/>
    </xf>
    <xf numFmtId="0" fontId="21" fillId="9" borderId="0" xfId="0" applyFont="1" applyFill="1" applyAlignment="1">
      <alignment horizontal="left"/>
    </xf>
    <xf numFmtId="0" fontId="21" fillId="9" borderId="0" xfId="0" applyFont="1" applyFill="1" applyAlignment="1">
      <alignment horizontal="center"/>
    </xf>
    <xf numFmtId="0" fontId="2" fillId="3" borderId="22" xfId="0" applyFont="1" applyFill="1" applyBorder="1" applyAlignment="1">
      <alignment horizontal="right"/>
    </xf>
    <xf numFmtId="0" fontId="29" fillId="0" borderId="0" xfId="0" applyFont="1" applyAlignment="1"/>
    <xf numFmtId="0" fontId="2" fillId="9" borderId="0" xfId="0" applyFont="1" applyFill="1" applyAlignment="1">
      <alignment horizontal="left"/>
    </xf>
    <xf numFmtId="0" fontId="2" fillId="9" borderId="0" xfId="0" applyFont="1" applyFill="1" applyAlignment="1">
      <alignment horizontal="center"/>
    </xf>
    <xf numFmtId="0" fontId="2" fillId="12" borderId="0" xfId="0" applyFont="1" applyFill="1" applyAlignment="1">
      <alignment horizontal="right"/>
    </xf>
    <xf numFmtId="0" fontId="2" fillId="0" borderId="0" xfId="0" applyFont="1" applyAlignment="1">
      <alignment horizontal="right"/>
    </xf>
    <xf numFmtId="0" fontId="2" fillId="12" borderId="0" xfId="0" applyFont="1" applyFill="1" applyAlignment="1"/>
    <xf numFmtId="0" fontId="2" fillId="12" borderId="0" xfId="0" applyFont="1" applyFill="1" applyAlignment="1">
      <alignment horizontal="center"/>
    </xf>
    <xf numFmtId="0" fontId="2" fillId="9" borderId="0" xfId="0" applyFont="1" applyFill="1" applyAlignment="1">
      <alignment horizontal="center"/>
    </xf>
    <xf numFmtId="0" fontId="2" fillId="7" borderId="23" xfId="0" applyFont="1" applyFill="1" applyBorder="1" applyAlignment="1"/>
    <xf numFmtId="0" fontId="2" fillId="3" borderId="10" xfId="0" applyFont="1" applyFill="1" applyBorder="1" applyAlignment="1">
      <alignment horizontal="right"/>
    </xf>
    <xf numFmtId="0" fontId="25" fillId="0" borderId="0" xfId="0" applyFont="1" applyAlignment="1">
      <alignment horizontal="left"/>
    </xf>
    <xf numFmtId="0" fontId="2" fillId="9" borderId="0" xfId="0" applyFont="1" applyFill="1" applyAlignment="1"/>
    <xf numFmtId="0" fontId="31" fillId="0" borderId="0" xfId="0" applyFont="1" applyAlignment="1">
      <alignment horizontal="left"/>
    </xf>
    <xf numFmtId="0" fontId="2" fillId="8" borderId="23" xfId="0" applyFont="1" applyFill="1" applyBorder="1" applyAlignment="1"/>
    <xf numFmtId="0" fontId="21" fillId="9" borderId="0" xfId="0" applyFont="1" applyFill="1" applyAlignment="1"/>
    <xf numFmtId="0" fontId="25" fillId="0" borderId="0" xfId="0" applyFont="1"/>
    <xf numFmtId="0" fontId="2" fillId="8" borderId="14" xfId="0" applyFont="1" applyFill="1" applyBorder="1" applyAlignment="1">
      <alignment horizontal="right"/>
    </xf>
    <xf numFmtId="0" fontId="2" fillId="0" borderId="0" xfId="0" applyFont="1" applyAlignment="1">
      <alignment horizontal="center"/>
    </xf>
    <xf numFmtId="0" fontId="2" fillId="9" borderId="26" xfId="0" applyFont="1" applyFill="1" applyBorder="1" applyAlignment="1"/>
    <xf numFmtId="4" fontId="19" fillId="0" borderId="0" xfId="0" applyNumberFormat="1" applyFont="1" applyAlignment="1">
      <alignment horizontal="center" vertical="center" wrapText="1"/>
    </xf>
    <xf numFmtId="0" fontId="21" fillId="12" borderId="0" xfId="0" applyFont="1" applyFill="1" applyAlignment="1">
      <alignment horizontal="center"/>
    </xf>
    <xf numFmtId="0" fontId="33" fillId="0" borderId="0" xfId="0" applyFont="1"/>
    <xf numFmtId="0" fontId="1" fillId="0" borderId="0" xfId="0" applyFont="1" applyAlignment="1">
      <alignment horizontal="center"/>
    </xf>
    <xf numFmtId="0" fontId="34" fillId="0" borderId="0" xfId="0" applyFont="1" applyAlignment="1">
      <alignment horizontal="center"/>
    </xf>
    <xf numFmtId="0" fontId="2" fillId="0" borderId="23" xfId="0" applyFont="1" applyBorder="1" applyAlignment="1"/>
    <xf numFmtId="0" fontId="35" fillId="0" borderId="0" xfId="0" applyFont="1" applyAlignment="1">
      <alignment horizontal="center"/>
    </xf>
    <xf numFmtId="0" fontId="36" fillId="10" borderId="24" xfId="0" applyFont="1" applyFill="1" applyBorder="1" applyAlignment="1">
      <alignment horizontal="center"/>
    </xf>
    <xf numFmtId="0" fontId="37" fillId="0" borderId="0" xfId="0" applyFont="1" applyAlignment="1">
      <alignment horizontal="center" vertical="center"/>
    </xf>
    <xf numFmtId="0" fontId="1" fillId="10" borderId="27" xfId="0" applyFont="1" applyFill="1" applyBorder="1" applyAlignment="1">
      <alignment horizontal="center"/>
    </xf>
    <xf numFmtId="0" fontId="21" fillId="8" borderId="0" xfId="0" applyFont="1" applyFill="1" applyAlignment="1"/>
    <xf numFmtId="0" fontId="2" fillId="0" borderId="36" xfId="0" applyFont="1" applyBorder="1" applyAlignment="1"/>
    <xf numFmtId="0" fontId="25" fillId="0" borderId="0" xfId="0" applyFont="1" applyAlignment="1">
      <alignment horizontal="right"/>
    </xf>
    <xf numFmtId="0" fontId="2" fillId="7" borderId="23" xfId="0" applyFont="1" applyFill="1" applyBorder="1" applyAlignment="1"/>
    <xf numFmtId="0" fontId="36" fillId="11" borderId="37" xfId="0" applyFont="1" applyFill="1" applyBorder="1" applyAlignment="1">
      <alignment horizontal="center"/>
    </xf>
    <xf numFmtId="0" fontId="1" fillId="11" borderId="38" xfId="0" applyFont="1" applyFill="1" applyBorder="1" applyAlignment="1">
      <alignment horizontal="center"/>
    </xf>
    <xf numFmtId="0" fontId="2" fillId="8" borderId="23" xfId="0" applyFont="1" applyFill="1" applyBorder="1" applyAlignment="1"/>
    <xf numFmtId="0" fontId="39" fillId="0" borderId="0" xfId="0" applyFont="1" applyAlignment="1">
      <alignment horizontal="center" vertical="center"/>
    </xf>
    <xf numFmtId="164" fontId="41" fillId="15" borderId="42" xfId="0" applyNumberFormat="1" applyFont="1" applyFill="1" applyBorder="1" applyAlignment="1">
      <alignment horizontal="center" vertical="center"/>
    </xf>
    <xf numFmtId="0" fontId="36" fillId="0" borderId="15" xfId="0" applyFont="1" applyBorder="1" applyAlignment="1">
      <alignment horizontal="center"/>
    </xf>
    <xf numFmtId="0" fontId="36" fillId="0" borderId="0" xfId="0" applyFont="1" applyAlignment="1">
      <alignment horizontal="center"/>
    </xf>
    <xf numFmtId="164" fontId="43" fillId="16" borderId="42" xfId="0" applyNumberFormat="1" applyFont="1" applyFill="1" applyBorder="1" applyAlignment="1">
      <alignment horizontal="center" vertical="center"/>
    </xf>
    <xf numFmtId="10" fontId="2" fillId="0" borderId="25" xfId="0" applyNumberFormat="1" applyFont="1" applyBorder="1" applyAlignment="1"/>
    <xf numFmtId="0" fontId="25" fillId="0" borderId="0" xfId="0" applyFont="1" applyAlignment="1">
      <alignment horizontal="right"/>
    </xf>
    <xf numFmtId="164" fontId="45" fillId="10" borderId="42" xfId="0" applyNumberFormat="1" applyFont="1" applyFill="1" applyBorder="1" applyAlignment="1">
      <alignment horizontal="center" vertical="center"/>
    </xf>
    <xf numFmtId="0" fontId="46" fillId="17" borderId="23" xfId="0" applyFont="1" applyFill="1" applyBorder="1" applyAlignment="1"/>
    <xf numFmtId="0" fontId="2" fillId="17" borderId="0" xfId="0" applyFont="1" applyFill="1" applyAlignment="1"/>
    <xf numFmtId="0" fontId="2" fillId="17" borderId="14" xfId="0" applyFont="1" applyFill="1" applyBorder="1" applyAlignment="1"/>
    <xf numFmtId="10" fontId="2" fillId="10" borderId="0" xfId="0" applyNumberFormat="1" applyFont="1" applyFill="1" applyAlignment="1">
      <alignment horizontal="left"/>
    </xf>
    <xf numFmtId="10" fontId="47" fillId="15" borderId="42" xfId="0" applyNumberFormat="1" applyFont="1" applyFill="1" applyBorder="1" applyAlignment="1">
      <alignment horizontal="center" vertical="center"/>
    </xf>
    <xf numFmtId="4" fontId="19" fillId="0" borderId="0" xfId="0" applyNumberFormat="1" applyFont="1"/>
    <xf numFmtId="14" fontId="5" fillId="0" borderId="0" xfId="0" applyNumberFormat="1" applyFont="1"/>
    <xf numFmtId="0" fontId="2" fillId="10" borderId="0" xfId="0" applyFont="1" applyFill="1" applyAlignment="1">
      <alignment horizontal="center"/>
    </xf>
    <xf numFmtId="0" fontId="2" fillId="17" borderId="23" xfId="0" applyFont="1" applyFill="1" applyBorder="1" applyAlignment="1"/>
    <xf numFmtId="10" fontId="48" fillId="16" borderId="42" xfId="0" applyNumberFormat="1" applyFont="1" applyFill="1" applyBorder="1" applyAlignment="1">
      <alignment horizontal="center" vertical="center"/>
    </xf>
    <xf numFmtId="3" fontId="2" fillId="10" borderId="0" xfId="0" applyNumberFormat="1" applyFont="1" applyFill="1" applyAlignment="1">
      <alignment horizontal="center"/>
    </xf>
    <xf numFmtId="0" fontId="2" fillId="17" borderId="0" xfId="0" applyFont="1" applyFill="1" applyAlignment="1">
      <alignment horizontal="right"/>
    </xf>
    <xf numFmtId="10" fontId="49" fillId="10" borderId="42" xfId="0" applyNumberFormat="1" applyFont="1" applyFill="1" applyBorder="1" applyAlignment="1">
      <alignment horizontal="center" vertical="center"/>
    </xf>
    <xf numFmtId="0" fontId="2" fillId="17" borderId="14" xfId="0" applyFont="1" applyFill="1" applyBorder="1" applyAlignment="1">
      <alignment horizontal="right"/>
    </xf>
    <xf numFmtId="0" fontId="50" fillId="10" borderId="42" xfId="0" applyFont="1" applyFill="1" applyBorder="1" applyAlignment="1">
      <alignment horizontal="center" vertical="center"/>
    </xf>
    <xf numFmtId="9" fontId="2" fillId="10" borderId="25" xfId="0" applyNumberFormat="1" applyFont="1" applyFill="1" applyBorder="1" applyAlignment="1">
      <alignment horizontal="center"/>
    </xf>
    <xf numFmtId="10" fontId="2" fillId="0" borderId="36" xfId="0" applyNumberFormat="1" applyFont="1" applyBorder="1" applyAlignment="1"/>
    <xf numFmtId="10" fontId="51" fillId="15" borderId="42" xfId="0" applyNumberFormat="1" applyFont="1" applyFill="1" applyBorder="1" applyAlignment="1">
      <alignment horizontal="center" vertical="center"/>
    </xf>
    <xf numFmtId="0" fontId="2" fillId="17" borderId="26" xfId="0" applyFont="1" applyFill="1" applyBorder="1" applyAlignment="1"/>
    <xf numFmtId="10" fontId="2" fillId="11" borderId="0" xfId="0" applyNumberFormat="1" applyFont="1" applyFill="1" applyAlignment="1">
      <alignment horizontal="left"/>
    </xf>
    <xf numFmtId="0" fontId="2" fillId="17" borderId="12" xfId="0" applyFont="1" applyFill="1" applyBorder="1" applyAlignment="1">
      <alignment horizontal="right"/>
    </xf>
    <xf numFmtId="10" fontId="52" fillId="15" borderId="42" xfId="0" applyNumberFormat="1" applyFont="1" applyFill="1" applyBorder="1" applyAlignment="1">
      <alignment horizontal="center" vertical="center"/>
    </xf>
    <xf numFmtId="0" fontId="2" fillId="17" borderId="15" xfId="0" applyFont="1" applyFill="1" applyBorder="1" applyAlignment="1">
      <alignment horizontal="right"/>
    </xf>
    <xf numFmtId="0" fontId="52" fillId="15" borderId="42" xfId="0" applyFont="1" applyFill="1" applyBorder="1" applyAlignment="1">
      <alignment horizontal="center" vertical="center"/>
    </xf>
    <xf numFmtId="0" fontId="2" fillId="11" borderId="0" xfId="0" applyFont="1" applyFill="1" applyAlignment="1">
      <alignment horizontal="center"/>
    </xf>
    <xf numFmtId="0" fontId="52" fillId="16" borderId="42" xfId="0" applyFont="1" applyFill="1" applyBorder="1" applyAlignment="1">
      <alignment horizontal="center" vertical="center"/>
    </xf>
    <xf numFmtId="3" fontId="2" fillId="11" borderId="0" xfId="0" applyNumberFormat="1" applyFont="1" applyFill="1" applyAlignment="1">
      <alignment horizontal="center"/>
    </xf>
    <xf numFmtId="0" fontId="53" fillId="17" borderId="16" xfId="0" applyFont="1" applyFill="1" applyBorder="1" applyAlignment="1"/>
    <xf numFmtId="9" fontId="2" fillId="11" borderId="36" xfId="0" applyNumberFormat="1" applyFont="1" applyFill="1" applyBorder="1" applyAlignment="1">
      <alignment horizontal="center"/>
    </xf>
    <xf numFmtId="0" fontId="2" fillId="17" borderId="17" xfId="0" applyFont="1" applyFill="1" applyBorder="1" applyAlignment="1"/>
    <xf numFmtId="10" fontId="2" fillId="0" borderId="43" xfId="0" applyNumberFormat="1" applyFont="1" applyBorder="1" applyAlignment="1"/>
    <xf numFmtId="0" fontId="2" fillId="17" borderId="18" xfId="0" applyFont="1" applyFill="1" applyBorder="1" applyAlignment="1"/>
    <xf numFmtId="0" fontId="2" fillId="0" borderId="22" xfId="0" applyFont="1" applyBorder="1" applyAlignment="1"/>
    <xf numFmtId="2" fontId="52" fillId="16" borderId="42" xfId="0" applyNumberFormat="1" applyFont="1" applyFill="1" applyBorder="1" applyAlignment="1">
      <alignment horizontal="center" vertical="center"/>
    </xf>
    <xf numFmtId="0" fontId="2" fillId="17" borderId="22" xfId="0" applyFont="1" applyFill="1" applyBorder="1" applyAlignment="1"/>
    <xf numFmtId="0" fontId="52" fillId="10" borderId="42" xfId="0" applyFont="1" applyFill="1" applyBorder="1" applyAlignment="1">
      <alignment horizontal="center" vertical="center"/>
    </xf>
    <xf numFmtId="0" fontId="2" fillId="17" borderId="0" xfId="0" applyFont="1" applyFill="1" applyAlignment="1"/>
    <xf numFmtId="0" fontId="2" fillId="17" borderId="14" xfId="0" applyFont="1" applyFill="1" applyBorder="1" applyAlignment="1"/>
    <xf numFmtId="2" fontId="52" fillId="10" borderId="42" xfId="0" applyNumberFormat="1" applyFont="1" applyFill="1" applyBorder="1" applyAlignment="1">
      <alignment horizontal="center" vertical="center"/>
    </xf>
    <xf numFmtId="164" fontId="55" fillId="15" borderId="15" xfId="0" applyNumberFormat="1" applyFont="1" applyFill="1" applyBorder="1" applyAlignment="1">
      <alignment horizontal="center"/>
    </xf>
    <xf numFmtId="0" fontId="1" fillId="17" borderId="22" xfId="0" applyFont="1" applyFill="1" applyBorder="1" applyAlignment="1"/>
    <xf numFmtId="10" fontId="30" fillId="16" borderId="42" xfId="0" applyNumberFormat="1" applyFont="1" applyFill="1" applyBorder="1" applyAlignment="1">
      <alignment horizontal="center" vertical="center"/>
    </xf>
    <xf numFmtId="164" fontId="55" fillId="18" borderId="15" xfId="0" applyNumberFormat="1" applyFont="1" applyFill="1" applyBorder="1" applyAlignment="1">
      <alignment horizontal="center"/>
    </xf>
    <xf numFmtId="10" fontId="30" fillId="10" borderId="42" xfId="0" applyNumberFormat="1" applyFont="1" applyFill="1" applyBorder="1" applyAlignment="1">
      <alignment horizontal="center" vertical="center"/>
    </xf>
    <xf numFmtId="0" fontId="2" fillId="17" borderId="22" xfId="0" applyFont="1" applyFill="1" applyBorder="1" applyAlignment="1"/>
    <xf numFmtId="0" fontId="2" fillId="17" borderId="22" xfId="0" applyFont="1" applyFill="1" applyBorder="1" applyAlignment="1"/>
    <xf numFmtId="164" fontId="30" fillId="16" borderId="42" xfId="0" applyNumberFormat="1" applyFont="1" applyFill="1" applyBorder="1" applyAlignment="1">
      <alignment horizontal="center" vertical="center"/>
    </xf>
    <xf numFmtId="0" fontId="2" fillId="17" borderId="10" xfId="0" applyFont="1" applyFill="1" applyBorder="1" applyAlignment="1"/>
    <xf numFmtId="0" fontId="2" fillId="17" borderId="12" xfId="0" applyFont="1" applyFill="1" applyBorder="1" applyAlignment="1"/>
    <xf numFmtId="164" fontId="55" fillId="19" borderId="44" xfId="0" applyNumberFormat="1" applyFont="1" applyFill="1" applyBorder="1" applyAlignment="1">
      <alignment horizontal="center"/>
    </xf>
    <xf numFmtId="10" fontId="2" fillId="0" borderId="14" xfId="0" applyNumberFormat="1" applyFont="1" applyBorder="1" applyAlignment="1"/>
    <xf numFmtId="0" fontId="2" fillId="17" borderId="15" xfId="0" applyFont="1" applyFill="1" applyBorder="1" applyAlignment="1"/>
    <xf numFmtId="164" fontId="30" fillId="10" borderId="42" xfId="0" applyNumberFormat="1" applyFont="1" applyFill="1" applyBorder="1" applyAlignment="1">
      <alignment horizontal="center" vertical="center"/>
    </xf>
    <xf numFmtId="10" fontId="2" fillId="0" borderId="15" xfId="0" applyNumberFormat="1" applyFont="1" applyBorder="1" applyAlignment="1">
      <alignment horizontal="center"/>
    </xf>
    <xf numFmtId="10" fontId="2" fillId="0" borderId="0" xfId="0" applyNumberFormat="1" applyFont="1" applyAlignment="1">
      <alignment horizontal="center"/>
    </xf>
    <xf numFmtId="10" fontId="2" fillId="15" borderId="15" xfId="0" applyNumberFormat="1" applyFont="1" applyFill="1" applyBorder="1" applyAlignment="1"/>
    <xf numFmtId="10" fontId="2" fillId="15" borderId="15" xfId="0" applyNumberFormat="1" applyFont="1" applyFill="1" applyBorder="1" applyAlignment="1">
      <alignment horizontal="center"/>
    </xf>
    <xf numFmtId="10" fontId="2" fillId="18" borderId="15" xfId="0" applyNumberFormat="1" applyFont="1" applyFill="1" applyBorder="1" applyAlignment="1">
      <alignment horizontal="center"/>
    </xf>
    <xf numFmtId="10" fontId="2" fillId="19" borderId="15" xfId="0" applyNumberFormat="1" applyFont="1" applyFill="1" applyBorder="1" applyAlignment="1">
      <alignment horizontal="center"/>
    </xf>
    <xf numFmtId="0" fontId="56" fillId="15" borderId="42" xfId="0" applyFont="1" applyFill="1" applyBorder="1" applyAlignment="1">
      <alignment horizontal="center" vertical="center"/>
    </xf>
    <xf numFmtId="0" fontId="2" fillId="15" borderId="15" xfId="0" applyFont="1" applyFill="1" applyBorder="1" applyAlignment="1">
      <alignment horizontal="center"/>
    </xf>
    <xf numFmtId="4" fontId="30" fillId="16" borderId="42" xfId="0" applyNumberFormat="1" applyFont="1" applyFill="1" applyBorder="1" applyAlignment="1">
      <alignment horizontal="center" vertical="center"/>
    </xf>
    <xf numFmtId="0" fontId="2" fillId="18" borderId="15" xfId="0" applyFont="1" applyFill="1" applyBorder="1" applyAlignment="1">
      <alignment horizontal="center"/>
    </xf>
    <xf numFmtId="4" fontId="30" fillId="10" borderId="42" xfId="0" applyNumberFormat="1" applyFont="1" applyFill="1" applyBorder="1" applyAlignment="1">
      <alignment horizontal="center" vertical="center"/>
    </xf>
    <xf numFmtId="0" fontId="57" fillId="0" borderId="0" xfId="0" applyFont="1" applyAlignment="1">
      <alignment horizontal="center"/>
    </xf>
    <xf numFmtId="2" fontId="2" fillId="18" borderId="15" xfId="0" applyNumberFormat="1" applyFont="1" applyFill="1" applyBorder="1" applyAlignment="1">
      <alignment horizontal="center"/>
    </xf>
    <xf numFmtId="0" fontId="2" fillId="19" borderId="15" xfId="0" applyFont="1" applyFill="1" applyBorder="1" applyAlignment="1">
      <alignment horizontal="center"/>
    </xf>
    <xf numFmtId="0" fontId="25" fillId="0" borderId="0" xfId="0" applyFont="1" applyAlignment="1"/>
    <xf numFmtId="0" fontId="57" fillId="0" borderId="0" xfId="0" applyFont="1" applyAlignment="1">
      <alignment horizontal="left"/>
    </xf>
    <xf numFmtId="2" fontId="2" fillId="19" borderId="44" xfId="0" applyNumberFormat="1" applyFont="1" applyFill="1" applyBorder="1" applyAlignment="1">
      <alignment horizontal="center"/>
    </xf>
    <xf numFmtId="0" fontId="57" fillId="8" borderId="42" xfId="0" applyFont="1" applyFill="1" applyBorder="1" applyAlignment="1">
      <alignment horizontal="center"/>
    </xf>
    <xf numFmtId="0" fontId="59" fillId="8" borderId="42" xfId="0" applyFont="1" applyFill="1" applyBorder="1" applyAlignment="1">
      <alignment horizontal="center"/>
    </xf>
    <xf numFmtId="0" fontId="60" fillId="0" borderId="0" xfId="0" applyFont="1" applyAlignment="1">
      <alignment horizontal="left"/>
    </xf>
    <xf numFmtId="10" fontId="60" fillId="8" borderId="42" xfId="0" applyNumberFormat="1" applyFont="1" applyFill="1" applyBorder="1" applyAlignment="1">
      <alignment horizontal="center"/>
    </xf>
    <xf numFmtId="0" fontId="60" fillId="8" borderId="42" xfId="0" applyFont="1" applyFill="1" applyBorder="1" applyAlignment="1">
      <alignment horizontal="center"/>
    </xf>
    <xf numFmtId="0" fontId="5" fillId="8" borderId="42" xfId="0" applyFont="1" applyFill="1" applyBorder="1" applyAlignment="1">
      <alignment horizontal="center"/>
    </xf>
    <xf numFmtId="10" fontId="2" fillId="10" borderId="24" xfId="0" applyNumberFormat="1" applyFont="1" applyFill="1" applyBorder="1" applyAlignment="1">
      <alignment horizontal="left"/>
    </xf>
    <xf numFmtId="0" fontId="2" fillId="10" borderId="24" xfId="0" applyFont="1" applyFill="1" applyBorder="1" applyAlignment="1">
      <alignment horizontal="center"/>
    </xf>
    <xf numFmtId="3" fontId="2" fillId="10" borderId="24" xfId="0" applyNumberFormat="1" applyFont="1" applyFill="1" applyBorder="1" applyAlignment="1">
      <alignment horizontal="center"/>
    </xf>
    <xf numFmtId="9" fontId="2" fillId="10" borderId="27" xfId="0" applyNumberFormat="1" applyFont="1" applyFill="1" applyBorder="1" applyAlignment="1">
      <alignment horizontal="center"/>
    </xf>
    <xf numFmtId="10" fontId="2" fillId="11" borderId="37" xfId="0" applyNumberFormat="1" applyFont="1" applyFill="1" applyBorder="1" applyAlignment="1">
      <alignment horizontal="left"/>
    </xf>
    <xf numFmtId="0" fontId="2" fillId="11" borderId="37" xfId="0" applyFont="1" applyFill="1" applyBorder="1" applyAlignment="1">
      <alignment horizontal="center"/>
    </xf>
    <xf numFmtId="3" fontId="2" fillId="11" borderId="37" xfId="0" applyNumberFormat="1" applyFont="1" applyFill="1" applyBorder="1" applyAlignment="1">
      <alignment horizontal="center"/>
    </xf>
    <xf numFmtId="9" fontId="2" fillId="11" borderId="38" xfId="0" applyNumberFormat="1" applyFont="1" applyFill="1" applyBorder="1" applyAlignment="1">
      <alignment horizontal="center"/>
    </xf>
    <xf numFmtId="0" fontId="1" fillId="10" borderId="24" xfId="0" applyFont="1" applyFill="1" applyBorder="1" applyAlignment="1">
      <alignment horizontal="center"/>
    </xf>
    <xf numFmtId="0" fontId="36" fillId="8" borderId="3" xfId="0" applyFont="1" applyFill="1" applyBorder="1" applyAlignment="1"/>
    <xf numFmtId="3" fontId="1" fillId="10" borderId="24" xfId="0" applyNumberFormat="1" applyFont="1" applyFill="1" applyBorder="1" applyAlignment="1">
      <alignment horizontal="center"/>
    </xf>
    <xf numFmtId="0" fontId="61" fillId="0" borderId="0" xfId="0" applyFont="1" applyAlignment="1">
      <alignment horizontal="center"/>
    </xf>
    <xf numFmtId="165" fontId="1" fillId="10" borderId="27" xfId="0" applyNumberFormat="1" applyFont="1" applyFill="1" applyBorder="1" applyAlignment="1">
      <alignment horizontal="center"/>
    </xf>
    <xf numFmtId="0" fontId="1" fillId="11" borderId="37" xfId="0" applyFont="1" applyFill="1" applyBorder="1" applyAlignment="1">
      <alignment horizontal="center"/>
    </xf>
    <xf numFmtId="0" fontId="62" fillId="0" borderId="0" xfId="0" applyFont="1" applyAlignment="1">
      <alignment horizontal="center"/>
    </xf>
    <xf numFmtId="0" fontId="1" fillId="11" borderId="37" xfId="0" applyFont="1" applyFill="1" applyBorder="1" applyAlignment="1">
      <alignment horizontal="center"/>
    </xf>
    <xf numFmtId="0" fontId="63" fillId="3" borderId="42" xfId="0" applyFont="1" applyFill="1" applyBorder="1" applyAlignment="1">
      <alignment horizontal="center" vertical="center" wrapText="1"/>
    </xf>
    <xf numFmtId="3" fontId="1" fillId="11" borderId="37" xfId="0" applyNumberFormat="1" applyFont="1" applyFill="1" applyBorder="1" applyAlignment="1">
      <alignment horizontal="center"/>
    </xf>
    <xf numFmtId="0" fontId="52" fillId="0" borderId="0" xfId="0" applyFont="1" applyAlignment="1">
      <alignment horizontal="center"/>
    </xf>
    <xf numFmtId="165" fontId="1" fillId="11" borderId="38" xfId="0" applyNumberFormat="1" applyFont="1" applyFill="1" applyBorder="1" applyAlignment="1">
      <alignment horizontal="center"/>
    </xf>
    <xf numFmtId="0" fontId="22" fillId="7" borderId="0" xfId="0" applyFont="1" applyFill="1" applyAlignment="1">
      <alignment horizontal="right"/>
    </xf>
    <xf numFmtId="0" fontId="2" fillId="0" borderId="43" xfId="0" applyFont="1" applyBorder="1" applyAlignment="1"/>
    <xf numFmtId="0" fontId="22" fillId="7" borderId="0" xfId="0" applyFont="1" applyFill="1" applyAlignment="1">
      <alignment horizontal="left"/>
    </xf>
    <xf numFmtId="0" fontId="2" fillId="15" borderId="45" xfId="0" applyFont="1" applyFill="1" applyBorder="1" applyAlignment="1">
      <alignment horizontal="center"/>
    </xf>
    <xf numFmtId="0" fontId="22" fillId="7" borderId="0" xfId="0" applyFont="1" applyFill="1" applyAlignment="1">
      <alignment horizontal="center"/>
    </xf>
    <xf numFmtId="0" fontId="22" fillId="7" borderId="0" xfId="0" applyFont="1" applyFill="1" applyAlignment="1">
      <alignment horizontal="center"/>
    </xf>
    <xf numFmtId="10" fontId="2" fillId="15" borderId="45" xfId="0" applyNumberFormat="1" applyFont="1" applyFill="1" applyBorder="1" applyAlignment="1">
      <alignment horizontal="center"/>
    </xf>
    <xf numFmtId="0" fontId="52" fillId="17" borderId="42" xfId="0" applyFont="1" applyFill="1" applyBorder="1" applyAlignment="1">
      <alignment horizontal="center"/>
    </xf>
    <xf numFmtId="2" fontId="52" fillId="17" borderId="42" xfId="0" applyNumberFormat="1" applyFont="1" applyFill="1" applyBorder="1" applyAlignment="1">
      <alignment horizontal="center" wrapText="1"/>
    </xf>
    <xf numFmtId="2" fontId="2" fillId="18" borderId="45" xfId="0" applyNumberFormat="1" applyFont="1" applyFill="1" applyBorder="1" applyAlignment="1">
      <alignment horizontal="center"/>
    </xf>
    <xf numFmtId="2" fontId="52" fillId="17" borderId="42" xfId="0" applyNumberFormat="1" applyFont="1" applyFill="1" applyBorder="1" applyAlignment="1">
      <alignment horizontal="center"/>
    </xf>
    <xf numFmtId="2" fontId="2" fillId="19" borderId="46" xfId="0" applyNumberFormat="1" applyFont="1" applyFill="1" applyBorder="1" applyAlignment="1">
      <alignment horizontal="center"/>
    </xf>
    <xf numFmtId="0" fontId="2" fillId="0" borderId="24" xfId="0" applyFont="1" applyBorder="1" applyAlignment="1"/>
    <xf numFmtId="0" fontId="2" fillId="0" borderId="37" xfId="0" applyFont="1" applyBorder="1" applyAlignment="1"/>
    <xf numFmtId="0" fontId="2" fillId="0" borderId="47" xfId="0" applyFont="1" applyBorder="1" applyAlignment="1"/>
    <xf numFmtId="0" fontId="2" fillId="0" borderId="48" xfId="0" applyFont="1" applyBorder="1" applyAlignment="1"/>
    <xf numFmtId="0" fontId="36" fillId="0" borderId="0" xfId="0" applyFont="1" applyAlignment="1">
      <alignment horizontal="center"/>
    </xf>
    <xf numFmtId="0" fontId="36" fillId="10" borderId="27" xfId="0" applyFont="1" applyFill="1" applyBorder="1" applyAlignment="1">
      <alignment horizontal="center"/>
    </xf>
    <xf numFmtId="0" fontId="36" fillId="11" borderId="38" xfId="0" applyFont="1" applyFill="1" applyBorder="1" applyAlignment="1">
      <alignment horizontal="center"/>
    </xf>
    <xf numFmtId="166" fontId="2" fillId="0" borderId="25" xfId="0" applyNumberFormat="1" applyFont="1" applyBorder="1" applyAlignment="1"/>
    <xf numFmtId="166" fontId="2" fillId="10" borderId="0" xfId="0" applyNumberFormat="1" applyFont="1" applyFill="1" applyAlignment="1">
      <alignment horizontal="left"/>
    </xf>
    <xf numFmtId="166" fontId="2" fillId="0" borderId="36" xfId="0" applyNumberFormat="1" applyFont="1" applyBorder="1" applyAlignment="1"/>
    <xf numFmtId="166" fontId="2" fillId="11" borderId="0" xfId="0" applyNumberFormat="1" applyFont="1" applyFill="1" applyAlignment="1">
      <alignment horizontal="left"/>
    </xf>
    <xf numFmtId="0" fontId="65" fillId="8" borderId="0" xfId="0" applyFont="1" applyFill="1" applyAlignment="1">
      <alignment horizontal="right"/>
    </xf>
    <xf numFmtId="0" fontId="65" fillId="8" borderId="0" xfId="0" applyFont="1" applyFill="1" applyAlignment="1">
      <alignment horizontal="left"/>
    </xf>
    <xf numFmtId="166" fontId="2" fillId="0" borderId="43" xfId="0" applyNumberFormat="1" applyFont="1" applyBorder="1" applyAlignment="1"/>
    <xf numFmtId="0" fontId="65" fillId="8" borderId="0" xfId="0" applyFont="1" applyFill="1" applyAlignment="1">
      <alignment horizontal="center"/>
    </xf>
    <xf numFmtId="0" fontId="22" fillId="8" borderId="0" xfId="0" applyFont="1" applyFill="1" applyAlignment="1">
      <alignment horizontal="right"/>
    </xf>
    <xf numFmtId="166" fontId="2" fillId="0" borderId="48" xfId="0" applyNumberFormat="1" applyFont="1" applyBorder="1" applyAlignment="1"/>
    <xf numFmtId="0" fontId="22" fillId="8" borderId="0" xfId="0" applyFont="1" applyFill="1" applyAlignment="1">
      <alignment horizontal="left"/>
    </xf>
    <xf numFmtId="166" fontId="7" fillId="7" borderId="53" xfId="0" applyNumberFormat="1" applyFont="1" applyFill="1" applyBorder="1" applyAlignment="1">
      <alignment horizontal="center"/>
    </xf>
    <xf numFmtId="0" fontId="22" fillId="8" borderId="0" xfId="0" applyFont="1" applyFill="1" applyAlignment="1">
      <alignment horizontal="center"/>
    </xf>
    <xf numFmtId="3" fontId="2" fillId="7" borderId="52" xfId="0" applyNumberFormat="1" applyFont="1" applyFill="1" applyBorder="1" applyAlignment="1">
      <alignment horizontal="center"/>
    </xf>
    <xf numFmtId="0" fontId="22" fillId="8" borderId="0" xfId="0" applyFont="1" applyFill="1" applyAlignment="1">
      <alignment horizontal="center"/>
    </xf>
    <xf numFmtId="166" fontId="2" fillId="0" borderId="14" xfId="0" applyNumberFormat="1" applyFont="1" applyBorder="1" applyAlignment="1"/>
    <xf numFmtId="166" fontId="2" fillId="0" borderId="15" xfId="0" applyNumberFormat="1" applyFont="1" applyBorder="1" applyAlignment="1">
      <alignment horizontal="center"/>
    </xf>
    <xf numFmtId="0" fontId="66" fillId="0" borderId="0" xfId="0" applyFont="1" applyAlignment="1">
      <alignment horizontal="center"/>
    </xf>
    <xf numFmtId="166" fontId="2" fillId="0" borderId="0" xfId="0" applyNumberFormat="1" applyFont="1" applyAlignment="1">
      <alignment horizontal="center"/>
    </xf>
    <xf numFmtId="0" fontId="67" fillId="0" borderId="0" xfId="0" applyFont="1" applyAlignment="1">
      <alignment horizontal="center"/>
    </xf>
    <xf numFmtId="0" fontId="68" fillId="0" borderId="42" xfId="0" applyFont="1" applyBorder="1" applyAlignment="1">
      <alignment horizontal="center"/>
    </xf>
    <xf numFmtId="0" fontId="69" fillId="0" borderId="0" xfId="0" applyFont="1" applyAlignment="1">
      <alignment horizontal="center"/>
    </xf>
    <xf numFmtId="0" fontId="70" fillId="15" borderId="42" xfId="0" applyFont="1" applyFill="1" applyBorder="1" applyAlignment="1">
      <alignment horizontal="center"/>
    </xf>
    <xf numFmtId="166" fontId="2" fillId="15" borderId="14" xfId="0" applyNumberFormat="1" applyFont="1" applyFill="1" applyBorder="1" applyAlignment="1">
      <alignment horizontal="left"/>
    </xf>
    <xf numFmtId="166" fontId="2" fillId="15" borderId="0" xfId="0" applyNumberFormat="1" applyFont="1" applyFill="1" applyAlignment="1">
      <alignment horizontal="right"/>
    </xf>
    <xf numFmtId="0" fontId="25" fillId="0" borderId="0" xfId="0" applyFont="1" applyAlignment="1">
      <alignment horizontal="center"/>
    </xf>
    <xf numFmtId="166" fontId="71" fillId="15" borderId="14" xfId="0" applyNumberFormat="1" applyFont="1" applyFill="1" applyBorder="1" applyAlignment="1">
      <alignment horizontal="left"/>
    </xf>
    <xf numFmtId="0" fontId="2" fillId="8" borderId="0" xfId="0" applyFont="1" applyFill="1" applyAlignment="1">
      <alignment horizontal="left"/>
    </xf>
    <xf numFmtId="167" fontId="2" fillId="16" borderId="0" xfId="0" applyNumberFormat="1" applyFont="1" applyFill="1" applyAlignment="1">
      <alignment horizontal="right"/>
    </xf>
    <xf numFmtId="166" fontId="71" fillId="16" borderId="14" xfId="0" applyNumberFormat="1" applyFont="1" applyFill="1" applyBorder="1" applyAlignment="1">
      <alignment horizontal="left"/>
    </xf>
    <xf numFmtId="0" fontId="25" fillId="0" borderId="42" xfId="0" applyFont="1" applyBorder="1" applyAlignment="1">
      <alignment horizontal="center"/>
    </xf>
    <xf numFmtId="167" fontId="2" fillId="19" borderId="0" xfId="0" applyNumberFormat="1" applyFont="1" applyFill="1" applyAlignment="1">
      <alignment horizontal="right"/>
    </xf>
    <xf numFmtId="166" fontId="71" fillId="19" borderId="43" xfId="0" applyNumberFormat="1" applyFont="1" applyFill="1" applyBorder="1" applyAlignment="1">
      <alignment horizontal="left"/>
    </xf>
    <xf numFmtId="3" fontId="5" fillId="0" borderId="42" xfId="0" applyNumberFormat="1" applyFont="1" applyBorder="1" applyAlignment="1">
      <alignment horizontal="center"/>
    </xf>
    <xf numFmtId="166" fontId="72" fillId="7" borderId="53" xfId="0" applyNumberFormat="1" applyFont="1" applyFill="1" applyBorder="1" applyAlignment="1">
      <alignment horizontal="center"/>
    </xf>
    <xf numFmtId="3" fontId="25" fillId="0" borderId="42" xfId="0" applyNumberFormat="1" applyFont="1" applyBorder="1" applyAlignment="1">
      <alignment horizontal="center"/>
    </xf>
    <xf numFmtId="3" fontId="2" fillId="7" borderId="48" xfId="0" applyNumberFormat="1" applyFont="1" applyFill="1" applyBorder="1" applyAlignment="1">
      <alignment horizontal="center"/>
    </xf>
    <xf numFmtId="3" fontId="73" fillId="15" borderId="42" xfId="0" applyNumberFormat="1" applyFont="1" applyFill="1" applyBorder="1" applyAlignment="1">
      <alignment horizontal="center"/>
    </xf>
    <xf numFmtId="0" fontId="74" fillId="0" borderId="0" xfId="0" applyFont="1" applyAlignment="1">
      <alignment horizontal="left"/>
    </xf>
    <xf numFmtId="0" fontId="25" fillId="0" borderId="0" xfId="0" applyFont="1" applyAlignment="1">
      <alignment horizontal="left"/>
    </xf>
    <xf numFmtId="0" fontId="22" fillId="9" borderId="0" xfId="0" applyFont="1" applyFill="1" applyAlignment="1">
      <alignment horizontal="right"/>
    </xf>
    <xf numFmtId="0" fontId="22" fillId="9" borderId="0" xfId="0" applyFont="1" applyFill="1" applyAlignment="1">
      <alignment horizontal="left"/>
    </xf>
    <xf numFmtId="0" fontId="22" fillId="9" borderId="0" xfId="0" applyFont="1" applyFill="1" applyAlignment="1">
      <alignment horizontal="center"/>
    </xf>
    <xf numFmtId="0" fontId="22" fillId="9" borderId="0" xfId="0" applyFont="1" applyFill="1" applyAlignment="1">
      <alignment horizontal="center"/>
    </xf>
    <xf numFmtId="0" fontId="65" fillId="9" borderId="0" xfId="0" applyFont="1" applyFill="1" applyAlignment="1">
      <alignment horizontal="right"/>
    </xf>
    <xf numFmtId="0" fontId="65" fillId="9" borderId="0" xfId="0" applyFont="1" applyFill="1" applyAlignment="1">
      <alignment horizontal="left"/>
    </xf>
    <xf numFmtId="0" fontId="65" fillId="9" borderId="0" xfId="0" applyFont="1" applyFill="1" applyAlignment="1">
      <alignment horizontal="center"/>
    </xf>
    <xf numFmtId="168" fontId="2" fillId="15" borderId="0" xfId="0" applyNumberFormat="1" applyFont="1" applyFill="1" applyAlignment="1">
      <alignment horizontal="right"/>
    </xf>
    <xf numFmtId="3" fontId="5" fillId="0" borderId="0" xfId="0" applyNumberFormat="1" applyFont="1" applyAlignment="1">
      <alignment horizontal="center"/>
    </xf>
    <xf numFmtId="3" fontId="75" fillId="15" borderId="42" xfId="0" applyNumberFormat="1" applyFont="1" applyFill="1" applyBorder="1" applyAlignment="1">
      <alignment horizontal="center"/>
    </xf>
    <xf numFmtId="3" fontId="5" fillId="0" borderId="42" xfId="0" applyNumberFormat="1" applyFont="1" applyBorder="1" applyAlignment="1">
      <alignment horizontal="center"/>
    </xf>
    <xf numFmtId="169" fontId="2" fillId="16" borderId="0" xfId="0" applyNumberFormat="1" applyFont="1" applyFill="1" applyAlignment="1">
      <alignment horizontal="right"/>
    </xf>
    <xf numFmtId="0" fontId="76" fillId="0" borderId="0" xfId="0" applyFont="1" applyAlignment="1"/>
    <xf numFmtId="169" fontId="2" fillId="19" borderId="0" xfId="0" applyNumberFormat="1" applyFont="1" applyFill="1" applyAlignment="1">
      <alignment horizontal="right"/>
    </xf>
    <xf numFmtId="0" fontId="25" fillId="0" borderId="0" xfId="0" applyFont="1" applyAlignment="1"/>
    <xf numFmtId="166" fontId="71" fillId="19" borderId="14" xfId="0" applyNumberFormat="1" applyFont="1" applyFill="1" applyBorder="1" applyAlignment="1">
      <alignment horizontal="left"/>
    </xf>
    <xf numFmtId="0" fontId="23" fillId="9" borderId="0" xfId="0" applyFont="1" applyFill="1" applyAlignment="1">
      <alignment horizontal="right"/>
    </xf>
    <xf numFmtId="0" fontId="23" fillId="9" borderId="0" xfId="0" applyFont="1" applyFill="1" applyAlignment="1">
      <alignment horizontal="left"/>
    </xf>
    <xf numFmtId="0" fontId="23" fillId="9" borderId="0" xfId="0" applyFont="1" applyFill="1" applyAlignment="1">
      <alignment horizontal="center"/>
    </xf>
    <xf numFmtId="0" fontId="23" fillId="9" borderId="0" xfId="0" applyFont="1" applyFill="1" applyAlignment="1">
      <alignment horizontal="center"/>
    </xf>
    <xf numFmtId="3" fontId="5" fillId="0" borderId="13" xfId="0" applyNumberFormat="1" applyFont="1" applyBorder="1" applyAlignment="1">
      <alignment horizontal="center"/>
    </xf>
    <xf numFmtId="3" fontId="5" fillId="0" borderId="13" xfId="0" applyNumberFormat="1" applyFont="1" applyBorder="1" applyAlignment="1">
      <alignment horizontal="center"/>
    </xf>
    <xf numFmtId="3" fontId="75" fillId="15" borderId="13" xfId="0" applyNumberFormat="1" applyFont="1" applyFill="1" applyBorder="1" applyAlignment="1">
      <alignment horizontal="center"/>
    </xf>
    <xf numFmtId="3" fontId="25" fillId="0" borderId="13" xfId="0" applyNumberFormat="1" applyFont="1" applyBorder="1" applyAlignment="1">
      <alignment horizontal="center"/>
    </xf>
    <xf numFmtId="3" fontId="73" fillId="15" borderId="13" xfId="0" applyNumberFormat="1" applyFont="1" applyFill="1" applyBorder="1" applyAlignment="1">
      <alignment horizontal="center"/>
    </xf>
    <xf numFmtId="0" fontId="21" fillId="9" borderId="0" xfId="0" applyFont="1" applyFill="1" applyAlignment="1">
      <alignment horizontal="center"/>
    </xf>
    <xf numFmtId="2" fontId="2" fillId="16" borderId="0" xfId="0" applyNumberFormat="1" applyFont="1" applyFill="1" applyAlignment="1">
      <alignment horizontal="right"/>
    </xf>
    <xf numFmtId="0" fontId="77" fillId="0" borderId="0" xfId="0" applyFont="1" applyAlignment="1"/>
    <xf numFmtId="2" fontId="2" fillId="19" borderId="0" xfId="0" applyNumberFormat="1" applyFont="1" applyFill="1" applyAlignment="1">
      <alignment horizontal="right"/>
    </xf>
    <xf numFmtId="0" fontId="30" fillId="0" borderId="0" xfId="0" applyFont="1" applyAlignment="1">
      <alignment horizontal="center"/>
    </xf>
    <xf numFmtId="0" fontId="30" fillId="21" borderId="42" xfId="0" applyFont="1" applyFill="1" applyBorder="1" applyAlignment="1">
      <alignment horizontal="center"/>
    </xf>
    <xf numFmtId="166" fontId="2" fillId="10" borderId="24" xfId="0" applyNumberFormat="1" applyFont="1" applyFill="1" applyBorder="1" applyAlignment="1">
      <alignment horizontal="left"/>
    </xf>
    <xf numFmtId="3" fontId="30" fillId="21" borderId="42" xfId="0" applyNumberFormat="1" applyFont="1" applyFill="1" applyBorder="1" applyAlignment="1">
      <alignment horizontal="center"/>
    </xf>
    <xf numFmtId="3" fontId="78" fillId="21" borderId="42" xfId="0" applyNumberFormat="1" applyFont="1" applyFill="1" applyBorder="1" applyAlignment="1">
      <alignment horizontal="center"/>
    </xf>
    <xf numFmtId="166" fontId="2" fillId="11" borderId="37" xfId="0" applyNumberFormat="1" applyFont="1" applyFill="1" applyBorder="1" applyAlignment="1">
      <alignment horizontal="left"/>
    </xf>
    <xf numFmtId="0" fontId="25" fillId="0" borderId="0" xfId="0" applyFont="1" applyAlignment="1">
      <alignment horizontal="center"/>
    </xf>
    <xf numFmtId="166" fontId="2" fillId="15" borderId="45" xfId="0" applyNumberFormat="1" applyFont="1" applyFill="1" applyBorder="1" applyAlignment="1">
      <alignment horizontal="left"/>
    </xf>
    <xf numFmtId="0" fontId="25" fillId="0" borderId="22" xfId="0" applyFont="1" applyBorder="1" applyAlignment="1">
      <alignment horizontal="center"/>
    </xf>
    <xf numFmtId="166" fontId="2" fillId="15" borderId="57" xfId="0" applyNumberFormat="1" applyFont="1" applyFill="1" applyBorder="1" applyAlignment="1">
      <alignment horizontal="right"/>
    </xf>
    <xf numFmtId="0" fontId="25" fillId="15" borderId="42" xfId="0" applyFont="1" applyFill="1" applyBorder="1" applyAlignment="1">
      <alignment horizontal="center"/>
    </xf>
    <xf numFmtId="166" fontId="71" fillId="15" borderId="45" xfId="0" applyNumberFormat="1" applyFont="1" applyFill="1" applyBorder="1" applyAlignment="1">
      <alignment horizontal="left"/>
    </xf>
    <xf numFmtId="2" fontId="2" fillId="16" borderId="57" xfId="0" applyNumberFormat="1" applyFont="1" applyFill="1" applyBorder="1" applyAlignment="1">
      <alignment horizontal="right"/>
    </xf>
    <xf numFmtId="166" fontId="71" fillId="16" borderId="45" xfId="0" applyNumberFormat="1" applyFont="1" applyFill="1" applyBorder="1" applyAlignment="1">
      <alignment horizontal="left"/>
    </xf>
    <xf numFmtId="10" fontId="25" fillId="0" borderId="42" xfId="0" applyNumberFormat="1" applyFont="1" applyBorder="1" applyAlignment="1">
      <alignment horizontal="center"/>
    </xf>
    <xf numFmtId="2" fontId="2" fillId="19" borderId="57" xfId="0" applyNumberFormat="1" applyFont="1" applyFill="1" applyBorder="1" applyAlignment="1">
      <alignment horizontal="right"/>
    </xf>
    <xf numFmtId="10" fontId="25" fillId="15" borderId="42" xfId="0" applyNumberFormat="1" applyFont="1" applyFill="1" applyBorder="1" applyAlignment="1">
      <alignment horizontal="center"/>
    </xf>
    <xf numFmtId="166" fontId="71" fillId="19" borderId="46" xfId="0" applyNumberFormat="1" applyFont="1" applyFill="1" applyBorder="1" applyAlignment="1">
      <alignment horizontal="left"/>
    </xf>
    <xf numFmtId="10" fontId="25" fillId="2" borderId="42" xfId="0" applyNumberFormat="1" applyFont="1" applyFill="1" applyBorder="1" applyAlignment="1">
      <alignment horizontal="center"/>
    </xf>
    <xf numFmtId="166" fontId="1" fillId="10" borderId="24" xfId="0" applyNumberFormat="1" applyFont="1" applyFill="1" applyBorder="1" applyAlignment="1">
      <alignment horizontal="center"/>
    </xf>
    <xf numFmtId="166" fontId="1" fillId="11" borderId="37" xfId="0" applyNumberFormat="1" applyFont="1" applyFill="1" applyBorder="1" applyAlignment="1">
      <alignment horizontal="center"/>
    </xf>
    <xf numFmtId="4" fontId="25" fillId="0" borderId="42" xfId="0" applyNumberFormat="1" applyFont="1" applyBorder="1" applyAlignment="1">
      <alignment horizontal="center"/>
    </xf>
    <xf numFmtId="0" fontId="25" fillId="0" borderId="3" xfId="0" applyFont="1" applyBorder="1" applyAlignment="1">
      <alignment horizontal="center"/>
    </xf>
    <xf numFmtId="166" fontId="36" fillId="7" borderId="53" xfId="0" applyNumberFormat="1" applyFont="1" applyFill="1" applyBorder="1" applyAlignment="1">
      <alignment horizontal="center"/>
    </xf>
    <xf numFmtId="3" fontId="1" fillId="7" borderId="52" xfId="0" applyNumberFormat="1" applyFont="1" applyFill="1" applyBorder="1" applyAlignment="1">
      <alignment horizontal="center"/>
    </xf>
    <xf numFmtId="0" fontId="80" fillId="0" borderId="42" xfId="0" applyFont="1" applyBorder="1" applyAlignment="1"/>
    <xf numFmtId="0" fontId="25" fillId="0" borderId="42" xfId="0" applyFont="1" applyBorder="1" applyAlignment="1"/>
    <xf numFmtId="0" fontId="5" fillId="0" borderId="42" xfId="0" applyFont="1" applyBorder="1" applyAlignment="1"/>
    <xf numFmtId="0" fontId="59" fillId="0" borderId="0" xfId="0" applyFont="1" applyAlignment="1">
      <alignment horizontal="center"/>
    </xf>
    <xf numFmtId="0" fontId="81" fillId="0" borderId="14" xfId="0" applyFont="1" applyBorder="1" applyAlignment="1">
      <alignment horizontal="center"/>
    </xf>
    <xf numFmtId="0" fontId="36" fillId="2" borderId="12" xfId="0" applyFont="1" applyFill="1" applyBorder="1" applyAlignment="1">
      <alignment horizontal="center"/>
    </xf>
    <xf numFmtId="0" fontId="25" fillId="0" borderId="16" xfId="0" applyFont="1" applyBorder="1" applyAlignment="1">
      <alignment horizontal="center"/>
    </xf>
    <xf numFmtId="0" fontId="25" fillId="0" borderId="17" xfId="0" applyFont="1" applyBorder="1" applyAlignment="1">
      <alignment horizontal="center"/>
    </xf>
    <xf numFmtId="0" fontId="36" fillId="2" borderId="15" xfId="0" applyFont="1" applyFill="1" applyBorder="1" applyAlignment="1">
      <alignment horizontal="center"/>
    </xf>
    <xf numFmtId="0" fontId="5" fillId="0" borderId="0" xfId="0" applyFont="1" applyAlignment="1">
      <alignment horizontal="center"/>
    </xf>
    <xf numFmtId="0" fontId="5" fillId="0" borderId="14" xfId="0" applyFont="1" applyBorder="1" applyAlignment="1">
      <alignment horizontal="center"/>
    </xf>
    <xf numFmtId="164" fontId="2" fillId="0" borderId="25" xfId="0" applyNumberFormat="1" applyFont="1" applyBorder="1" applyAlignment="1"/>
    <xf numFmtId="0" fontId="25" fillId="0" borderId="22" xfId="0" applyFont="1" applyBorder="1" applyAlignment="1">
      <alignment horizontal="center"/>
    </xf>
    <xf numFmtId="164" fontId="2" fillId="10" borderId="0" xfId="0" applyNumberFormat="1" applyFont="1" applyFill="1" applyAlignment="1">
      <alignment horizontal="left"/>
    </xf>
    <xf numFmtId="0" fontId="81" fillId="15" borderId="14" xfId="0" applyFont="1" applyFill="1" applyBorder="1" applyAlignment="1">
      <alignment horizontal="center"/>
    </xf>
    <xf numFmtId="164" fontId="2" fillId="0" borderId="36" xfId="0" applyNumberFormat="1" applyFont="1" applyBorder="1" applyAlignment="1"/>
    <xf numFmtId="164" fontId="2" fillId="11" borderId="0" xfId="0" applyNumberFormat="1" applyFont="1" applyFill="1" applyAlignment="1">
      <alignment horizontal="left"/>
    </xf>
    <xf numFmtId="0" fontId="25" fillId="0" borderId="5" xfId="0" applyFont="1" applyBorder="1" applyAlignment="1">
      <alignment horizontal="center"/>
    </xf>
    <xf numFmtId="164" fontId="2" fillId="0" borderId="14" xfId="0" applyNumberFormat="1" applyFont="1" applyBorder="1" applyAlignment="1"/>
    <xf numFmtId="0" fontId="5" fillId="0" borderId="14" xfId="0" applyFont="1" applyBorder="1" applyAlignment="1">
      <alignment horizontal="center"/>
    </xf>
    <xf numFmtId="164" fontId="2" fillId="2" borderId="0" xfId="0" applyNumberFormat="1" applyFont="1" applyFill="1" applyAlignment="1">
      <alignment horizontal="left"/>
    </xf>
    <xf numFmtId="0" fontId="2" fillId="2" borderId="0" xfId="0" applyFont="1" applyFill="1" applyAlignment="1">
      <alignment horizontal="center"/>
    </xf>
    <xf numFmtId="0" fontId="2" fillId="2" borderId="14" xfId="0" applyFont="1" applyFill="1" applyBorder="1" applyAlignment="1">
      <alignment horizontal="center"/>
    </xf>
    <xf numFmtId="0" fontId="81" fillId="0" borderId="15" xfId="0" applyFont="1" applyBorder="1" applyAlignment="1">
      <alignment horizontal="center"/>
    </xf>
    <xf numFmtId="164" fontId="2" fillId="0" borderId="48" xfId="0" applyNumberFormat="1" applyFont="1" applyBorder="1" applyAlignment="1"/>
    <xf numFmtId="0" fontId="25" fillId="0" borderId="10" xfId="0" applyFont="1" applyBorder="1" applyAlignment="1">
      <alignment horizontal="center"/>
    </xf>
    <xf numFmtId="0" fontId="25" fillId="0" borderId="12" xfId="0" applyFont="1" applyBorder="1" applyAlignment="1">
      <alignment horizontal="center"/>
    </xf>
    <xf numFmtId="164" fontId="2" fillId="7" borderId="52" xfId="0" applyNumberFormat="1" applyFont="1" applyFill="1" applyBorder="1"/>
    <xf numFmtId="0" fontId="2" fillId="7" borderId="52" xfId="0" applyFont="1" applyFill="1" applyBorder="1" applyAlignment="1">
      <alignment horizontal="center"/>
    </xf>
    <xf numFmtId="0" fontId="25" fillId="0" borderId="15" xfId="0" applyFont="1" applyBorder="1" applyAlignment="1">
      <alignment horizontal="center"/>
    </xf>
    <xf numFmtId="0" fontId="25" fillId="22" borderId="42" xfId="0" applyFont="1" applyFill="1" applyBorder="1" applyAlignment="1">
      <alignment horizontal="center"/>
    </xf>
    <xf numFmtId="164" fontId="59" fillId="0" borderId="0" xfId="0" applyNumberFormat="1" applyFont="1" applyAlignment="1">
      <alignment horizontal="center"/>
    </xf>
    <xf numFmtId="0" fontId="66" fillId="0" borderId="42" xfId="0" applyFont="1" applyBorder="1" applyAlignment="1"/>
    <xf numFmtId="0" fontId="25" fillId="0" borderId="13" xfId="0" applyFont="1" applyBorder="1" applyAlignment="1">
      <alignment horizontal="center"/>
    </xf>
    <xf numFmtId="0" fontId="25" fillId="0" borderId="13" xfId="0" applyFont="1" applyBorder="1" applyAlignment="1">
      <alignment horizontal="center"/>
    </xf>
    <xf numFmtId="0" fontId="25" fillId="0" borderId="42" xfId="0" applyFont="1" applyBorder="1" applyAlignment="1">
      <alignment horizontal="left"/>
    </xf>
    <xf numFmtId="168" fontId="25" fillId="0" borderId="42" xfId="0" applyNumberFormat="1" applyFont="1" applyBorder="1" applyAlignment="1">
      <alignment horizontal="center"/>
    </xf>
    <xf numFmtId="0" fontId="82" fillId="0" borderId="42" xfId="0" applyFont="1" applyBorder="1" applyAlignment="1"/>
    <xf numFmtId="10" fontId="82" fillId="0" borderId="42" xfId="0" applyNumberFormat="1" applyFont="1" applyBorder="1" applyAlignment="1"/>
    <xf numFmtId="0" fontId="25" fillId="0" borderId="16" xfId="0" applyFont="1" applyBorder="1" applyAlignment="1">
      <alignment horizontal="center"/>
    </xf>
    <xf numFmtId="0" fontId="25" fillId="0" borderId="18" xfId="0" applyFont="1" applyBorder="1" applyAlignment="1">
      <alignment horizontal="center"/>
    </xf>
    <xf numFmtId="0" fontId="25" fillId="0" borderId="6" xfId="0" applyFont="1" applyBorder="1" applyAlignment="1">
      <alignment horizontal="left"/>
    </xf>
    <xf numFmtId="0" fontId="25" fillId="0" borderId="14" xfId="0" applyFont="1" applyBorder="1" applyAlignment="1">
      <alignment horizontal="center"/>
    </xf>
    <xf numFmtId="0" fontId="25" fillId="0" borderId="10" xfId="0" applyFont="1" applyBorder="1" applyAlignment="1">
      <alignment horizontal="center"/>
    </xf>
    <xf numFmtId="0" fontId="25" fillId="0" borderId="15" xfId="0" applyFont="1" applyBorder="1" applyAlignment="1">
      <alignment horizontal="center"/>
    </xf>
    <xf numFmtId="0" fontId="25" fillId="0" borderId="42" xfId="0" applyFont="1" applyBorder="1" applyAlignment="1"/>
    <xf numFmtId="0" fontId="84" fillId="0" borderId="0" xfId="0" applyFont="1" applyAlignment="1">
      <alignment horizontal="center"/>
    </xf>
    <xf numFmtId="0" fontId="86" fillId="0" borderId="0" xfId="0" applyFont="1" applyAlignment="1"/>
    <xf numFmtId="0" fontId="86" fillId="15" borderId="42" xfId="0" applyFont="1" applyFill="1" applyBorder="1" applyAlignment="1"/>
    <xf numFmtId="0" fontId="86" fillId="15" borderId="42" xfId="0" applyFont="1" applyFill="1" applyBorder="1" applyAlignment="1"/>
    <xf numFmtId="168" fontId="86" fillId="0" borderId="0" xfId="0" applyNumberFormat="1" applyFont="1" applyAlignment="1"/>
    <xf numFmtId="168" fontId="86" fillId="15" borderId="42" xfId="0" applyNumberFormat="1" applyFont="1" applyFill="1" applyBorder="1" applyAlignment="1"/>
    <xf numFmtId="10" fontId="84" fillId="15" borderId="42" xfId="0" applyNumberFormat="1" applyFont="1" applyFill="1" applyBorder="1" applyAlignment="1"/>
    <xf numFmtId="10" fontId="85" fillId="15" borderId="42" xfId="0" applyNumberFormat="1" applyFont="1" applyFill="1" applyBorder="1" applyAlignment="1"/>
    <xf numFmtId="0" fontId="2" fillId="10" borderId="24" xfId="0" applyFont="1" applyFill="1" applyBorder="1" applyAlignment="1">
      <alignment horizontal="left"/>
    </xf>
    <xf numFmtId="0" fontId="2" fillId="11" borderId="37" xfId="0" applyFont="1" applyFill="1" applyBorder="1" applyAlignment="1">
      <alignment horizontal="left"/>
    </xf>
    <xf numFmtId="0" fontId="4" fillId="0" borderId="0" xfId="0" applyFont="1" applyAlignment="1">
      <alignment horizontal="center"/>
    </xf>
    <xf numFmtId="0" fontId="2" fillId="2" borderId="12" xfId="0" applyFont="1" applyFill="1" applyBorder="1" applyAlignment="1">
      <alignment horizontal="left"/>
    </xf>
    <xf numFmtId="0" fontId="87" fillId="0" borderId="0" xfId="0" applyFont="1" applyAlignment="1"/>
    <xf numFmtId="0" fontId="2" fillId="2" borderId="12" xfId="0" applyFont="1" applyFill="1" applyBorder="1" applyAlignment="1">
      <alignment horizontal="center"/>
    </xf>
    <xf numFmtId="0" fontId="85" fillId="0" borderId="17" xfId="0" applyFont="1" applyBorder="1" applyAlignment="1">
      <alignment horizontal="center"/>
    </xf>
    <xf numFmtId="0" fontId="2" fillId="2" borderId="15" xfId="0" applyFont="1" applyFill="1" applyBorder="1" applyAlignment="1">
      <alignment horizontal="center"/>
    </xf>
    <xf numFmtId="0" fontId="88" fillId="0" borderId="17" xfId="0" applyFont="1" applyBorder="1" applyAlignment="1">
      <alignment horizontal="center"/>
    </xf>
    <xf numFmtId="0" fontId="25" fillId="0" borderId="18" xfId="0" applyFont="1" applyBorder="1" applyAlignment="1">
      <alignment horizontal="center"/>
    </xf>
    <xf numFmtId="0" fontId="85" fillId="0" borderId="0" xfId="0" applyFont="1" applyAlignment="1">
      <alignment horizontal="center"/>
    </xf>
    <xf numFmtId="0" fontId="88" fillId="0" borderId="0" xfId="0" applyFont="1" applyAlignment="1">
      <alignment horizontal="center"/>
    </xf>
    <xf numFmtId="0" fontId="25" fillId="0" borderId="14" xfId="0" applyFont="1" applyBorder="1" applyAlignment="1"/>
    <xf numFmtId="0" fontId="1" fillId="2" borderId="12" xfId="0" applyFont="1" applyFill="1" applyBorder="1" applyAlignment="1">
      <alignment horizontal="center"/>
    </xf>
    <xf numFmtId="0" fontId="1" fillId="2" borderId="12" xfId="0" applyFont="1" applyFill="1" applyBorder="1" applyAlignment="1">
      <alignment horizontal="center"/>
    </xf>
    <xf numFmtId="0" fontId="25" fillId="0" borderId="14" xfId="0" applyFont="1" applyBorder="1" applyAlignment="1">
      <alignment horizontal="center"/>
    </xf>
    <xf numFmtId="0" fontId="1" fillId="2" borderId="15" xfId="0" applyFont="1" applyFill="1" applyBorder="1" applyAlignment="1">
      <alignment horizontal="center"/>
    </xf>
    <xf numFmtId="10" fontId="2" fillId="0" borderId="0" xfId="0" applyNumberFormat="1" applyFont="1" applyAlignment="1"/>
    <xf numFmtId="0" fontId="85" fillId="0" borderId="12" xfId="0" applyFont="1" applyBorder="1" applyAlignment="1">
      <alignment horizontal="center"/>
    </xf>
    <xf numFmtId="0" fontId="88" fillId="0" borderId="12" xfId="0" applyFont="1" applyBorder="1" applyAlignment="1">
      <alignment horizontal="center"/>
    </xf>
    <xf numFmtId="0" fontId="2" fillId="0" borderId="2" xfId="0" applyFont="1" applyBorder="1" applyAlignment="1"/>
    <xf numFmtId="0" fontId="2" fillId="0" borderId="58" xfId="0" applyFont="1" applyBorder="1" applyAlignment="1"/>
    <xf numFmtId="0" fontId="91" fillId="0" borderId="0" xfId="0" applyFont="1" applyAlignment="1">
      <alignment horizontal="left"/>
    </xf>
    <xf numFmtId="0" fontId="25" fillId="0" borderId="0" xfId="0" applyFont="1" applyAlignment="1">
      <alignment horizontal="left" vertical="center" wrapText="1"/>
    </xf>
    <xf numFmtId="0" fontId="5" fillId="17" borderId="11" xfId="0" applyFont="1" applyFill="1" applyBorder="1"/>
    <xf numFmtId="0" fontId="5" fillId="17" borderId="0" xfId="0" applyFont="1" applyFill="1"/>
    <xf numFmtId="0" fontId="5" fillId="17" borderId="58" xfId="0" applyFont="1" applyFill="1" applyBorder="1"/>
    <xf numFmtId="0" fontId="2" fillId="17" borderId="62" xfId="0" applyFont="1" applyFill="1" applyBorder="1" applyAlignment="1"/>
    <xf numFmtId="0" fontId="2" fillId="17" borderId="2" xfId="0" applyFont="1" applyFill="1" applyBorder="1" applyAlignment="1"/>
    <xf numFmtId="0" fontId="2" fillId="17" borderId="63" xfId="0" applyFont="1" applyFill="1" applyBorder="1" applyAlignment="1"/>
    <xf numFmtId="0" fontId="54" fillId="0" borderId="0" xfId="0" applyFont="1" applyAlignment="1">
      <alignment horizontal="center"/>
    </xf>
    <xf numFmtId="0" fontId="54" fillId="0" borderId="0" xfId="0" applyFont="1" applyAlignment="1"/>
    <xf numFmtId="0" fontId="25" fillId="0" borderId="22" xfId="0" applyFont="1" applyBorder="1" applyAlignment="1"/>
    <xf numFmtId="0" fontId="92" fillId="0" borderId="0" xfId="0" applyFont="1" applyAlignment="1"/>
    <xf numFmtId="0" fontId="92" fillId="2" borderId="0" xfId="0" applyFont="1" applyFill="1" applyAlignment="1"/>
    <xf numFmtId="0" fontId="15" fillId="0" borderId="19" xfId="0" applyFont="1" applyBorder="1" applyAlignment="1">
      <alignment horizontal="center" vertical="center" wrapText="1"/>
    </xf>
    <xf numFmtId="0" fontId="5" fillId="0" borderId="20" xfId="0" applyFont="1" applyBorder="1"/>
    <xf numFmtId="0" fontId="5" fillId="0" borderId="21" xfId="0" applyFont="1" applyBorder="1"/>
    <xf numFmtId="0" fontId="36" fillId="0" borderId="12" xfId="0" applyFont="1" applyBorder="1" applyAlignment="1">
      <alignment horizontal="center"/>
    </xf>
    <xf numFmtId="0" fontId="5" fillId="0" borderId="15" xfId="0" applyFont="1" applyBorder="1"/>
    <xf numFmtId="0" fontId="8" fillId="2" borderId="8" xfId="0" applyFont="1" applyFill="1" applyBorder="1" applyAlignment="1">
      <alignment horizontal="center" vertical="center" wrapText="1"/>
    </xf>
    <xf numFmtId="0" fontId="5" fillId="0" borderId="9" xfId="0" applyFont="1" applyBorder="1"/>
    <xf numFmtId="10" fontId="54" fillId="15" borderId="12" xfId="0" applyNumberFormat="1" applyFont="1" applyFill="1" applyBorder="1" applyAlignment="1">
      <alignment horizontal="center"/>
    </xf>
    <xf numFmtId="0" fontId="5" fillId="0" borderId="12" xfId="0" applyFont="1" applyBorder="1"/>
    <xf numFmtId="0" fontId="1" fillId="10" borderId="24" xfId="0" applyFont="1" applyFill="1" applyBorder="1" applyAlignment="1">
      <alignment horizontal="center"/>
    </xf>
    <xf numFmtId="0" fontId="5" fillId="0" borderId="24" xfId="0" applyFont="1" applyBorder="1"/>
    <xf numFmtId="0" fontId="5" fillId="0" borderId="27" xfId="0" applyFont="1" applyBorder="1"/>
    <xf numFmtId="0" fontId="1" fillId="11" borderId="37" xfId="0" applyFont="1" applyFill="1" applyBorder="1" applyAlignment="1">
      <alignment horizontal="center"/>
    </xf>
    <xf numFmtId="0" fontId="5" fillId="0" borderId="37" xfId="0" applyFont="1" applyBorder="1"/>
    <xf numFmtId="0" fontId="5" fillId="0" borderId="38" xfId="0" applyFont="1" applyBorder="1"/>
    <xf numFmtId="0" fontId="1" fillId="0" borderId="12" xfId="0" applyFont="1" applyBorder="1" applyAlignment="1">
      <alignment horizontal="center"/>
    </xf>
    <xf numFmtId="0" fontId="1" fillId="11" borderId="29" xfId="0" applyFont="1" applyFill="1" applyBorder="1" applyAlignment="1">
      <alignment horizontal="center"/>
    </xf>
    <xf numFmtId="0" fontId="5" fillId="0" borderId="30" xfId="0" applyFont="1" applyBorder="1"/>
    <xf numFmtId="0" fontId="5" fillId="0" borderId="31" xfId="0" applyFont="1" applyBorder="1"/>
    <xf numFmtId="0" fontId="30" fillId="14" borderId="34" xfId="0" applyFont="1" applyFill="1" applyBorder="1" applyAlignment="1">
      <alignment horizontal="left" vertical="center"/>
    </xf>
    <xf numFmtId="0" fontId="5" fillId="0" borderId="34" xfId="0" applyFont="1" applyBorder="1"/>
    <xf numFmtId="0" fontId="5" fillId="0" borderId="35" xfId="0" applyFont="1" applyBorder="1"/>
    <xf numFmtId="0" fontId="5" fillId="0" borderId="40" xfId="0" applyFont="1" applyBorder="1"/>
    <xf numFmtId="0" fontId="5" fillId="0" borderId="41" xfId="0" applyFont="1" applyBorder="1"/>
    <xf numFmtId="0" fontId="30" fillId="14" borderId="33" xfId="0" applyFont="1" applyFill="1" applyBorder="1" applyAlignment="1">
      <alignment horizontal="right" vertical="center"/>
    </xf>
    <xf numFmtId="0" fontId="5" fillId="0" borderId="39" xfId="0" applyFont="1" applyBorder="1"/>
    <xf numFmtId="0" fontId="36" fillId="0" borderId="0" xfId="0" applyFont="1" applyAlignment="1">
      <alignment horizontal="center" vertical="center" wrapText="1"/>
    </xf>
    <xf numFmtId="0" fontId="0" fillId="0" borderId="0" xfId="0" applyFont="1" applyAlignment="1"/>
    <xf numFmtId="0" fontId="5" fillId="0" borderId="14" xfId="0" applyFont="1" applyBorder="1"/>
    <xf numFmtId="166" fontId="2" fillId="0" borderId="3" xfId="0" applyNumberFormat="1" applyFont="1" applyBorder="1" applyAlignment="1">
      <alignment horizontal="center"/>
    </xf>
    <xf numFmtId="0" fontId="5" fillId="0" borderId="6" xfId="0" applyFont="1" applyBorder="1"/>
    <xf numFmtId="166" fontId="2" fillId="0" borderId="12" xfId="0" applyNumberFormat="1" applyFont="1" applyBorder="1" applyAlignment="1">
      <alignment horizontal="center"/>
    </xf>
    <xf numFmtId="166" fontId="2" fillId="0" borderId="10" xfId="0" applyNumberFormat="1" applyFont="1" applyBorder="1" applyAlignment="1">
      <alignment horizontal="center"/>
    </xf>
    <xf numFmtId="10" fontId="2" fillId="18" borderId="12" xfId="0" applyNumberFormat="1" applyFont="1" applyFill="1" applyBorder="1" applyAlignment="1">
      <alignment horizontal="center"/>
    </xf>
    <xf numFmtId="10" fontId="2" fillId="19" borderId="12" xfId="0" applyNumberFormat="1" applyFont="1" applyFill="1" applyBorder="1" applyAlignment="1">
      <alignment horizontal="center"/>
    </xf>
    <xf numFmtId="0" fontId="5" fillId="0" borderId="44" xfId="0" applyFont="1" applyBorder="1"/>
    <xf numFmtId="0" fontId="64" fillId="0" borderId="12" xfId="0" applyFont="1" applyBorder="1" applyAlignment="1">
      <alignment horizontal="center"/>
    </xf>
    <xf numFmtId="0" fontId="1" fillId="14" borderId="33" xfId="0" applyFont="1" applyFill="1" applyBorder="1" applyAlignment="1">
      <alignment horizontal="center"/>
    </xf>
    <xf numFmtId="166" fontId="1" fillId="15" borderId="12" xfId="0" applyNumberFormat="1" applyFont="1" applyFill="1" applyBorder="1" applyAlignment="1">
      <alignment horizontal="center"/>
    </xf>
    <xf numFmtId="10" fontId="54" fillId="18" borderId="12" xfId="0" applyNumberFormat="1" applyFont="1" applyFill="1" applyBorder="1" applyAlignment="1">
      <alignment horizontal="center"/>
    </xf>
    <xf numFmtId="10" fontId="54" fillId="19" borderId="12" xfId="0" applyNumberFormat="1" applyFont="1" applyFill="1" applyBorder="1" applyAlignment="1">
      <alignment horizontal="center"/>
    </xf>
    <xf numFmtId="0" fontId="1" fillId="7" borderId="49" xfId="0" applyFont="1" applyFill="1" applyBorder="1" applyAlignment="1">
      <alignment horizontal="center" vertical="center" wrapText="1"/>
    </xf>
    <xf numFmtId="0" fontId="5" fillId="0" borderId="50" xfId="0" applyFont="1" applyBorder="1"/>
    <xf numFmtId="0" fontId="5" fillId="0" borderId="51" xfId="0" applyFont="1" applyBorder="1"/>
    <xf numFmtId="0" fontId="5" fillId="0" borderId="52" xfId="0" applyFont="1" applyBorder="1"/>
    <xf numFmtId="166" fontId="1" fillId="19" borderId="12" xfId="0" applyNumberFormat="1" applyFont="1" applyFill="1" applyBorder="1" applyAlignment="1">
      <alignment horizontal="center"/>
    </xf>
    <xf numFmtId="0" fontId="2" fillId="17" borderId="11" xfId="0" applyFont="1" applyFill="1" applyBorder="1" applyAlignment="1"/>
    <xf numFmtId="0" fontId="5" fillId="0" borderId="58" xfId="0" applyFont="1" applyBorder="1"/>
    <xf numFmtId="0" fontId="89" fillId="17" borderId="59" xfId="0" applyFont="1" applyFill="1" applyBorder="1" applyAlignment="1">
      <alignment horizontal="left"/>
    </xf>
    <xf numFmtId="0" fontId="5" fillId="0" borderId="60" xfId="0" applyFont="1" applyBorder="1"/>
    <xf numFmtId="0" fontId="5" fillId="0" borderId="61" xfId="0" applyFont="1" applyBorder="1"/>
    <xf numFmtId="166" fontId="1" fillId="14" borderId="57" xfId="0" applyNumberFormat="1" applyFont="1" applyFill="1" applyBorder="1" applyAlignment="1">
      <alignment horizontal="right"/>
    </xf>
    <xf numFmtId="0" fontId="5" fillId="0" borderId="57" xfId="0" applyFont="1" applyBorder="1"/>
    <xf numFmtId="168" fontId="1" fillId="14" borderId="57" xfId="0" applyNumberFormat="1" applyFont="1" applyFill="1" applyBorder="1" applyAlignment="1">
      <alignment horizontal="center"/>
    </xf>
    <xf numFmtId="0" fontId="5" fillId="0" borderId="46" xfId="0" applyFont="1" applyBorder="1"/>
    <xf numFmtId="166" fontId="1" fillId="16" borderId="12" xfId="0" applyNumberFormat="1" applyFont="1" applyFill="1" applyBorder="1" applyAlignment="1">
      <alignment horizontal="center"/>
    </xf>
    <xf numFmtId="0" fontId="1" fillId="14" borderId="39" xfId="0" applyFont="1" applyFill="1" applyBorder="1" applyAlignment="1">
      <alignment horizontal="center"/>
    </xf>
    <xf numFmtId="166" fontId="72" fillId="7" borderId="54" xfId="0" applyNumberFormat="1" applyFont="1" applyFill="1" applyBorder="1" applyAlignment="1">
      <alignment horizontal="center" vertical="center" wrapText="1"/>
    </xf>
    <xf numFmtId="0" fontId="5" fillId="0" borderId="54" xfId="0" applyFont="1" applyBorder="1"/>
    <xf numFmtId="3" fontId="25" fillId="7" borderId="55" xfId="0" applyNumberFormat="1" applyFont="1" applyFill="1" applyBorder="1" applyAlignment="1">
      <alignment horizontal="center" vertical="center"/>
    </xf>
    <xf numFmtId="0" fontId="5" fillId="0" borderId="56" xfId="0" applyFont="1" applyBorder="1"/>
    <xf numFmtId="0" fontId="5" fillId="0" borderId="53" xfId="0" applyFont="1" applyBorder="1"/>
    <xf numFmtId="10" fontId="59" fillId="7" borderId="47" xfId="0" applyNumberFormat="1" applyFont="1" applyFill="1" applyBorder="1" applyAlignment="1">
      <alignment horizontal="center"/>
    </xf>
    <xf numFmtId="0" fontId="90" fillId="17" borderId="0" xfId="0" applyFont="1" applyFill="1" applyAlignment="1">
      <alignment horizontal="left"/>
    </xf>
    <xf numFmtId="0" fontId="52" fillId="17" borderId="0" xfId="0" applyFont="1" applyFill="1" applyAlignment="1">
      <alignment horizontal="left" vertical="center" wrapText="1"/>
    </xf>
    <xf numFmtId="0" fontId="5" fillId="0" borderId="2" xfId="0" applyFont="1" applyBorder="1"/>
    <xf numFmtId="0" fontId="5" fillId="0" borderId="63" xfId="0" applyFont="1" applyBorder="1"/>
    <xf numFmtId="164" fontId="83" fillId="0" borderId="14" xfId="0" applyNumberFormat="1" applyFont="1" applyBorder="1" applyAlignment="1">
      <alignment horizontal="center" vertical="center"/>
    </xf>
    <xf numFmtId="164" fontId="36" fillId="0" borderId="14" xfId="0" applyNumberFormat="1" applyFont="1" applyBorder="1" applyAlignment="1">
      <alignment horizontal="center" vertical="center" wrapText="1"/>
    </xf>
    <xf numFmtId="164" fontId="59" fillId="0" borderId="14" xfId="0" applyNumberFormat="1" applyFont="1" applyBorder="1" applyAlignment="1">
      <alignment horizontal="center" vertical="center"/>
    </xf>
    <xf numFmtId="0" fontId="59" fillId="0" borderId="0" xfId="0" applyFont="1" applyAlignment="1">
      <alignment horizontal="center" vertical="center" wrapText="1"/>
    </xf>
    <xf numFmtId="0" fontId="59" fillId="0" borderId="14" xfId="0" applyFont="1" applyBorder="1" applyAlignment="1">
      <alignment horizontal="center" vertical="center" wrapText="1"/>
    </xf>
    <xf numFmtId="0" fontId="1" fillId="7" borderId="0" xfId="0" applyFont="1" applyFill="1" applyAlignment="1">
      <alignment horizontal="center" vertical="center" wrapText="1"/>
    </xf>
    <xf numFmtId="0" fontId="5" fillId="0" borderId="48" xfId="0" applyFont="1" applyBorder="1"/>
    <xf numFmtId="0" fontId="5" fillId="0" borderId="47" xfId="0" applyFont="1" applyBorder="1"/>
    <xf numFmtId="0" fontId="3" fillId="0" borderId="16" xfId="0" applyFont="1" applyBorder="1" applyAlignment="1">
      <alignment horizontal="center" vertical="center" wrapText="1"/>
    </xf>
    <xf numFmtId="0" fontId="5" fillId="0" borderId="17" xfId="0" applyFont="1" applyBorder="1"/>
    <xf numFmtId="0" fontId="5" fillId="0" borderId="18" xfId="0" applyFont="1" applyBorder="1"/>
    <xf numFmtId="4" fontId="17" fillId="0" borderId="3" xfId="0" applyNumberFormat="1" applyFont="1" applyBorder="1" applyAlignment="1">
      <alignment horizontal="center" vertical="center" wrapText="1"/>
    </xf>
    <xf numFmtId="0" fontId="5" fillId="0" borderId="5" xfId="0" applyFont="1" applyBorder="1"/>
    <xf numFmtId="0" fontId="5" fillId="0" borderId="16" xfId="0" applyFont="1" applyBorder="1" applyAlignment="1">
      <alignment horizontal="center" vertical="center" wrapText="1"/>
    </xf>
    <xf numFmtId="0" fontId="5" fillId="0" borderId="10" xfId="0" applyFont="1" applyBorder="1"/>
    <xf numFmtId="4" fontId="20" fillId="0" borderId="13" xfId="0" applyNumberFormat="1" applyFont="1" applyBorder="1" applyAlignment="1">
      <alignment horizontal="center" vertical="center" wrapText="1"/>
    </xf>
    <xf numFmtId="0" fontId="5" fillId="0" borderId="26" xfId="0" applyFont="1" applyBorder="1"/>
    <xf numFmtId="4" fontId="20" fillId="0" borderId="23" xfId="0" applyNumberFormat="1" applyFont="1" applyBorder="1" applyAlignment="1">
      <alignment horizontal="center" vertical="center" wrapText="1"/>
    </xf>
    <xf numFmtId="0" fontId="5" fillId="0" borderId="22" xfId="0" applyFont="1" applyBorder="1" applyAlignment="1">
      <alignment horizontal="center" vertical="center" wrapText="1"/>
    </xf>
    <xf numFmtId="14" fontId="5" fillId="0" borderId="13" xfId="0" applyNumberFormat="1" applyFont="1" applyBorder="1" applyAlignment="1">
      <alignment horizontal="center" vertical="center" wrapText="1"/>
    </xf>
    <xf numFmtId="14" fontId="5" fillId="0" borderId="23" xfId="0" applyNumberFormat="1" applyFont="1" applyBorder="1" applyAlignment="1">
      <alignment horizontal="center" vertical="center" wrapText="1"/>
    </xf>
    <xf numFmtId="4" fontId="19" fillId="0" borderId="13" xfId="0" applyNumberFormat="1" applyFont="1" applyBorder="1" applyAlignment="1">
      <alignment horizontal="center" vertical="center" wrapText="1"/>
    </xf>
    <xf numFmtId="0" fontId="7" fillId="0" borderId="10" xfId="0" applyFont="1" applyBorder="1" applyAlignment="1">
      <alignment horizontal="center" vertical="center" wrapText="1"/>
    </xf>
    <xf numFmtId="14" fontId="5" fillId="0" borderId="16" xfId="0" applyNumberFormat="1" applyFont="1" applyBorder="1" applyAlignment="1">
      <alignment horizontal="center" vertical="center" wrapText="1"/>
    </xf>
    <xf numFmtId="0" fontId="5" fillId="0" borderId="22" xfId="0" applyFont="1" applyBorder="1"/>
    <xf numFmtId="0" fontId="28" fillId="0" borderId="16" xfId="0" applyFont="1" applyBorder="1" applyAlignment="1">
      <alignment horizontal="center" vertical="center" wrapText="1"/>
    </xf>
    <xf numFmtId="0" fontId="5" fillId="0" borderId="23" xfId="0" applyFont="1" applyBorder="1"/>
    <xf numFmtId="0" fontId="1" fillId="6" borderId="12" xfId="0" applyFont="1" applyFill="1" applyBorder="1" applyAlignment="1">
      <alignment horizontal="center"/>
    </xf>
    <xf numFmtId="0" fontId="1" fillId="6" borderId="10" xfId="0" applyFont="1" applyFill="1" applyBorder="1" applyAlignment="1">
      <alignment horizontal="center"/>
    </xf>
    <xf numFmtId="0" fontId="2" fillId="4" borderId="10" xfId="0" applyFont="1" applyFill="1" applyBorder="1" applyAlignment="1"/>
    <xf numFmtId="0" fontId="4" fillId="0" borderId="3" xfId="0" applyFont="1" applyBorder="1" applyAlignment="1">
      <alignment horizontal="center"/>
    </xf>
    <xf numFmtId="0" fontId="25" fillId="0" borderId="3" xfId="0" applyFont="1" applyBorder="1" applyAlignment="1">
      <alignment horizontal="center"/>
    </xf>
    <xf numFmtId="0" fontId="84" fillId="15" borderId="3" xfId="0" applyFont="1" applyFill="1" applyBorder="1" applyAlignment="1">
      <alignment horizontal="center"/>
    </xf>
    <xf numFmtId="0" fontId="85" fillId="15" borderId="3" xfId="0" applyFont="1" applyFill="1" applyBorder="1" applyAlignment="1">
      <alignment horizontal="center"/>
    </xf>
    <xf numFmtId="0" fontId="25" fillId="22" borderId="3" xfId="0" applyFont="1" applyFill="1" applyBorder="1" applyAlignment="1">
      <alignment horizontal="center"/>
    </xf>
    <xf numFmtId="0" fontId="66" fillId="0" borderId="3" xfId="0" applyFont="1" applyBorder="1" applyAlignment="1">
      <alignment horizontal="center"/>
    </xf>
    <xf numFmtId="0" fontId="32" fillId="0" borderId="0" xfId="0" applyFont="1"/>
    <xf numFmtId="0" fontId="10" fillId="5" borderId="10" xfId="0" applyFont="1" applyFill="1" applyBorder="1" applyAlignment="1">
      <alignment horizontal="center"/>
    </xf>
    <xf numFmtId="0" fontId="14" fillId="4" borderId="10" xfId="0" applyFont="1" applyFill="1" applyBorder="1" applyAlignment="1"/>
    <xf numFmtId="0" fontId="4" fillId="4" borderId="3" xfId="0" applyFont="1" applyFill="1" applyBorder="1" applyAlignment="1">
      <alignment horizontal="center"/>
    </xf>
    <xf numFmtId="0" fontId="2" fillId="16" borderId="13" xfId="0" applyFont="1" applyFill="1" applyBorder="1" applyAlignment="1">
      <alignment horizontal="center" vertical="center"/>
    </xf>
    <xf numFmtId="0" fontId="2" fillId="10" borderId="13" xfId="0" applyFont="1" applyFill="1" applyBorder="1" applyAlignment="1">
      <alignment horizontal="center" vertical="center"/>
    </xf>
    <xf numFmtId="0" fontId="25" fillId="14" borderId="16" xfId="0" applyFont="1" applyFill="1" applyBorder="1" applyAlignment="1">
      <alignment horizontal="center" vertical="center" wrapText="1"/>
    </xf>
    <xf numFmtId="0" fontId="80" fillId="0" borderId="10" xfId="0" applyFont="1" applyBorder="1" applyAlignment="1">
      <alignment horizontal="center"/>
    </xf>
    <xf numFmtId="0" fontId="81" fillId="0" borderId="10" xfId="0" applyFont="1" applyBorder="1" applyAlignment="1">
      <alignment horizontal="left"/>
    </xf>
    <xf numFmtId="0" fontId="44" fillId="10" borderId="3" xfId="0" applyFont="1" applyFill="1" applyBorder="1" applyAlignment="1">
      <alignment horizontal="center" vertical="center"/>
    </xf>
    <xf numFmtId="0" fontId="35" fillId="0" borderId="0" xfId="0" applyFont="1" applyAlignment="1">
      <alignment horizontal="center"/>
    </xf>
    <xf numFmtId="0" fontId="42" fillId="16" borderId="3" xfId="0" applyFont="1" applyFill="1" applyBorder="1" applyAlignment="1">
      <alignment horizontal="center" vertical="center"/>
    </xf>
    <xf numFmtId="0" fontId="38" fillId="14" borderId="16" xfId="0" applyFont="1" applyFill="1" applyBorder="1" applyAlignment="1">
      <alignment horizontal="center" vertical="center"/>
    </xf>
    <xf numFmtId="0" fontId="60" fillId="8" borderId="3" xfId="0" applyFont="1" applyFill="1" applyBorder="1" applyAlignment="1">
      <alignment horizontal="left"/>
    </xf>
    <xf numFmtId="0" fontId="29" fillId="0" borderId="0" xfId="0" applyFont="1" applyAlignment="1"/>
    <xf numFmtId="0" fontId="40" fillId="15" borderId="3" xfId="0" applyFont="1" applyFill="1" applyBorder="1" applyAlignment="1">
      <alignment horizontal="center" vertical="center"/>
    </xf>
    <xf numFmtId="0" fontId="61" fillId="20" borderId="3" xfId="0" applyFont="1" applyFill="1" applyBorder="1" applyAlignment="1">
      <alignment horizontal="center"/>
    </xf>
    <xf numFmtId="0" fontId="57" fillId="8" borderId="3" xfId="0" applyFont="1" applyFill="1" applyBorder="1" applyAlignment="1">
      <alignment horizontal="center"/>
    </xf>
    <xf numFmtId="0" fontId="58" fillId="8" borderId="3" xfId="0" applyFont="1" applyFill="1" applyBorder="1" applyAlignment="1">
      <alignment horizontal="left"/>
    </xf>
    <xf numFmtId="0" fontId="25" fillId="0" borderId="3" xfId="0" applyFont="1" applyBorder="1" applyAlignment="1"/>
    <xf numFmtId="0" fontId="66" fillId="0" borderId="0" xfId="0" applyFont="1" applyAlignment="1">
      <alignment horizontal="center"/>
    </xf>
    <xf numFmtId="0" fontId="79" fillId="3" borderId="3" xfId="0" applyFont="1" applyFill="1" applyBorder="1" applyAlignment="1">
      <alignment horizontal="center"/>
    </xf>
    <xf numFmtId="0" fontId="81" fillId="0" borderId="22" xfId="0" applyFont="1" applyBorder="1" applyAlignment="1">
      <alignment horizontal="left"/>
    </xf>
    <xf numFmtId="0" fontId="80" fillId="0" borderId="3" xfId="0" applyFont="1" applyBorder="1" applyAlignment="1"/>
    <xf numFmtId="0" fontId="72" fillId="0" borderId="5" xfId="0" applyFont="1" applyBorder="1" applyAlignment="1"/>
    <xf numFmtId="0" fontId="81" fillId="15" borderId="2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theme/theme1.xml" Type="http://schemas.openxmlformats.org/officeDocument/2006/relationships/theme"/>
<Relationship Id="rId15" Target="styles.xml" Type="http://schemas.openxmlformats.org/officeDocument/2006/relationships/styles"/>
<Relationship Id="rId16" Target="sharedStrings.xml" Type="http://schemas.openxmlformats.org/officeDocument/2006/relationships/sharedStrings"/>
<Relationship Id="rId17"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0.xml.rels><?xml version="1.0" encoding="UTF-8" standalone="no"?>
<Relationships xmlns="http://schemas.openxmlformats.org/package/2006/relationships">
<Relationship Id="rId1" Target="../media/image9.jpg" Type="http://schemas.openxmlformats.org/officeDocument/2006/relationships/image"/>
</Relationships>

</file>

<file path=xl/drawings/_rels/drawing2.xml.rels><?xml version="1.0" encoding="UTF-8" standalone="no"?>
<Relationships xmlns="http://schemas.openxmlformats.org/package/2006/relationships">
<Relationship Id="rId1" Target="../media/image1.jpg" Type="http://schemas.openxmlformats.org/officeDocument/2006/relationships/image"/>
</Relationships>

</file>

<file path=xl/drawings/_rels/drawing3.xml.rels><?xml version="1.0" encoding="UTF-8" standalone="no"?>
<Relationships xmlns="http://schemas.openxmlformats.org/package/2006/relationships">
<Relationship Id="rId1" Target="../media/image2.jpg" Type="http://schemas.openxmlformats.org/officeDocument/2006/relationships/image"/>
</Relationships>

</file>

<file path=xl/drawings/_rels/drawing4.xml.rels><?xml version="1.0" encoding="UTF-8" standalone="no"?>
<Relationships xmlns="http://schemas.openxmlformats.org/package/2006/relationships">
<Relationship Id="rId1" Target="../media/image3.jpg" Type="http://schemas.openxmlformats.org/officeDocument/2006/relationships/image"/>
</Relationships>

</file>

<file path=xl/drawings/_rels/drawing5.xml.rels><?xml version="1.0" encoding="UTF-8" standalone="no"?>
<Relationships xmlns="http://schemas.openxmlformats.org/package/2006/relationships">
<Relationship Id="rId1" Target="../media/image4.jpg" Type="http://schemas.openxmlformats.org/officeDocument/2006/relationships/image"/>
</Relationships>

</file>

<file path=xl/drawings/_rels/drawing6.xml.rels><?xml version="1.0" encoding="UTF-8" standalone="no"?>
<Relationships xmlns="http://schemas.openxmlformats.org/package/2006/relationships">
<Relationship Id="rId1" Target="../media/image5.jpg" Type="http://schemas.openxmlformats.org/officeDocument/2006/relationships/image"/>
</Relationships>

</file>

<file path=xl/drawings/_rels/drawing7.xml.rels><?xml version="1.0" encoding="UTF-8" standalone="no"?>
<Relationships xmlns="http://schemas.openxmlformats.org/package/2006/relationships">
<Relationship Id="rId1" Target="../media/image6.png" Type="http://schemas.openxmlformats.org/officeDocument/2006/relationships/image"/>
</Relationships>

</file>

<file path=xl/drawings/_rels/drawing8.xml.rels><?xml version="1.0" encoding="UTF-8" standalone="no"?>
<Relationships xmlns="http://schemas.openxmlformats.org/package/2006/relationships">
<Relationship Id="rId1" Target="../media/image7.jpg" Type="http://schemas.openxmlformats.org/officeDocument/2006/relationships/image"/>
</Relationships>

</file>

<file path=xl/drawings/_rels/drawing9.xml.rels><?xml version="1.0" encoding="UTF-8" standalone="no"?>
<Relationships xmlns="http://schemas.openxmlformats.org/package/2006/relationships">
<Relationship Id="rId1" Target="../media/image8.jp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352425</xdr:colOff>
      <xdr:row>52</xdr:row>
      <xdr:rowOff>152400</xdr:rowOff>
    </xdr:to>
    <xdr:sp macro="" textlink="">
      <xdr:nvSpPr>
        <xdr:cNvPr id="1055"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352425</xdr:colOff>
      <xdr:row>52</xdr:row>
      <xdr:rowOff>152400</xdr:rowOff>
    </xdr:to>
    <xdr:sp macro="" textlink="">
      <xdr:nvSpPr>
        <xdr:cNvPr id="2"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352425</xdr:colOff>
      <xdr:row>52</xdr:row>
      <xdr:rowOff>152400</xdr:rowOff>
    </xdr:to>
    <xdr:sp macro="" textlink="">
      <xdr:nvSpPr>
        <xdr:cNvPr id="3"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352425</xdr:colOff>
      <xdr:row>52</xdr:row>
      <xdr:rowOff>152400</xdr:rowOff>
    </xdr:to>
    <xdr:sp macro="" textlink="">
      <xdr:nvSpPr>
        <xdr:cNvPr id="4"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66675</xdr:colOff>
      <xdr:row>18</xdr:row>
      <xdr:rowOff>533400</xdr:rowOff>
    </xdr:from>
    <xdr:to>
      <xdr:col>22</xdr:col>
      <xdr:colOff>161925</xdr:colOff>
      <xdr:row>30</xdr:row>
      <xdr:rowOff>85725</xdr:rowOff>
    </xdr:to>
    <xdr:pic>
      <xdr:nvPicPr>
        <xdr:cNvPr id="2" name="image07.jpg" title="Image"/>
        <xdr:cNvPicPr preferRelativeResize="0"/>
      </xdr:nvPicPr>
      <xdr:blipFill>
        <a:blip xmlns:r="http://schemas.openxmlformats.org/officeDocument/2006/relationships" r:embed="rId1" cstate="print"/>
        <a:stretch>
          <a:fillRect/>
        </a:stretch>
      </xdr:blipFill>
      <xdr:spPr>
        <a:xfrm>
          <a:off x="0" y="0"/>
          <a:ext cx="2733675" cy="1952625"/>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51</xdr:row>
      <xdr:rowOff>180975</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51</xdr:row>
      <xdr:rowOff>180975</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51</xdr:row>
      <xdr:rowOff>180975</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51</xdr:row>
      <xdr:rowOff>180975</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19</xdr:row>
      <xdr:rowOff>342900</xdr:rowOff>
    </xdr:from>
    <xdr:to>
      <xdr:col>22</xdr:col>
      <xdr:colOff>238125</xdr:colOff>
      <xdr:row>31</xdr:row>
      <xdr:rowOff>114300</xdr:rowOff>
    </xdr:to>
    <xdr:pic>
      <xdr:nvPicPr>
        <xdr:cNvPr id="2" name="image04.jpg" title="Malfurion"/>
        <xdr:cNvPicPr preferRelativeResize="0"/>
      </xdr:nvPicPr>
      <xdr:blipFill>
        <a:blip xmlns:r="http://schemas.openxmlformats.org/officeDocument/2006/relationships" r:embed="rId1" cstate="print"/>
        <a:stretch>
          <a:fillRect/>
        </a:stretch>
      </xdr:blipFill>
      <xdr:spPr>
        <a:xfrm>
          <a:off x="0" y="0"/>
          <a:ext cx="3152775" cy="21717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133350</xdr:colOff>
      <xdr:row>30</xdr:row>
      <xdr:rowOff>104775</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067050" cy="195262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171450</xdr:colOff>
      <xdr:row>31</xdr:row>
      <xdr:rowOff>152400</xdr:rowOff>
    </xdr:to>
    <xdr:pic>
      <xdr:nvPicPr>
        <xdr:cNvPr id="2" name="image03.jpg" title="Image"/>
        <xdr:cNvPicPr preferRelativeResize="0"/>
      </xdr:nvPicPr>
      <xdr:blipFill>
        <a:blip xmlns:r="http://schemas.openxmlformats.org/officeDocument/2006/relationships" r:embed="rId1" cstate="print"/>
        <a:stretch>
          <a:fillRect/>
        </a:stretch>
      </xdr:blipFill>
      <xdr:spPr>
        <a:xfrm>
          <a:off x="0" y="0"/>
          <a:ext cx="3019425" cy="2200275"/>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19</xdr:row>
      <xdr:rowOff>361950</xdr:rowOff>
    </xdr:from>
    <xdr:to>
      <xdr:col>22</xdr:col>
      <xdr:colOff>209550</xdr:colOff>
      <xdr:row>30</xdr:row>
      <xdr:rowOff>95250</xdr:rowOff>
    </xdr:to>
    <xdr:pic>
      <xdr:nvPicPr>
        <xdr:cNvPr id="2" name="image05.jpg" title="Image"/>
        <xdr:cNvPicPr preferRelativeResize="0"/>
      </xdr:nvPicPr>
      <xdr:blipFill>
        <a:blip xmlns:r="http://schemas.openxmlformats.org/officeDocument/2006/relationships" r:embed="rId1" cstate="print"/>
        <a:stretch>
          <a:fillRect/>
        </a:stretch>
      </xdr:blipFill>
      <xdr:spPr>
        <a:xfrm>
          <a:off x="0" y="0"/>
          <a:ext cx="3133725" cy="193357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11</xdr:col>
      <xdr:colOff>542925</xdr:colOff>
      <xdr:row>19</xdr:row>
      <xdr:rowOff>361950</xdr:rowOff>
    </xdr:from>
    <xdr:to>
      <xdr:col>22</xdr:col>
      <xdr:colOff>228600</xdr:colOff>
      <xdr:row>32</xdr:row>
      <xdr:rowOff>114300</xdr:rowOff>
    </xdr:to>
    <xdr:pic>
      <xdr:nvPicPr>
        <xdr:cNvPr id="2" name="image06.jpg" title="Image"/>
        <xdr:cNvPicPr preferRelativeResize="0"/>
      </xdr:nvPicPr>
      <xdr:blipFill>
        <a:blip xmlns:r="http://schemas.openxmlformats.org/officeDocument/2006/relationships" r:embed="rId1" cstate="print"/>
        <a:stretch>
          <a:fillRect/>
        </a:stretch>
      </xdr:blipFill>
      <xdr:spPr>
        <a:xfrm>
          <a:off x="0" y="0"/>
          <a:ext cx="3276600" cy="2352675"/>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190500</xdr:colOff>
      <xdr:row>33</xdr:row>
      <xdr:rowOff>123825</xdr:rowOff>
    </xdr:to>
    <xdr:pic>
      <xdr:nvPicPr>
        <xdr:cNvPr id="2" name="image01.png" title="Image"/>
        <xdr:cNvPicPr preferRelativeResize="0"/>
      </xdr:nvPicPr>
      <xdr:blipFill>
        <a:blip xmlns:r="http://schemas.openxmlformats.org/officeDocument/2006/relationships" r:embed="rId1" cstate="print"/>
        <a:stretch>
          <a:fillRect/>
        </a:stretch>
      </xdr:blipFill>
      <xdr:spPr>
        <a:xfrm>
          <a:off x="0" y="0"/>
          <a:ext cx="2828925" cy="257175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11</xdr:col>
      <xdr:colOff>552450</xdr:colOff>
      <xdr:row>19</xdr:row>
      <xdr:rowOff>342900</xdr:rowOff>
    </xdr:from>
    <xdr:to>
      <xdr:col>22</xdr:col>
      <xdr:colOff>152400</xdr:colOff>
      <xdr:row>31</xdr:row>
      <xdr:rowOff>47625</xdr:rowOff>
    </xdr:to>
    <xdr:pic>
      <xdr:nvPicPr>
        <xdr:cNvPr id="2" name="image00.jpg" title="Image"/>
        <xdr:cNvPicPr preferRelativeResize="0"/>
      </xdr:nvPicPr>
      <xdr:blipFill>
        <a:blip xmlns:r="http://schemas.openxmlformats.org/officeDocument/2006/relationships" r:embed="rId1" cstate="print"/>
        <a:stretch>
          <a:fillRect/>
        </a:stretch>
      </xdr:blipFill>
      <xdr:spPr>
        <a:xfrm>
          <a:off x="0" y="0"/>
          <a:ext cx="3048000" cy="210502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12</xdr:col>
      <xdr:colOff>66675</xdr:colOff>
      <xdr:row>18</xdr:row>
      <xdr:rowOff>533400</xdr:rowOff>
    </xdr:from>
    <xdr:to>
      <xdr:col>22</xdr:col>
      <xdr:colOff>200025</xdr:colOff>
      <xdr:row>31</xdr:row>
      <xdr:rowOff>19050</xdr:rowOff>
    </xdr:to>
    <xdr:pic>
      <xdr:nvPicPr>
        <xdr:cNvPr id="2" name="image08.jpg" title="Image"/>
        <xdr:cNvPicPr preferRelativeResize="0"/>
      </xdr:nvPicPr>
      <xdr:blipFill>
        <a:blip xmlns:r="http://schemas.openxmlformats.org/officeDocument/2006/relationships" r:embed="rId1" cstate="print"/>
        <a:stretch>
          <a:fillRect/>
        </a:stretch>
      </xdr:blipFill>
      <xdr:spPr>
        <a:xfrm>
          <a:off x="0" y="0"/>
          <a:ext cx="3114675" cy="208597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docs.google.com/forms/d/1-T77rbP6WaRkHwS4PtTqpOa4kAN5opDWxtJM_OKgPy4/viewform?usp=send_form" TargetMode="External" Type="http://schemas.openxmlformats.org/officeDocument/2006/relationships/hyperlink"/>
<Relationship Id="rId2" Target="https://docs.google.com/spreadsheets/d/1tYuukT1O3qdvbSfpUAbJMJLYkusXclc-Rivd-uMy6g0/edit" TargetMode="External" Type="http://schemas.openxmlformats.org/officeDocument/2006/relationships/hyperlink"/>
<Relationship Id="rId3" Target="https://docs.google.com/spreadsheets/d/1VdqhpiremPEiIKmS1YI8_8HkdYb57wb8cD4ZLnxtffU/edit" TargetMode="External" Type="http://schemas.openxmlformats.org/officeDocument/2006/relationships/hyperlink"/>
<Relationship Id="rId4" Target="../drawings/drawing1.xml" Type="http://schemas.openxmlformats.org/officeDocument/2006/relationships/drawing"/>
<Relationship Id="rId5" Target="../drawings/vmlDrawing1.vml" Type="http://schemas.openxmlformats.org/officeDocument/2006/relationships/vmlDrawing"/>
<Relationship Id="rId6" Target="../comments1.xml" Type="http://schemas.openxmlformats.org/officeDocument/2006/relationships/comments"/>
</Relationships>

</file>

<file path=xl/worksheets/_rels/sheet10.xml.rels><?xml version="1.0" encoding="UTF-8" standalone="no"?>
<Relationships xmlns="http://schemas.openxmlformats.org/package/2006/relationships">
<Relationship Id="rId1" Target="../drawings/drawing8.xml" Type="http://schemas.openxmlformats.org/officeDocument/2006/relationships/drawing"/>
</Relationships>

</file>

<file path=xl/worksheets/_rels/sheet11.xml.rels><?xml version="1.0" encoding="UTF-8" standalone="no"?>
<Relationships xmlns="http://schemas.openxmlformats.org/package/2006/relationships">
<Relationship Id="rId1" Target="../drawings/drawing9.xml" Type="http://schemas.openxmlformats.org/officeDocument/2006/relationships/drawing"/>
</Relationships>

</file>

<file path=xl/worksheets/_rels/sheet12.xml.rels><?xml version="1.0" encoding="UTF-8" standalone="no"?>
<Relationships xmlns="http://schemas.openxmlformats.org/package/2006/relationships">
<Relationship Id="rId1" Target="../drawings/drawing10.xml" Type="http://schemas.openxmlformats.org/officeDocument/2006/relationships/drawing"/>
</Relationships>

</file>

<file path=xl/worksheets/_rels/sheet13.xml.rels><?xml version="1.0" encoding="UTF-8" standalone="no"?>
<Relationships xmlns="http://schemas.openxmlformats.org/package/2006/relationships">
<Relationship Id="rId1" Target="http://www.reddit.com/r/hearthstone/comments/1ua5c9/hearthstone_for_beginners_guide_and_resource/" TargetMode="External" Type="http://schemas.openxmlformats.org/officeDocument/2006/relationships/hyperlink"/>
<Relationship Id="rId10" Target="http://www.hearthhead.com/quests" TargetMode="External" Type="http://schemas.openxmlformats.org/officeDocument/2006/relationships/hyperlink"/>
<Relationship Id="rId11" Target="http://www.youtube.com/watch?v=LJI7flPanOQ" TargetMode="External" Type="http://schemas.openxmlformats.org/officeDocument/2006/relationships/hyperlink"/>
<Relationship Id="rId12" Target="http://www.youtube.com/watch?v=QGRznD8WGE8" TargetMode="External" Type="http://schemas.openxmlformats.org/officeDocument/2006/relationships/hyperlink"/>
<Relationship Id="rId13" Target="http://www.youtube.com/watch?v=sWOIy9GBEjM" TargetMode="External" Type="http://schemas.openxmlformats.org/officeDocument/2006/relationships/hyperlink"/>
<Relationship Id="rId14" Target="http://www.youtube.com/watch?v=INt4jkKRmqc" TargetMode="External" Type="http://schemas.openxmlformats.org/officeDocument/2006/relationships/hyperlink"/>
<Relationship Id="rId15" Target="http://www.youtube.com/watch?v=JpdSxC2psLI" TargetMode="External" Type="http://schemas.openxmlformats.org/officeDocument/2006/relationships/hyperlink"/>
<Relationship Id="rId16" Target="http://www.youtube.com/watch?v=icaRjiLPit8" TargetMode="External" Type="http://schemas.openxmlformats.org/officeDocument/2006/relationships/hyperlink"/>
<Relationship Id="rId17" Target="http://www.youtube.com/watch?v=x7BXBuyYNjE" TargetMode="External" Type="http://schemas.openxmlformats.org/officeDocument/2006/relationships/hyperlink"/>
<Relationship Id="rId18" Target="http://www.twitch.tv/reynad27/c/3540266" TargetMode="External" Type="http://schemas.openxmlformats.org/officeDocument/2006/relationships/hyperlink"/>
<Relationship Id="rId19" Target="http://www.reddit.com/r/hearthstone/comments/1wn50k/til_for_a_full_collection_you_need_to_open_497/cf47bnf" TargetMode="External" Type="http://schemas.openxmlformats.org/officeDocument/2006/relationships/hyperlink"/>
<Relationship Id="rId2" Target="http://www.reddit.com/r/hearthstone/comments/2kd0zr/hearthstone_intermediate_guide/" TargetMode="External" Type="http://schemas.openxmlformats.org/officeDocument/2006/relationships/hyperlink"/>
<Relationship Id="rId20" Target="https://docs.google.com/spreadsheets/d/1FHshgMwxvXUVt05FWfZpjaQmlKISCYIUsPxB_V4mW5U/edit" TargetMode="External" Type="http://schemas.openxmlformats.org/officeDocument/2006/relationships/hyperlink"/>
<Relationship Id="rId21" Target="http://www.reddit.com/r/hearthstone/comments/2zuu3q/stats_on_250_gvg_packs_opened/" TargetMode="External" Type="http://schemas.openxmlformats.org/officeDocument/2006/relationships/hyperlink"/>
<Relationship Id="rId22" Target="http://www.reddit.com/r/hearthpacks/comments/2x5jl2/unintelligiblemess_40_packs_december_18_2014/" TargetMode="External" Type="http://schemas.openxmlformats.org/officeDocument/2006/relationships/hyperlink"/>
<Relationship Id="rId23" Target="http://www.reddit.com/r/hearthpacks/comments/2x5mgm/amaz_400_packs_february_12_2015/" TargetMode="External" Type="http://schemas.openxmlformats.org/officeDocument/2006/relationships/hyperlink"/>
<Relationship Id="rId24" Target="http://www.reddit.com/r/hearthpacks/comments/2x5tqa/alicronygo_67_packs_february_25_2015/" TargetMode="External" Type="http://schemas.openxmlformats.org/officeDocument/2006/relationships/hyperlink"/>
<Relationship Id="rId25" Target="http://www.reddit.com/r/hearthpacks/comments/2x6v68/ayroflux_40_packs_january_26_2015/" TargetMode="External" Type="http://schemas.openxmlformats.org/officeDocument/2006/relationships/hyperlink"/>
<Relationship Id="rId26" Target="http://www.reddit.com/r/hearthpacks/comments/2x6ll9/matiasuk_40_packs_february_25_2015/" TargetMode="External" Type="http://schemas.openxmlformats.org/officeDocument/2006/relationships/hyperlink"/>
<Relationship Id="rId27" Target="http://www.reddit.com/r/hearthpacks/comments/2x7hod/amaz_421_packs_december_9_2014/" TargetMode="External" Type="http://schemas.openxmlformats.org/officeDocument/2006/relationships/hyperlink"/>
<Relationship Id="rId28" Target="http://www.reddit.com/r/hearthpacks/comments/2x9x29/hammerbro_172_packs/" TargetMode="External" Type="http://schemas.openxmlformats.org/officeDocument/2006/relationships/hyperlink"/>
<Relationship Id="rId29" Target="http://www.reddit.com/r/hearthpacks/comments/2zwryw/marcdvl_250_packs_march_21_2015/" TargetMode="External" Type="http://schemas.openxmlformats.org/officeDocument/2006/relationships/hyperlink"/>
<Relationship Id="rId3" Target="http://hearthstone.gamepedia.com/Advanced_rulebook" TargetMode="External" Type="http://schemas.openxmlformats.org/officeDocument/2006/relationships/hyperlink"/>
<Relationship Id="rId30" Target="http://www.reddit.com/r/hearthpacks/comments/2zws85/barsknos_665_packs_march_22_2015/" TargetMode="External" Type="http://schemas.openxmlformats.org/officeDocument/2006/relationships/hyperlink"/>
<Relationship Id="rId31" Target="http://www.reddit.com/r/hearthstone/comments/2ovtd6/so_i_opened_1340_packs_and_this_is_what_happened/" TargetMode="External" Type="http://schemas.openxmlformats.org/officeDocument/2006/relationships/hyperlink"/>
<Relationship Id="rId32" Target="../drawings/drawing11.xml" Type="http://schemas.openxmlformats.org/officeDocument/2006/relationships/drawing"/>
<Relationship Id="rId33" Target="../drawings/vmlDrawing2.vml" Type="http://schemas.openxmlformats.org/officeDocument/2006/relationships/vmlDrawing"/>
<Relationship Id="rId34" Target="../comments2.xml" Type="http://schemas.openxmlformats.org/officeDocument/2006/relationships/comments"/>
<Relationship Id="rId4" Target="http://www.reddit.com/r/hearthstone/comments/2fn4r3/can_anyone_do_a_tldr_of_deck_types/ckavcwc" TargetMode="External" Type="http://schemas.openxmlformats.org/officeDocument/2006/relationships/hyperlink"/>
<Relationship Id="rId5" Target="https://www.elie.net/blog/hearthstone/how-to-find-automatically-hearthstone-undervalued-cards" TargetMode="External" Type="http://schemas.openxmlformats.org/officeDocument/2006/relationships/hyperlink"/>
<Relationship Id="rId6" Target="https://docs.google.com/spreadsheet/ccc?key=0AgQbrkzdzBU4dG9NbmtXakRpRHJrd19QNFZJM3VmWkE&amp;usp=sharing" TargetMode="External" Type="http://schemas.openxmlformats.org/officeDocument/2006/relationships/hyperlink"/>
<Relationship Id="rId7" Target="http://hearthstonejson.com/" TargetMode="External" Type="http://schemas.openxmlformats.org/officeDocument/2006/relationships/hyperlink"/>
<Relationship Id="rId8" Target="https://docs.google.com/spreadsheets/d/1cImiE5AFmVvPdtvzbufIDVGwPbu2YMX9vuz-Kfkkq7Y/edit" TargetMode="External" Type="http://schemas.openxmlformats.org/officeDocument/2006/relationships/hyperlink"/>
<Relationship Id="rId9" Target="https://github.com/Epix37/Hearthstone-Deck-Tracker/releases" TargetMode="External" Type="http://schemas.openxmlformats.org/officeDocument/2006/relationships/hyperlink"/>
</Relationships>

</file>

<file path=xl/worksheets/_rels/sheet4.xml.rels><?xml version="1.0" encoding="UTF-8" standalone="no"?>
<Relationships xmlns="http://schemas.openxmlformats.org/package/2006/relationships">
<Relationship Id="rId1"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6.xml.rels><?xml version="1.0" encoding="UTF-8" standalone="no"?>
<Relationships xmlns="http://schemas.openxmlformats.org/package/2006/relationships">
<Relationship Id="rId1" Target="../drawings/drawing4.xml" Type="http://schemas.openxmlformats.org/officeDocument/2006/relationships/drawing"/>
</Relationships>

</file>

<file path=xl/worksheets/_rels/sheet7.xml.rels><?xml version="1.0" encoding="UTF-8" standalone="no"?>
<Relationships xmlns="http://schemas.openxmlformats.org/package/2006/relationships">
<Relationship Id="rId1" Target="../drawings/drawing5.xml" Type="http://schemas.openxmlformats.org/officeDocument/2006/relationships/drawing"/>
</Relationships>

</file>

<file path=xl/worksheets/_rels/sheet8.xml.rels><?xml version="1.0" encoding="UTF-8" standalone="no"?>
<Relationships xmlns="http://schemas.openxmlformats.org/package/2006/relationships">
<Relationship Id="rId1" Target="../drawings/drawing6.xml" Type="http://schemas.openxmlformats.org/officeDocument/2006/relationships/drawing"/>
</Relationships>

</file>

<file path=xl/worksheets/_rels/sheet9.xml.rels><?xml version="1.0" encoding="UTF-8" standalone="no"?>
<Relationships xmlns="http://schemas.openxmlformats.org/package/2006/relationships">
<Relationship Id="rId1"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45"/>
  <sheetViews>
    <sheetView showGridLines="0" workbookViewId="0"/>
  </sheetViews>
  <sheetFormatPr defaultColWidth="14.42578125" defaultRowHeight="15.75" customHeight="1" x14ac:dyDescent="0.2"/>
  <cols>
    <col min="1" max="1" width="2.140625" customWidth="1"/>
    <col min="2" max="2" width="10.7109375" customWidth="1"/>
    <col min="3" max="3" width="7.5703125" customWidth="1"/>
    <col min="4" max="4" width="8" customWidth="1"/>
    <col min="5" max="5" width="9.42578125" customWidth="1"/>
    <col min="6" max="6" width="6.85546875" customWidth="1"/>
    <col min="7" max="7" width="2.42578125" customWidth="1"/>
    <col min="8" max="8" width="11" customWidth="1"/>
    <col min="9" max="9" width="7.5703125" customWidth="1"/>
    <col min="10" max="10" width="8.28515625" customWidth="1"/>
    <col min="11" max="11" width="9.42578125" customWidth="1"/>
    <col min="12" max="12" width="7.5703125" customWidth="1"/>
    <col min="13" max="13" width="2.42578125" customWidth="1"/>
    <col min="14" max="14" width="9.42578125" customWidth="1"/>
    <col min="15" max="15" width="7.5703125" customWidth="1"/>
    <col min="16" max="16" width="10.28515625" customWidth="1"/>
    <col min="17" max="17" width="9.28515625" customWidth="1"/>
    <col min="18" max="18" width="7.5703125" customWidth="1"/>
    <col min="19" max="19" width="8.28515625" customWidth="1"/>
    <col min="20" max="20" width="7.5703125" customWidth="1"/>
    <col min="21" max="21" width="6.28515625" customWidth="1"/>
    <col min="22" max="22" width="8.5703125" customWidth="1"/>
    <col min="23" max="23" width="7.5703125" customWidth="1"/>
    <col min="24" max="24" width="3" customWidth="1"/>
    <col min="25" max="25" width="9.85546875" customWidth="1"/>
    <col min="26" max="27" width="7.5703125" customWidth="1"/>
    <col min="28" max="29" width="2.85546875" customWidth="1"/>
  </cols>
  <sheetData>
    <row r="1" spans="1:29" ht="4.5" customHeight="1" x14ac:dyDescent="0.2">
      <c r="A1" s="2"/>
      <c r="B1" s="3"/>
      <c r="C1" s="3"/>
      <c r="D1" s="3"/>
      <c r="E1" s="4"/>
      <c r="F1" s="4"/>
      <c r="G1" s="4"/>
      <c r="H1" s="5"/>
      <c r="I1" s="5"/>
      <c r="J1" s="5"/>
      <c r="K1" s="5"/>
      <c r="L1" s="5"/>
      <c r="M1" s="5"/>
      <c r="N1" s="5"/>
      <c r="O1" s="5"/>
      <c r="P1" s="5"/>
      <c r="Q1" s="5"/>
      <c r="R1" s="5"/>
      <c r="S1" s="5"/>
      <c r="T1" s="5"/>
      <c r="U1" s="5"/>
      <c r="V1" s="5"/>
      <c r="W1" s="4"/>
      <c r="X1" s="4"/>
      <c r="Y1" s="2"/>
      <c r="Z1" s="2"/>
      <c r="AA1" s="2"/>
      <c r="AB1" s="2"/>
      <c r="AC1" s="2"/>
    </row>
    <row r="2" spans="1:29" ht="19.5" customHeight="1" x14ac:dyDescent="0.2">
      <c r="A2" s="14"/>
      <c r="B2" s="15" t="s">
        <v>15</v>
      </c>
      <c r="C2" s="16"/>
      <c r="D2" s="17"/>
      <c r="E2" s="4"/>
      <c r="F2" s="517" t="str">
        <f>HYPERLINK("https://docs.google.com/forms/d/1-T77rbP6WaRkHwS4PtTqpOa4kAN5opDWxtJM_OKgPy4/viewform?usp=send_form","Quick Survey To Improve Spreadsheet")</f>
        <v>Quick Survey To Improve Spreadsheet</v>
      </c>
      <c r="G2" s="518"/>
      <c r="H2" s="518"/>
      <c r="I2" s="518"/>
      <c r="J2" s="518"/>
      <c r="K2" s="518"/>
      <c r="L2" s="518"/>
      <c r="M2" s="518"/>
      <c r="N2" s="518"/>
      <c r="O2" s="518"/>
      <c r="P2" s="518"/>
      <c r="Q2" s="518"/>
      <c r="R2" s="518"/>
      <c r="S2" s="518"/>
      <c r="T2" s="518"/>
      <c r="U2" s="518"/>
      <c r="V2" s="518"/>
      <c r="W2" s="21"/>
      <c r="X2" s="4"/>
      <c r="Y2" s="512" t="str">
        <f>HYPERLINK("https://docs.google.com/spreadsheets/d/1tYuukT1O3qdvbSfpUAbJMJLYkusXclc-Rivd-uMy6g0/edit#gid=357052481","Click Here to Track Golden Collection Too")</f>
        <v>Click Here to Track Golden Collection Too</v>
      </c>
      <c r="Z2" s="513"/>
      <c r="AA2" s="514"/>
      <c r="AB2" s="30"/>
      <c r="AC2" s="30"/>
    </row>
    <row r="3" spans="1:29" ht="6.75" customHeight="1" x14ac:dyDescent="0.2">
      <c r="A3" s="2"/>
      <c r="B3" s="77"/>
      <c r="C3" s="77"/>
      <c r="D3" s="77" t="s">
        <v>107</v>
      </c>
      <c r="E3" s="77"/>
      <c r="F3" s="77"/>
      <c r="G3" s="4"/>
      <c r="H3" s="4"/>
      <c r="I3" s="4"/>
      <c r="J3" s="4"/>
      <c r="K3" s="4"/>
      <c r="L3" s="4"/>
      <c r="M3" s="4"/>
      <c r="N3" s="4"/>
      <c r="O3" s="4"/>
      <c r="P3" s="4"/>
      <c r="Q3" s="4"/>
      <c r="R3" s="4"/>
      <c r="S3" s="4"/>
      <c r="T3" s="4"/>
      <c r="U3" s="4"/>
      <c r="V3" s="4"/>
      <c r="W3" s="4"/>
      <c r="X3" s="2"/>
      <c r="Y3" s="31"/>
      <c r="Z3" s="31"/>
      <c r="AA3" s="31"/>
      <c r="AB3" s="2"/>
      <c r="AC3" s="2"/>
    </row>
    <row r="4" spans="1:29" ht="12.75" x14ac:dyDescent="0.2">
      <c r="A4" s="81"/>
      <c r="B4" s="521" t="s">
        <v>112</v>
      </c>
      <c r="C4" s="522"/>
      <c r="D4" s="522"/>
      <c r="E4" s="522"/>
      <c r="F4" s="523"/>
      <c r="G4" s="105"/>
      <c r="H4" s="528" t="s">
        <v>158</v>
      </c>
      <c r="I4" s="529"/>
      <c r="J4" s="529"/>
      <c r="K4" s="529"/>
      <c r="L4" s="530"/>
      <c r="M4" s="142"/>
      <c r="N4" s="536" t="s">
        <v>255</v>
      </c>
      <c r="O4" s="532"/>
      <c r="P4" s="532"/>
      <c r="Q4" s="532"/>
      <c r="R4" s="532"/>
      <c r="S4" s="531" t="str">
        <f>IF(W6&gt;T6,"GvG Card Packs","Classic Card Packs")</f>
        <v>GvG Card Packs</v>
      </c>
      <c r="T4" s="532"/>
      <c r="U4" s="532"/>
      <c r="V4" s="532"/>
      <c r="W4" s="533"/>
      <c r="X4" s="34"/>
      <c r="Y4" s="527" t="s">
        <v>378</v>
      </c>
      <c r="Z4" s="520"/>
      <c r="AA4" s="516"/>
      <c r="AB4" s="192"/>
      <c r="AC4" s="192"/>
    </row>
    <row r="5" spans="1:29" ht="12.75" x14ac:dyDescent="0.2">
      <c r="A5" s="81"/>
      <c r="B5" s="196" t="s">
        <v>2</v>
      </c>
      <c r="C5" s="196" t="s">
        <v>50</v>
      </c>
      <c r="D5" s="196" t="s">
        <v>394</v>
      </c>
      <c r="E5" s="196" t="s">
        <v>395</v>
      </c>
      <c r="F5" s="198" t="s">
        <v>396</v>
      </c>
      <c r="G5" s="200"/>
      <c r="H5" s="203" t="s">
        <v>2</v>
      </c>
      <c r="I5" s="203" t="s">
        <v>116</v>
      </c>
      <c r="J5" s="203" t="s">
        <v>394</v>
      </c>
      <c r="K5" s="203" t="s">
        <v>395</v>
      </c>
      <c r="L5" s="204" t="s">
        <v>396</v>
      </c>
      <c r="M5" s="2"/>
      <c r="N5" s="537"/>
      <c r="O5" s="534"/>
      <c r="P5" s="534"/>
      <c r="Q5" s="534"/>
      <c r="R5" s="534"/>
      <c r="S5" s="534"/>
      <c r="T5" s="534"/>
      <c r="U5" s="534"/>
      <c r="V5" s="534"/>
      <c r="W5" s="535"/>
      <c r="X5" s="34"/>
      <c r="Y5" s="515" t="s">
        <v>4</v>
      </c>
      <c r="Z5" s="516"/>
      <c r="AA5" s="208" t="s">
        <v>411</v>
      </c>
      <c r="AB5" s="209"/>
      <c r="AC5" s="209"/>
    </row>
    <row r="6" spans="1:29" ht="15" x14ac:dyDescent="0.25">
      <c r="A6" s="211"/>
      <c r="B6" s="217" t="s">
        <v>12</v>
      </c>
      <c r="C6" s="221">
        <f>SUM(Druid!N6+Hunter!N6+Mage!N6+Paladin!N6+Priest!N6+Rogue!N6+Shaman!N6+Warlock!N6+Warrior!N6+Neutral!N6)</f>
        <v>133</v>
      </c>
      <c r="D6" s="221">
        <f>SUM(Druid!O6+Hunter!O6+Mage!O6+Paladin!O6+Priest!O6+Rogue!O6+Shaman!O6+Warlock!O6+Warrior!O6+Neutral!O6)</f>
        <v>133</v>
      </c>
      <c r="E6" s="224">
        <f t="shared" ref="E6:E11" si="0">D6-C6</f>
        <v>0</v>
      </c>
      <c r="F6" s="229">
        <f t="shared" ref="F6:F11" si="1">C6/D6</f>
        <v>1</v>
      </c>
      <c r="G6" s="230"/>
      <c r="H6" s="233" t="s">
        <v>12</v>
      </c>
      <c r="I6" s="238">
        <f>SUM(Druid!N12+Hunter!N12+Mage!N12+Paladin!N12+Priest!N12+Rogue!N12+Shaman!N12+Warlock!N12+Warrior!N12+Neutral!N12)</f>
        <v>266</v>
      </c>
      <c r="J6" s="238">
        <f>SUM(Druid!O12+Hunter!O12+Mage!O12+Paladin!O12+Priest!O12+Rogue!O12+Shaman!O12+Warlock!O12+Warrior!O12+Neutral!O12)</f>
        <v>266</v>
      </c>
      <c r="K6" s="240">
        <f t="shared" ref="K6:K11" si="2">J6-I6</f>
        <v>0</v>
      </c>
      <c r="L6" s="242">
        <f t="shared" ref="L6:L11" si="3">I6/J6</f>
        <v>1</v>
      </c>
      <c r="M6" s="244"/>
      <c r="N6" s="519" t="s">
        <v>418</v>
      </c>
      <c r="O6" s="520"/>
      <c r="P6" s="520"/>
      <c r="Q6" s="253">
        <f>((O8*P8)+(O9*P9)+(O10*P10)+(O11*P11))-1.5</f>
        <v>86.977119279819945</v>
      </c>
      <c r="R6" s="551" t="s">
        <v>427</v>
      </c>
      <c r="S6" s="520"/>
      <c r="T6" s="256">
        <f>SUM(T8:T11)*5</f>
        <v>222.57940382783758</v>
      </c>
      <c r="U6" s="552" t="s">
        <v>430</v>
      </c>
      <c r="V6" s="520"/>
      <c r="W6" s="263">
        <f>SUM(W8:W11)*5</f>
        <v>273.49106133731976</v>
      </c>
      <c r="X6" s="264"/>
      <c r="Y6" s="267" t="s">
        <v>65</v>
      </c>
      <c r="Z6" s="267">
        <f>'Raw Data'!D132</f>
        <v>0.69896224056014</v>
      </c>
      <c r="AA6" s="267">
        <f>'Raw Data'!E132</f>
        <v>1.509127281820455E-2</v>
      </c>
      <c r="AB6" s="268"/>
      <c r="AC6" s="268"/>
    </row>
    <row r="7" spans="1:29" ht="12.75" x14ac:dyDescent="0.2">
      <c r="A7" s="211"/>
      <c r="B7" s="217" t="s">
        <v>65</v>
      </c>
      <c r="C7" s="221">
        <f>SUM(Druid!N7+Hunter!N7+Mage!N7+Paladin!N7+Priest!N7+Rogue!N7+Shaman!N7+Warlock!N7+Warrior!N7+Neutral!N7)</f>
        <v>162</v>
      </c>
      <c r="D7" s="221">
        <f>SUM(Druid!O7+Hunter!O7+Mage!O7+Paladin!O7+Priest!O7+Rogue!O7+Shaman!O7+Warlock!O7+Warrior!O7+Neutral!O7)</f>
        <v>167</v>
      </c>
      <c r="E7" s="224">
        <f t="shared" si="0"/>
        <v>5</v>
      </c>
      <c r="F7" s="229">
        <f t="shared" si="1"/>
        <v>0.97005988023952094</v>
      </c>
      <c r="G7" s="230"/>
      <c r="H7" s="233" t="s">
        <v>65</v>
      </c>
      <c r="I7" s="238">
        <f>SUM(Druid!N13+Hunter!N13+Mage!N13+Paladin!N13+Priest!N13+Rogue!N13+Shaman!N13+Warlock!N13+Warrior!N13+Neutral!N13)</f>
        <v>315</v>
      </c>
      <c r="J7" s="238">
        <f>SUM(Druid!O13+Hunter!O13+Mage!O13+Paladin!O13+Priest!O13+Rogue!O13+Shaman!O13+Warlock!O13+Warrior!O13+Neutral!O13)</f>
        <v>334</v>
      </c>
      <c r="K7" s="240">
        <f t="shared" si="2"/>
        <v>19</v>
      </c>
      <c r="L7" s="242">
        <f t="shared" si="3"/>
        <v>0.94311377245508987</v>
      </c>
      <c r="M7" s="244"/>
      <c r="N7" s="269"/>
      <c r="O7" s="270" t="s">
        <v>454</v>
      </c>
      <c r="P7" s="270" t="s">
        <v>456</v>
      </c>
      <c r="Q7" s="270" t="s">
        <v>457</v>
      </c>
      <c r="R7" s="271" t="s">
        <v>458</v>
      </c>
      <c r="S7" s="545" t="s">
        <v>459</v>
      </c>
      <c r="T7" s="516"/>
      <c r="U7" s="272" t="s">
        <v>458</v>
      </c>
      <c r="V7" s="546" t="s">
        <v>459</v>
      </c>
      <c r="W7" s="547"/>
      <c r="X7" s="264"/>
      <c r="Y7" s="267" t="s">
        <v>70</v>
      </c>
      <c r="Z7" s="267">
        <f>'Raw Data'!D133</f>
        <v>0.21497874468617154</v>
      </c>
      <c r="AA7" s="267">
        <f>'Raw Data'!E133</f>
        <v>1.4128532133033259E-2</v>
      </c>
      <c r="AB7" s="268"/>
      <c r="AC7" s="268"/>
    </row>
    <row r="8" spans="1:29" ht="12.75" x14ac:dyDescent="0.2">
      <c r="A8" s="211"/>
      <c r="B8" s="217" t="s">
        <v>70</v>
      </c>
      <c r="C8" s="221">
        <f>SUM(Druid!N8+Hunter!N8+Mage!N8+Paladin!N8+Priest!N8+Rogue!N8+Shaman!N8+Warlock!N8+Warrior!N8+Neutral!N8)</f>
        <v>102</v>
      </c>
      <c r="D8" s="221">
        <f>SUM(Druid!O8+Hunter!O8+Mage!O8+Paladin!O8+Priest!O8+Rogue!O8+Shaman!O8+Warlock!O8+Warrior!O8+Neutral!O8)</f>
        <v>133</v>
      </c>
      <c r="E8" s="224">
        <f t="shared" si="0"/>
        <v>31</v>
      </c>
      <c r="F8" s="229">
        <f t="shared" si="1"/>
        <v>0.76691729323308266</v>
      </c>
      <c r="G8" s="230"/>
      <c r="H8" s="233" t="s">
        <v>70</v>
      </c>
      <c r="I8" s="238">
        <f>SUM(Druid!N14+Hunter!N14+Mage!N14+Paladin!N14+Priest!N14+Rogue!N14+Shaman!N14+Warlock!N14+Warrior!N14+Neutral!N14)</f>
        <v>173</v>
      </c>
      <c r="J8" s="238">
        <f>SUM(Druid!O14+Hunter!O14+Mage!O14+Paladin!O14+Priest!O14+Rogue!O14+Shaman!O14+Warlock!O14+Warrior!O14+Neutral!O14)</f>
        <v>266</v>
      </c>
      <c r="K8" s="240">
        <f t="shared" si="2"/>
        <v>93</v>
      </c>
      <c r="L8" s="242">
        <f t="shared" si="3"/>
        <v>0.65037593984962405</v>
      </c>
      <c r="M8" s="244"/>
      <c r="N8" s="270" t="s">
        <v>65</v>
      </c>
      <c r="O8" s="270">
        <f>'Raw Data'!F132</f>
        <v>0.71405351337834455</v>
      </c>
      <c r="P8" s="274">
        <v>40</v>
      </c>
      <c r="Q8" s="274">
        <v>5</v>
      </c>
      <c r="R8" s="276">
        <f>SUM(Druid!Q13+Hunter!Q13+Mage!Q13+Paladin!Q13+Priest!Q13+Rogue!Q13+Shaman!Q13+Warlock!Q13+Warrior!Q13+Neutral!Q13)</f>
        <v>188</v>
      </c>
      <c r="S8" s="276">
        <f>R8-SUM(Druid!P13+Hunter!P13+Mage!P13+Paladin!P13+Priest!P13+Rogue!P13+Shaman!P13+Warlock!P13+Warrior!P13+Neutral!P13)</f>
        <v>9</v>
      </c>
      <c r="T8" s="279">
        <f t="shared" ref="T8:T11" si="4">$O8*((R8-S8)/R8*$Q8+S8/R8*$P8)</f>
        <v>4.7666870174990548</v>
      </c>
      <c r="U8" s="280">
        <f>SUM(Druid!U13+Hunter!U13+Mage!U13+Paladin!U13+Priest!U13+Rogue!U13+Shaman!U13+Warlock!U13+Warrior!U13+Neutral!W13)</f>
        <v>80</v>
      </c>
      <c r="V8" s="280">
        <f>U8-SUM(Druid!T13+Hunter!T13+Mage!T13+Paladin!T13+Priest!T13+Rogue!T13+Shaman!T13+Warlock!T13+Warrior!T13+Neutral!V13)</f>
        <v>10</v>
      </c>
      <c r="W8" s="283">
        <f t="shared" ref="W8:W11" si="5">$O8*((U8-V8)/U8*$Q8+V8/U8*$P8)</f>
        <v>6.6942516879219802</v>
      </c>
      <c r="X8" s="264"/>
      <c r="Y8" s="267" t="s">
        <v>86</v>
      </c>
      <c r="Z8" s="267">
        <f>'Raw Data'!D134</f>
        <v>4.2073018254563638E-2</v>
      </c>
      <c r="AA8" s="267">
        <f>'Raw Data'!E134</f>
        <v>2.8757189297324332E-3</v>
      </c>
      <c r="AB8" s="268"/>
      <c r="AC8" s="268"/>
    </row>
    <row r="9" spans="1:29" ht="12.75" x14ac:dyDescent="0.2">
      <c r="A9" s="211"/>
      <c r="B9" s="217" t="s">
        <v>86</v>
      </c>
      <c r="C9" s="221">
        <f>SUM(Druid!N9+Hunter!N9+Mage!N9+Paladin!N9+Priest!N9+Rogue!N9+Shaman!N9+Warlock!N9+Warrior!N9+Neutral!N9)</f>
        <v>28</v>
      </c>
      <c r="D9" s="221">
        <f>SUM(Druid!O9+Hunter!O9+Mage!O9+Paladin!O9+Priest!O9+Rogue!O9+Shaman!O9+Warlock!O9+Warrior!O9+Neutral!O9)</f>
        <v>66</v>
      </c>
      <c r="E9" s="224">
        <f t="shared" si="0"/>
        <v>38</v>
      </c>
      <c r="F9" s="229">
        <f t="shared" si="1"/>
        <v>0.42424242424242425</v>
      </c>
      <c r="G9" s="230"/>
      <c r="H9" s="233" t="s">
        <v>86</v>
      </c>
      <c r="I9" s="238">
        <f>SUM(Druid!N15+Hunter!N15+Mage!N15+Paladin!N15+Priest!N15+Rogue!N15+Shaman!N15+Warlock!N15+Warrior!N15+Neutral!N15)</f>
        <v>38</v>
      </c>
      <c r="J9" s="238">
        <f>SUM(Druid!O15+Hunter!O15+Mage!O15+Paladin!O15+Priest!O15+Rogue!O15+Shaman!O15+Warlock!O15+Warrior!O15+Neutral!O15)</f>
        <v>132</v>
      </c>
      <c r="K9" s="240">
        <f t="shared" si="2"/>
        <v>94</v>
      </c>
      <c r="L9" s="242">
        <f t="shared" si="3"/>
        <v>0.2878787878787879</v>
      </c>
      <c r="M9" s="244"/>
      <c r="N9" s="270" t="s">
        <v>70</v>
      </c>
      <c r="O9" s="270">
        <f>'Raw Data'!F133</f>
        <v>0.22910727681920479</v>
      </c>
      <c r="P9" s="274">
        <v>100</v>
      </c>
      <c r="Q9" s="274">
        <v>20</v>
      </c>
      <c r="R9" s="276">
        <f>SUM(Druid!Q14+Hunter!Q14+Mage!Q14+Paladin!Q14+Priest!Q14+Rogue!Q14+Shaman!Q14+Warlock!Q14+Warrior!Q14+Neutral!Q14)</f>
        <v>162</v>
      </c>
      <c r="S9" s="276">
        <f>R9-SUM(Druid!P14+Hunter!P14+Mage!P14+Paladin!P14+Priest!P14+Rogue!P14+Shaman!P14+Warlock!P14+Warrior!P14+Neutral!P14)</f>
        <v>54</v>
      </c>
      <c r="T9" s="279">
        <f t="shared" si="4"/>
        <v>10.691672918229555</v>
      </c>
      <c r="U9" s="280">
        <f>SUM(Druid!U14+Hunter!U14+Mage!U14+Paladin!U14+Priest!U14+Rogue!U14+Shaman!U14+Warlock!U14+Warrior!U14+Neutral!W14)</f>
        <v>74</v>
      </c>
      <c r="V9" s="280">
        <f>U9-SUM(Druid!T14+Hunter!T14+Mage!T14+Paladin!T14+Priest!T14+Rogue!T14+Shaman!T14+Warlock!T14+Warrior!T14+Neutral!V14)</f>
        <v>39</v>
      </c>
      <c r="W9" s="283">
        <f t="shared" si="5"/>
        <v>14.241803694166782</v>
      </c>
      <c r="X9" s="264"/>
      <c r="Y9" s="267" t="s">
        <v>99</v>
      </c>
      <c r="Z9" s="267">
        <f>'Raw Data'!D135</f>
        <v>1.0815203800950237E-2</v>
      </c>
      <c r="AA9" s="267">
        <f>'Raw Data'!E135</f>
        <v>1.0752688172043011E-3</v>
      </c>
      <c r="AB9" s="268"/>
      <c r="AC9" s="268"/>
    </row>
    <row r="10" spans="1:29" ht="12.75" x14ac:dyDescent="0.2">
      <c r="A10" s="211"/>
      <c r="B10" s="290" t="s">
        <v>99</v>
      </c>
      <c r="C10" s="291">
        <f>SUM(Druid!N10+Hunter!N10+Mage!N10+Paladin!N10+Priest!N10+Rogue!N10+Shaman!N10+Warlock!N10+Warrior!N10+Neutral!N10)</f>
        <v>20</v>
      </c>
      <c r="D10" s="291">
        <f>SUM(Druid!O10+Hunter!O10+Mage!O10+Paladin!O10+Priest!O10+Rogue!O10+Shaman!O10+Warlock!O10+Warrior!O10+Neutral!O10)</f>
        <v>67</v>
      </c>
      <c r="E10" s="292">
        <f t="shared" si="0"/>
        <v>47</v>
      </c>
      <c r="F10" s="293">
        <f t="shared" si="1"/>
        <v>0.29850746268656714</v>
      </c>
      <c r="G10" s="230"/>
      <c r="H10" s="294" t="s">
        <v>99</v>
      </c>
      <c r="I10" s="295">
        <f>SUM(Druid!N16+Hunter!N16+Mage!N16+Paladin!N16+Priest!N16+Rogue!N16+Shaman!N16+Warlock!N16+Warrior!N16+Neutral!N16)</f>
        <v>20</v>
      </c>
      <c r="J10" s="295">
        <f>SUM(Druid!O16+Hunter!O16+Mage!O16+Paladin!O16+Priest!O16+Rogue!O16+Shaman!O16+Warlock!O16+Warrior!O16+Neutral!O16)</f>
        <v>67</v>
      </c>
      <c r="K10" s="296">
        <f t="shared" si="2"/>
        <v>47</v>
      </c>
      <c r="L10" s="297">
        <f t="shared" si="3"/>
        <v>0.29850746268656714</v>
      </c>
      <c r="M10" s="244"/>
      <c r="N10" s="270" t="s">
        <v>86</v>
      </c>
      <c r="O10" s="270">
        <f>'Raw Data'!F134</f>
        <v>4.4948737184296074E-2</v>
      </c>
      <c r="P10" s="274">
        <v>400</v>
      </c>
      <c r="Q10" s="274">
        <v>100</v>
      </c>
      <c r="R10" s="276">
        <f>SUM(Druid!Q15+Hunter!Q15+Mage!Q15+Paladin!Q15+Priest!Q15+Rogue!Q15+Shaman!Q15+Warlock!Q15+Warrior!Q15+Neutral!Q15)</f>
        <v>74</v>
      </c>
      <c r="S10" s="276">
        <f>R10-SUM(Druid!P15+Hunter!P15+Mage!P15+Paladin!P15+Priest!P15+Rogue!P15+Shaman!P15+Warlock!P15+Warrior!P15+Neutral!P15)</f>
        <v>47</v>
      </c>
      <c r="T10" s="279">
        <f t="shared" si="4"/>
        <v>13.059430398140075</v>
      </c>
      <c r="U10" s="280">
        <f>SUM(Druid!U15+Hunter!U15+Mage!U15+Paladin!U15+Priest!U15+Rogue!U15+Shaman!U15+Warlock!U15+Warrior!U15+Neutral!W15)</f>
        <v>52</v>
      </c>
      <c r="V10" s="280">
        <f>U10-SUM(Druid!T15+Hunter!T15+Mage!T15+Paladin!T15+Priest!T15+Rogue!T15+Shaman!T15+Warlock!T15+Warrior!T15+Neutral!V15)</f>
        <v>45</v>
      </c>
      <c r="W10" s="283">
        <f t="shared" si="5"/>
        <v>16.164257410506472</v>
      </c>
      <c r="X10" s="264"/>
      <c r="Y10" s="267" t="s">
        <v>35</v>
      </c>
      <c r="Z10" s="267">
        <v>0.96715424262670602</v>
      </c>
      <c r="AA10" s="267">
        <v>3.2845757373293885E-2</v>
      </c>
      <c r="AB10" s="268"/>
      <c r="AC10" s="268"/>
    </row>
    <row r="11" spans="1:29" ht="12.75" x14ac:dyDescent="0.2">
      <c r="A11" s="81"/>
      <c r="B11" s="83" t="s">
        <v>35</v>
      </c>
      <c r="C11" s="298">
        <f t="shared" ref="C11:D11" si="6">SUM(C6:C10)</f>
        <v>445</v>
      </c>
      <c r="D11" s="298">
        <f t="shared" si="6"/>
        <v>566</v>
      </c>
      <c r="E11" s="300">
        <f t="shared" si="0"/>
        <v>121</v>
      </c>
      <c r="F11" s="302">
        <f t="shared" si="1"/>
        <v>0.78621908127208484</v>
      </c>
      <c r="G11" s="200"/>
      <c r="H11" s="303" t="s">
        <v>35</v>
      </c>
      <c r="I11" s="305">
        <f t="shared" ref="I11:J11" si="7">SUM(I6:I10)</f>
        <v>812</v>
      </c>
      <c r="J11" s="305">
        <f t="shared" si="7"/>
        <v>1065</v>
      </c>
      <c r="K11" s="307">
        <f t="shared" si="2"/>
        <v>253</v>
      </c>
      <c r="L11" s="309">
        <f t="shared" si="3"/>
        <v>0.76244131455399056</v>
      </c>
      <c r="M11" s="311"/>
      <c r="N11" s="313" t="s">
        <v>99</v>
      </c>
      <c r="O11" s="316">
        <f>'Raw Data'!F135</f>
        <v>1.1890472618154539E-2</v>
      </c>
      <c r="P11" s="313">
        <v>1600</v>
      </c>
      <c r="Q11" s="313">
        <v>400</v>
      </c>
      <c r="R11" s="276">
        <f>SUM(Druid!Q16+Hunter!Q16+Mage!Q16+Paladin!Q16+Priest!Q16+Rogue!Q16+Shaman!Q16+Warlock!Q16+Warrior!Q16+Neutral!Q16)</f>
        <v>33</v>
      </c>
      <c r="S11" s="276">
        <f>R11-SUM(Druid!P16+Hunter!P16+Mage!P16+Paladin!P16+Priest!P16+Rogue!P16+Shaman!P16+Warlock!P16+Warrior!P16+Neutral!P16)</f>
        <v>26</v>
      </c>
      <c r="T11" s="319">
        <f t="shared" si="4"/>
        <v>15.998090431698833</v>
      </c>
      <c r="U11" s="280">
        <f>SUM(Druid!U16+Hunter!U16+Mage!U16+Paladin!U16+Priest!U16+Rogue!U16+Shaman!U16+Warlock!U16+Warrior!U16+Neutral!W16)</f>
        <v>20</v>
      </c>
      <c r="V11" s="280">
        <f>U11-SUM(Druid!T16+Hunter!T16+Mage!T16+Paladin!T16+Priest!T16+Rogue!T16+Shaman!T16+Warlock!T16+Warrior!T16+Neutral!V16)</f>
        <v>18</v>
      </c>
      <c r="W11" s="321">
        <f t="shared" si="5"/>
        <v>17.597899474868719</v>
      </c>
      <c r="X11" s="34"/>
      <c r="Y11" s="548" t="str">
        <f>HYPERLINK("https://docs.google.com/spreadsheets/d/1VdqhpiremPEiIKmS1YI8_8HkdYb57wb8cD4ZLnxtffU/edit#gid=579362856","(Raw Data Link)")</f>
        <v>(Raw Data Link)</v>
      </c>
      <c r="Z11" s="520"/>
      <c r="AA11" s="516"/>
      <c r="AB11" s="192"/>
      <c r="AC11" s="192"/>
    </row>
    <row r="12" spans="1:29" ht="10.5" customHeight="1" x14ac:dyDescent="0.2">
      <c r="A12" s="2"/>
      <c r="B12" s="322"/>
      <c r="C12" s="322"/>
      <c r="D12" s="322"/>
      <c r="E12" s="322"/>
      <c r="F12" s="322"/>
      <c r="G12" s="2"/>
      <c r="H12" s="323"/>
      <c r="I12" s="323"/>
      <c r="J12" s="323"/>
      <c r="K12" s="323"/>
      <c r="L12" s="323"/>
      <c r="M12" s="2"/>
      <c r="N12" s="2"/>
      <c r="O12" s="2"/>
      <c r="P12" s="2"/>
      <c r="Q12" s="2"/>
      <c r="R12" s="2"/>
      <c r="S12" s="2"/>
      <c r="T12" s="2"/>
      <c r="U12" s="2"/>
      <c r="V12" s="324"/>
      <c r="W12" s="324"/>
      <c r="X12" s="2"/>
      <c r="Y12" s="31"/>
      <c r="Z12" s="31"/>
      <c r="AA12" s="31"/>
      <c r="AB12" s="2"/>
      <c r="AC12" s="2"/>
    </row>
    <row r="13" spans="1:29" ht="12.75" x14ac:dyDescent="0.2">
      <c r="A13" s="81"/>
      <c r="B13" s="521" t="s">
        <v>602</v>
      </c>
      <c r="C13" s="522"/>
      <c r="D13" s="522"/>
      <c r="E13" s="522"/>
      <c r="F13" s="523"/>
      <c r="G13" s="200"/>
      <c r="H13" s="524" t="s">
        <v>604</v>
      </c>
      <c r="I13" s="525"/>
      <c r="J13" s="525"/>
      <c r="K13" s="525"/>
      <c r="L13" s="526"/>
      <c r="M13" s="2"/>
      <c r="N13" s="549" t="s">
        <v>606</v>
      </c>
      <c r="O13" s="532"/>
      <c r="P13" s="532"/>
      <c r="Q13" s="532"/>
      <c r="R13" s="532"/>
      <c r="S13" s="532"/>
      <c r="T13" s="533"/>
      <c r="U13" s="325"/>
      <c r="V13" s="553" t="s">
        <v>609</v>
      </c>
      <c r="W13" s="554"/>
      <c r="X13" s="34"/>
      <c r="Y13" s="538" t="s">
        <v>612</v>
      </c>
      <c r="Z13" s="539"/>
      <c r="AA13" s="540"/>
      <c r="AB13" s="326"/>
      <c r="AC13" s="326"/>
    </row>
    <row r="14" spans="1:29" ht="12.75" x14ac:dyDescent="0.2">
      <c r="A14" s="81"/>
      <c r="B14" s="196" t="s">
        <v>615</v>
      </c>
      <c r="C14" s="196" t="s">
        <v>50</v>
      </c>
      <c r="D14" s="196" t="s">
        <v>394</v>
      </c>
      <c r="E14" s="196" t="s">
        <v>395</v>
      </c>
      <c r="F14" s="327" t="s">
        <v>396</v>
      </c>
      <c r="G14" s="200"/>
      <c r="H14" s="203" t="s">
        <v>615</v>
      </c>
      <c r="I14" s="203" t="s">
        <v>116</v>
      </c>
      <c r="J14" s="203" t="s">
        <v>394</v>
      </c>
      <c r="K14" s="203" t="s">
        <v>395</v>
      </c>
      <c r="L14" s="328" t="s">
        <v>396</v>
      </c>
      <c r="M14" s="2"/>
      <c r="N14" s="568" t="s">
        <v>619</v>
      </c>
      <c r="O14" s="534"/>
      <c r="P14" s="534"/>
      <c r="Q14" s="534"/>
      <c r="R14" s="534"/>
      <c r="S14" s="534"/>
      <c r="T14" s="535"/>
      <c r="U14" s="325"/>
      <c r="V14" s="555"/>
      <c r="W14" s="556"/>
      <c r="X14" s="34"/>
      <c r="Y14" s="520"/>
      <c r="Z14" s="520"/>
      <c r="AA14" s="516"/>
      <c r="AB14" s="326"/>
      <c r="AC14" s="326"/>
    </row>
    <row r="15" spans="1:29" ht="12.75" x14ac:dyDescent="0.2">
      <c r="A15" s="329"/>
      <c r="B15" s="330" t="s">
        <v>18</v>
      </c>
      <c r="C15" s="221">
        <f>SUM(Druid!P18+Hunter!P18+Mage!P18+Paladin!P18+Priest!P18+Rogue!P18+Shaman!P18+Warlock!P18+Warrior!P18+Neutral!P18)</f>
        <v>314</v>
      </c>
      <c r="D15" s="221">
        <f>SUM(Druid!Q18+Hunter!Q18+Mage!Q18+Paladin!Q18+Priest!Q18+Rogue!Q18+Shaman!Q18+Warlock!Q18+Warrior!Q18+Neutral!Q18)</f>
        <v>378</v>
      </c>
      <c r="E15" s="221">
        <f t="shared" ref="E15:E20" si="8">D15-C15</f>
        <v>64</v>
      </c>
      <c r="F15" s="229">
        <f t="shared" ref="F15:F20" si="9">C15/D15</f>
        <v>0.8306878306878307</v>
      </c>
      <c r="G15" s="331"/>
      <c r="H15" s="332" t="s">
        <v>18</v>
      </c>
      <c r="I15" s="238">
        <f>SUM(Druid!P19+Hunter!P19+Mage!P19+Paladin!P19+Priest!P19+Rogue!P19+Shaman!P19+Warlock!P19+Warrior!P19+Neutral!P19)</f>
        <v>587</v>
      </c>
      <c r="J15" s="238">
        <f>SUM(Druid!Q19+Hunter!Q19+Mage!Q19+Paladin!Q19+Priest!Q19+Rogue!Q19+Shaman!Q19+Warlock!Q19+Warrior!Q19+Neutral!Q19)</f>
        <v>723</v>
      </c>
      <c r="K15" s="238">
        <f t="shared" ref="K15:K19" si="10">J15-I15</f>
        <v>136</v>
      </c>
      <c r="L15" s="242">
        <f t="shared" ref="L15:L20" si="11">I15/J15</f>
        <v>0.81189488243430152</v>
      </c>
      <c r="M15" s="335"/>
      <c r="N15" s="550" t="s">
        <v>632</v>
      </c>
      <c r="O15" s="520"/>
      <c r="P15" s="516"/>
      <c r="Q15" s="567" t="s">
        <v>18</v>
      </c>
      <c r="R15" s="516"/>
      <c r="S15" s="557" t="s">
        <v>38</v>
      </c>
      <c r="T15" s="547"/>
      <c r="U15" s="338"/>
      <c r="V15" s="340" t="s">
        <v>635</v>
      </c>
      <c r="W15" s="342">
        <v>0</v>
      </c>
      <c r="X15" s="344"/>
      <c r="Y15" s="345" t="s">
        <v>12</v>
      </c>
      <c r="Z15" s="543">
        <f>SUM(K6*0)</f>
        <v>0</v>
      </c>
      <c r="AA15" s="516"/>
      <c r="AB15" s="347"/>
      <c r="AC15" s="347"/>
    </row>
    <row r="16" spans="1:29" ht="12.75" x14ac:dyDescent="0.2">
      <c r="A16" s="329"/>
      <c r="B16" s="330" t="s">
        <v>178</v>
      </c>
      <c r="C16" s="221">
        <f>SUM(Neutral!R18)</f>
        <v>0</v>
      </c>
      <c r="D16" s="221">
        <f>SUM(Neutral!S18)</f>
        <v>4</v>
      </c>
      <c r="E16" s="221">
        <f t="shared" si="8"/>
        <v>4</v>
      </c>
      <c r="F16" s="229">
        <f t="shared" si="9"/>
        <v>0</v>
      </c>
      <c r="G16" s="331"/>
      <c r="H16" s="332" t="s">
        <v>178</v>
      </c>
      <c r="I16" s="238">
        <f>SUM(Neutral!R19)</f>
        <v>0</v>
      </c>
      <c r="J16" s="238">
        <f>SUM(Neutral!S19)</f>
        <v>5</v>
      </c>
      <c r="K16" s="238">
        <f t="shared" si="10"/>
        <v>5</v>
      </c>
      <c r="L16" s="242">
        <f t="shared" si="11"/>
        <v>0</v>
      </c>
      <c r="M16" s="335"/>
      <c r="N16" s="352" t="s">
        <v>5</v>
      </c>
      <c r="O16" s="353">
        <v>100</v>
      </c>
      <c r="P16" s="355" t="s">
        <v>653</v>
      </c>
      <c r="Q16" s="357">
        <f>Z27*O16</f>
        <v>29724.223743169852</v>
      </c>
      <c r="R16" s="358" t="s">
        <v>658</v>
      </c>
      <c r="S16" s="360">
        <f>AA27*O16</f>
        <v>18684.340084144114</v>
      </c>
      <c r="T16" s="361" t="s">
        <v>658</v>
      </c>
      <c r="U16" s="338"/>
      <c r="V16" s="363" t="s">
        <v>664</v>
      </c>
      <c r="W16" s="365">
        <v>0</v>
      </c>
      <c r="X16" s="344"/>
      <c r="Y16" s="345" t="s">
        <v>65</v>
      </c>
      <c r="Z16" s="541">
        <f>SUM(S8+V8)*40</f>
        <v>760</v>
      </c>
      <c r="AA16" s="542"/>
      <c r="AB16" s="347"/>
      <c r="AC16" s="347"/>
    </row>
    <row r="17" spans="1:29" ht="16.5" customHeight="1" x14ac:dyDescent="0.2">
      <c r="A17" s="329"/>
      <c r="B17" s="330" t="s">
        <v>666</v>
      </c>
      <c r="C17" s="221">
        <f>SUM(Druid!R18+Hunter!R18+Mage!R18+Paladin!R18+Priest!R18+Rogue!R18+Shaman!R18+Warlock!R18+Warrior!R18+Neutral!T18)</f>
        <v>30</v>
      </c>
      <c r="D17" s="221">
        <f>SUM(Druid!S18+Hunter!S18+Mage!S18+Paladin!S18+Priest!S18+Rogue!S18+Shaman!S18+Warlock!S18+Warrior!S18+Neutral!U18)</f>
        <v>30</v>
      </c>
      <c r="E17" s="221">
        <f t="shared" si="8"/>
        <v>0</v>
      </c>
      <c r="F17" s="229">
        <f t="shared" si="9"/>
        <v>1</v>
      </c>
      <c r="G17" s="331"/>
      <c r="H17" s="332" t="s">
        <v>666</v>
      </c>
      <c r="I17" s="238">
        <f>SUM(Druid!R19+Hunter!R19+Mage!R19+Paladin!R19+Priest!R19+Rogue!R19+Shaman!R19+Warlock!R19+Warrior!R19+Neutral!T19)</f>
        <v>54</v>
      </c>
      <c r="J17" s="238">
        <f>SUM(Druid!S19+Hunter!S19+Mage!S19+Paladin!S19+Priest!S19+Rogue!S19+Shaman!S19+Warlock!S19+Warrior!S19+Neutral!U19)</f>
        <v>54</v>
      </c>
      <c r="K17" s="238">
        <f t="shared" si="10"/>
        <v>0</v>
      </c>
      <c r="L17" s="242">
        <f t="shared" si="11"/>
        <v>1</v>
      </c>
      <c r="M17" s="344"/>
      <c r="N17" s="352" t="s">
        <v>676</v>
      </c>
      <c r="O17" s="376">
        <v>1.167</v>
      </c>
      <c r="P17" s="355" t="s">
        <v>653</v>
      </c>
      <c r="Q17" s="380">
        <f>O17*Z24</f>
        <v>354.94998161088637</v>
      </c>
      <c r="R17" s="358" t="s">
        <v>685</v>
      </c>
      <c r="S17" s="382">
        <f>AA27*O17</f>
        <v>218.04624878196182</v>
      </c>
      <c r="T17" s="384" t="s">
        <v>685</v>
      </c>
      <c r="U17" s="338"/>
      <c r="V17" s="569" t="s">
        <v>691</v>
      </c>
      <c r="W17" s="571">
        <f>SUM(Druid!I2:I45)+SUM(Hunter!I2:I45)+SUM(Mage!I2:I45)+SUM(Paladin!I2:I45)+SUM(Priest!I2:I45)+SUM(Rogue!I2:I45)+SUM(Shaman!I2:I45)+SUM(Warlock!I2:I45)+SUM(Warrior!I2:I45)+SUM(Neutral!I2:I45)</f>
        <v>0</v>
      </c>
      <c r="X17" s="344"/>
      <c r="Y17" s="345" t="s">
        <v>70</v>
      </c>
      <c r="Z17" s="544">
        <f>SUM(S9+V9)* 100</f>
        <v>9300</v>
      </c>
      <c r="AA17" s="516"/>
      <c r="AB17" s="347"/>
      <c r="AC17" s="347"/>
    </row>
    <row r="18" spans="1:29" ht="12.75" x14ac:dyDescent="0.2">
      <c r="A18" s="329"/>
      <c r="B18" s="330" t="s">
        <v>38</v>
      </c>
      <c r="C18" s="221">
        <f>SUM(Druid!T18+Hunter!T18+Mage!T18+Paladin!T18+Priest!T18+Rogue!T18+Shaman!T18+Warlock!T18+Warrior!T18+Neutral!V18)</f>
        <v>70</v>
      </c>
      <c r="D18" s="221">
        <f>SUM(Druid!U18+Hunter!U18+Mage!U18+Paladin!U18+Priest!U18+Rogue!U18+Shaman!U18+Warlock!U18+Warrior!U18+Neutral!W18)</f>
        <v>123</v>
      </c>
      <c r="E18" s="221">
        <f t="shared" si="8"/>
        <v>53</v>
      </c>
      <c r="F18" s="229">
        <f t="shared" si="9"/>
        <v>0.56910569105691056</v>
      </c>
      <c r="G18" s="331"/>
      <c r="H18" s="332" t="s">
        <v>38</v>
      </c>
      <c r="I18" s="238">
        <f>SUM(Druid!T19+Hunter!T19+Mage!T19+Paladin!T19+Priest!T19+Rogue!T19+Shaman!T19+Warlock!T19+Warrior!T19+Neutral!V19)</f>
        <v>114</v>
      </c>
      <c r="J18" s="238">
        <f>SUM(Druid!U19+Hunter!U19+Mage!U19+Paladin!U19+Priest!U19+Rogue!U19+Shaman!U19+Warlock!U19+Warrior!U19+Neutral!W19)</f>
        <v>226</v>
      </c>
      <c r="K18" s="238">
        <f t="shared" si="10"/>
        <v>112</v>
      </c>
      <c r="L18" s="242">
        <f t="shared" si="11"/>
        <v>0.50442477876106195</v>
      </c>
      <c r="M18" s="335"/>
      <c r="N18" s="352" t="s">
        <v>714</v>
      </c>
      <c r="O18" s="353">
        <v>400</v>
      </c>
      <c r="P18" s="355" t="s">
        <v>715</v>
      </c>
      <c r="Q18" s="395">
        <f>Q16/O18</f>
        <v>74.310559357924632</v>
      </c>
      <c r="R18" s="358" t="s">
        <v>718</v>
      </c>
      <c r="S18" s="397">
        <f>S16/O18</f>
        <v>46.710850210360285</v>
      </c>
      <c r="T18" s="361" t="s">
        <v>718</v>
      </c>
      <c r="U18" s="338"/>
      <c r="V18" s="570"/>
      <c r="W18" s="572"/>
      <c r="X18" s="344"/>
      <c r="Y18" s="345" t="s">
        <v>86</v>
      </c>
      <c r="Z18" s="544">
        <f>SUM(S10+V10)*400</f>
        <v>36800</v>
      </c>
      <c r="AA18" s="516"/>
      <c r="AB18" s="347"/>
      <c r="AC18" s="347"/>
    </row>
    <row r="19" spans="1:29" ht="12.75" x14ac:dyDescent="0.2">
      <c r="A19" s="329"/>
      <c r="B19" s="400" t="s">
        <v>168</v>
      </c>
      <c r="C19" s="291">
        <f>SUM(Druid!V18+Hunter!V18+Mage!V18+Paladin!V18+Priest!V18+Rogue!V18+Shaman!V18+Warlock!V18+Warrior!V18+Neutral!X18)</f>
        <v>31</v>
      </c>
      <c r="D19" s="291">
        <f>SUM(Druid!W18+Hunter!W18+Mage!W18+Paladin!W18+Priest!W18+Rogue!W18+Shaman!W18+Warlock!W18+Warrior!W18+Neutral!Y18)</f>
        <v>31</v>
      </c>
      <c r="E19" s="291">
        <f t="shared" si="8"/>
        <v>0</v>
      </c>
      <c r="F19" s="293">
        <f t="shared" si="9"/>
        <v>1</v>
      </c>
      <c r="G19" s="331"/>
      <c r="H19" s="403" t="s">
        <v>168</v>
      </c>
      <c r="I19" s="295">
        <f>SUM(Druid!V19+Hunter!V19+Mage!V19+Paladin!V19+Priest!V19+Rogue!V19+Shaman!V19+Warlock!V19+Warrior!V19+Neutral!X19)</f>
        <v>57</v>
      </c>
      <c r="J19" s="295">
        <f>SUM(Druid!W19+Hunter!W19+Mage!W19+Paladin!W19+Priest!W19+Rogue!W19+Shaman!W19+Warlock!W19+Warrior!W19+Neutral!Y19)</f>
        <v>57</v>
      </c>
      <c r="K19" s="295">
        <f t="shared" si="10"/>
        <v>0</v>
      </c>
      <c r="L19" s="297">
        <f t="shared" si="11"/>
        <v>1</v>
      </c>
      <c r="M19" s="335"/>
      <c r="N19" s="405" t="s">
        <v>736</v>
      </c>
      <c r="O19" s="407">
        <v>1029</v>
      </c>
      <c r="P19" s="409" t="s">
        <v>715</v>
      </c>
      <c r="Q19" s="410">
        <f>Q16/O19</f>
        <v>28.886514813576145</v>
      </c>
      <c r="R19" s="411" t="s">
        <v>718</v>
      </c>
      <c r="S19" s="413">
        <f>S16/O19</f>
        <v>18.157764901986507</v>
      </c>
      <c r="T19" s="415" t="s">
        <v>718</v>
      </c>
      <c r="U19" s="338"/>
      <c r="V19" s="555"/>
      <c r="W19" s="573"/>
      <c r="X19" s="344"/>
      <c r="Y19" s="345" t="s">
        <v>99</v>
      </c>
      <c r="Z19" s="544">
        <f>SUM(S11+V11)*1600</f>
        <v>70400</v>
      </c>
      <c r="AA19" s="516"/>
      <c r="AB19" s="347"/>
      <c r="AC19" s="347"/>
    </row>
    <row r="20" spans="1:29" ht="9" customHeight="1" x14ac:dyDescent="0.2">
      <c r="A20" s="329"/>
      <c r="B20" s="417" t="s">
        <v>35</v>
      </c>
      <c r="C20" s="298">
        <f t="shared" ref="C20:D20" si="12">SUM(C15:C19)</f>
        <v>445</v>
      </c>
      <c r="D20" s="298">
        <f t="shared" si="12"/>
        <v>566</v>
      </c>
      <c r="E20" s="298">
        <f t="shared" si="8"/>
        <v>121</v>
      </c>
      <c r="F20" s="302">
        <f t="shared" si="9"/>
        <v>0.78621908127208484</v>
      </c>
      <c r="G20" s="331"/>
      <c r="H20" s="418" t="s">
        <v>35</v>
      </c>
      <c r="I20" s="305">
        <f t="shared" ref="I20:K20" si="13">SUM(I15:I19)</f>
        <v>812</v>
      </c>
      <c r="J20" s="305">
        <f t="shared" si="13"/>
        <v>1065</v>
      </c>
      <c r="K20" s="305">
        <f t="shared" si="13"/>
        <v>253</v>
      </c>
      <c r="L20" s="309">
        <f t="shared" si="11"/>
        <v>0.76244131455399056</v>
      </c>
      <c r="M20" s="335"/>
      <c r="N20" s="563" t="s">
        <v>741</v>
      </c>
      <c r="O20" s="564"/>
      <c r="P20" s="564"/>
      <c r="Q20" s="565">
        <f>(575.56*(((P8*(R8-S8))+(P9*(R9-S9))+(P10*(R10-S10))+(P11*(R11-R11)))/106120))+(24.99*(I17/J17))+(357.27*(((P8*(U8-V8))+(P9*(U9-V9))+(P10*(U10-V10))+(P11*(U11-V11)))/63400)+(24.99*(I19/J19))+(932.83*(W15+W16)/169520))</f>
        <v>275.27742110294753</v>
      </c>
      <c r="R20" s="564"/>
      <c r="S20" s="564"/>
      <c r="T20" s="566"/>
      <c r="U20" s="338"/>
      <c r="V20" s="421" t="s">
        <v>35</v>
      </c>
      <c r="W20" s="422">
        <f>SUM(W15:W16)</f>
        <v>0</v>
      </c>
      <c r="X20" s="344"/>
      <c r="Y20" s="345" t="s">
        <v>744</v>
      </c>
      <c r="Z20" s="544">
        <f>SUM(Z15:AA19)</f>
        <v>117260</v>
      </c>
      <c r="AA20" s="516"/>
      <c r="AB20" s="347"/>
      <c r="AC20" s="347"/>
    </row>
    <row r="21" spans="1:29" ht="12" customHeight="1" x14ac:dyDescent="0.2">
      <c r="A21" s="2"/>
      <c r="B21" s="322"/>
      <c r="C21" s="322"/>
      <c r="D21" s="322"/>
      <c r="E21" s="322"/>
      <c r="F21" s="322"/>
      <c r="G21" s="2"/>
      <c r="H21" s="323"/>
      <c r="I21" s="323"/>
      <c r="J21" s="323"/>
      <c r="K21" s="323"/>
      <c r="L21" s="323"/>
      <c r="M21" s="2"/>
      <c r="N21" s="31"/>
      <c r="O21" s="31"/>
      <c r="P21" s="31"/>
      <c r="Q21" s="31"/>
      <c r="R21" s="2"/>
      <c r="S21" s="324"/>
      <c r="T21" s="324"/>
      <c r="U21" s="2"/>
      <c r="V21" s="324"/>
      <c r="W21" s="324"/>
      <c r="X21" s="2"/>
      <c r="Y21" s="31"/>
      <c r="Z21" s="31"/>
      <c r="AA21" s="31"/>
      <c r="AB21" s="2"/>
      <c r="AC21" s="2"/>
    </row>
    <row r="22" spans="1:29" ht="15.75" customHeight="1" x14ac:dyDescent="0.2">
      <c r="A22" s="81"/>
      <c r="B22" s="521" t="s">
        <v>745</v>
      </c>
      <c r="C22" s="522"/>
      <c r="D22" s="522"/>
      <c r="E22" s="522"/>
      <c r="F22" s="523"/>
      <c r="G22" s="200"/>
      <c r="H22" s="524" t="s">
        <v>746</v>
      </c>
      <c r="I22" s="525"/>
      <c r="J22" s="525"/>
      <c r="K22" s="525"/>
      <c r="L22" s="526"/>
      <c r="M22" s="34"/>
      <c r="N22" s="527" t="s">
        <v>747</v>
      </c>
      <c r="O22" s="520"/>
      <c r="P22" s="520"/>
      <c r="Q22" s="516"/>
      <c r="R22" s="325"/>
      <c r="S22" s="584" t="s">
        <v>749</v>
      </c>
      <c r="T22" s="585"/>
      <c r="U22" s="325"/>
      <c r="V22" s="584" t="s">
        <v>751</v>
      </c>
      <c r="W22" s="585"/>
      <c r="X22" s="34"/>
      <c r="Y22" s="582" t="s">
        <v>18</v>
      </c>
      <c r="Z22" s="540"/>
      <c r="AA22" s="583" t="s">
        <v>38</v>
      </c>
      <c r="AB22" s="426"/>
      <c r="AC22" s="426"/>
    </row>
    <row r="23" spans="1:29" ht="21.75" customHeight="1" x14ac:dyDescent="0.2">
      <c r="A23" s="81"/>
      <c r="B23" s="196" t="s">
        <v>753</v>
      </c>
      <c r="C23" s="196" t="s">
        <v>50</v>
      </c>
      <c r="D23" s="196" t="s">
        <v>394</v>
      </c>
      <c r="E23" s="196" t="s">
        <v>395</v>
      </c>
      <c r="F23" s="198" t="s">
        <v>396</v>
      </c>
      <c r="G23" s="200"/>
      <c r="H23" s="203" t="s">
        <v>753</v>
      </c>
      <c r="I23" s="203" t="s">
        <v>116</v>
      </c>
      <c r="J23" s="203" t="s">
        <v>394</v>
      </c>
      <c r="K23" s="203" t="s">
        <v>395</v>
      </c>
      <c r="L23" s="204" t="s">
        <v>396</v>
      </c>
      <c r="M23" s="34"/>
      <c r="N23" s="428" t="s">
        <v>753</v>
      </c>
      <c r="O23" s="428" t="s">
        <v>4</v>
      </c>
      <c r="P23" s="428" t="s">
        <v>5</v>
      </c>
      <c r="Q23" s="431" t="s">
        <v>35</v>
      </c>
      <c r="R23" s="325"/>
      <c r="S23" s="586"/>
      <c r="T23" s="556"/>
      <c r="U23" s="325"/>
      <c r="V23" s="586"/>
      <c r="W23" s="556"/>
      <c r="X23" s="34"/>
      <c r="Y23" s="520"/>
      <c r="Z23" s="516"/>
      <c r="AA23" s="516"/>
      <c r="AB23" s="426"/>
      <c r="AC23" s="426"/>
    </row>
    <row r="24" spans="1:29" ht="15.75" customHeight="1" x14ac:dyDescent="0.2">
      <c r="A24" s="434"/>
      <c r="B24" s="436" t="s">
        <v>754</v>
      </c>
      <c r="C24" s="221">
        <f>SUM(Druid!N18)</f>
        <v>30</v>
      </c>
      <c r="D24" s="221">
        <f>SUM(Druid!O18)</f>
        <v>36</v>
      </c>
      <c r="E24" s="224">
        <f t="shared" ref="E24:E34" si="14">D24-C24</f>
        <v>6</v>
      </c>
      <c r="F24" s="229">
        <f t="shared" ref="F24:F34" si="15">C24/D24</f>
        <v>0.83333333333333337</v>
      </c>
      <c r="G24" s="438"/>
      <c r="H24" s="439" t="s">
        <v>754</v>
      </c>
      <c r="I24" s="238">
        <f>SUM(Druid!N19)</f>
        <v>55</v>
      </c>
      <c r="J24" s="238">
        <f>SUM(Druid!O19)</f>
        <v>70</v>
      </c>
      <c r="K24" s="240">
        <f t="shared" ref="K24:K34" si="16">J24-I24</f>
        <v>15</v>
      </c>
      <c r="L24" s="242">
        <f t="shared" ref="L24:L34" si="17">I24/J24</f>
        <v>0.7857142857142857</v>
      </c>
      <c r="M24" s="441"/>
      <c r="N24" s="443" t="s">
        <v>754</v>
      </c>
      <c r="O24" s="444">
        <f>SUM(Druid!E:E)</f>
        <v>55</v>
      </c>
      <c r="P24" s="444">
        <f>SUM(Druid!F:F)</f>
        <v>0</v>
      </c>
      <c r="Q24" s="445">
        <f t="shared" ref="Q24:Q33" si="18">SUM(O24:P24)</f>
        <v>55</v>
      </c>
      <c r="R24" s="447"/>
      <c r="S24" s="450" t="s">
        <v>761</v>
      </c>
      <c r="T24" s="451">
        <v>0</v>
      </c>
      <c r="U24" s="447"/>
      <c r="V24" s="450" t="s">
        <v>761</v>
      </c>
      <c r="W24" s="451">
        <v>0</v>
      </c>
      <c r="X24" s="441"/>
      <c r="Y24" s="580" t="s">
        <v>762</v>
      </c>
      <c r="Z24" s="581">
        <f>((((S8*P8)+(S9*P9)+(S10*P10)+(S11*P11))-W20))/217.52</f>
        <v>304.15593968370723</v>
      </c>
      <c r="AA24" s="581">
        <f>((((V8*P8)+(V9*P9)+(V10*P10)+(V11*P11))-W20))/217.52</f>
        <v>234.92092681132769</v>
      </c>
      <c r="AB24" s="454"/>
      <c r="AC24" s="454"/>
    </row>
    <row r="25" spans="1:29" ht="15.75" customHeight="1" x14ac:dyDescent="0.2">
      <c r="A25" s="434"/>
      <c r="B25" s="436" t="s">
        <v>767</v>
      </c>
      <c r="C25" s="221">
        <f>SUM(Hunter!N18)</f>
        <v>30</v>
      </c>
      <c r="D25" s="221">
        <f>SUM(Hunter!O18)</f>
        <v>36</v>
      </c>
      <c r="E25" s="224">
        <f t="shared" si="14"/>
        <v>6</v>
      </c>
      <c r="F25" s="229">
        <f t="shared" si="15"/>
        <v>0.83333333333333337</v>
      </c>
      <c r="G25" s="438"/>
      <c r="H25" s="439" t="s">
        <v>767</v>
      </c>
      <c r="I25" s="238">
        <f>SUM(Hunter!N19)</f>
        <v>53</v>
      </c>
      <c r="J25" s="238">
        <f>SUM(Hunter!O19)</f>
        <v>70</v>
      </c>
      <c r="K25" s="240">
        <f t="shared" si="16"/>
        <v>17</v>
      </c>
      <c r="L25" s="242">
        <f t="shared" si="17"/>
        <v>0.75714285714285712</v>
      </c>
      <c r="M25" s="441"/>
      <c r="N25" s="443" t="s">
        <v>767</v>
      </c>
      <c r="O25" s="444">
        <f>SUM(Hunter!E:E)</f>
        <v>52</v>
      </c>
      <c r="P25" s="444">
        <f>SUM(Hunter!F:F)</f>
        <v>1</v>
      </c>
      <c r="Q25" s="445">
        <f t="shared" si="18"/>
        <v>53</v>
      </c>
      <c r="R25" s="447"/>
      <c r="S25" s="450" t="s">
        <v>770</v>
      </c>
      <c r="T25" s="451">
        <v>0</v>
      </c>
      <c r="U25" s="447"/>
      <c r="V25" s="450" t="s">
        <v>770</v>
      </c>
      <c r="W25" s="451">
        <v>0</v>
      </c>
      <c r="X25" s="441"/>
      <c r="Y25" s="540"/>
      <c r="Z25" s="540"/>
      <c r="AA25" s="540"/>
      <c r="AB25" s="454"/>
      <c r="AC25" s="454"/>
    </row>
    <row r="26" spans="1:29" ht="15.75" customHeight="1" x14ac:dyDescent="0.2">
      <c r="A26" s="434"/>
      <c r="B26" s="436" t="s">
        <v>771</v>
      </c>
      <c r="C26" s="221">
        <f>SUM(Mage!N18)</f>
        <v>30</v>
      </c>
      <c r="D26" s="221">
        <f>SUM(Mage!O18)</f>
        <v>36</v>
      </c>
      <c r="E26" s="224">
        <f t="shared" si="14"/>
        <v>6</v>
      </c>
      <c r="F26" s="229">
        <f t="shared" si="15"/>
        <v>0.83333333333333337</v>
      </c>
      <c r="G26" s="438"/>
      <c r="H26" s="439" t="s">
        <v>771</v>
      </c>
      <c r="I26" s="238">
        <f>SUM(Mage!N19)</f>
        <v>56</v>
      </c>
      <c r="J26" s="238">
        <f>SUM(Mage!O19)</f>
        <v>70</v>
      </c>
      <c r="K26" s="240">
        <f t="shared" si="16"/>
        <v>14</v>
      </c>
      <c r="L26" s="242">
        <f t="shared" si="17"/>
        <v>0.8</v>
      </c>
      <c r="M26" s="441"/>
      <c r="N26" s="443" t="s">
        <v>771</v>
      </c>
      <c r="O26" s="444">
        <f>SUM(Mage!E:E)</f>
        <v>56</v>
      </c>
      <c r="P26" s="444">
        <f>SUM(Mage!F:F)</f>
        <v>0</v>
      </c>
      <c r="Q26" s="445">
        <f t="shared" si="18"/>
        <v>56</v>
      </c>
      <c r="R26" s="447"/>
      <c r="S26" s="450" t="s">
        <v>772</v>
      </c>
      <c r="T26" s="451">
        <v>0</v>
      </c>
      <c r="U26" s="447"/>
      <c r="V26" s="450" t="s">
        <v>772</v>
      </c>
      <c r="W26" s="451">
        <v>0</v>
      </c>
      <c r="X26" s="441"/>
      <c r="Y26" s="516"/>
      <c r="Z26" s="516"/>
      <c r="AA26" s="516"/>
      <c r="AB26" s="454"/>
      <c r="AC26" s="454"/>
    </row>
    <row r="27" spans="1:29" ht="15.75" customHeight="1" x14ac:dyDescent="0.2">
      <c r="A27" s="434"/>
      <c r="B27" s="436" t="s">
        <v>773</v>
      </c>
      <c r="C27" s="221">
        <f>SUM(Paladin!N18)</f>
        <v>23</v>
      </c>
      <c r="D27" s="221">
        <f>SUM(Paladin!O18)</f>
        <v>36</v>
      </c>
      <c r="E27" s="224">
        <f t="shared" si="14"/>
        <v>13</v>
      </c>
      <c r="F27" s="229">
        <f t="shared" si="15"/>
        <v>0.63888888888888884</v>
      </c>
      <c r="G27" s="438"/>
      <c r="H27" s="439" t="s">
        <v>773</v>
      </c>
      <c r="I27" s="238">
        <f>SUM(Paladin!N19)</f>
        <v>44</v>
      </c>
      <c r="J27" s="238">
        <f>SUM(Paladin!O19)</f>
        <v>70</v>
      </c>
      <c r="K27" s="240">
        <f t="shared" si="16"/>
        <v>26</v>
      </c>
      <c r="L27" s="242">
        <f t="shared" si="17"/>
        <v>0.62857142857142856</v>
      </c>
      <c r="M27" s="441"/>
      <c r="N27" s="443" t="s">
        <v>773</v>
      </c>
      <c r="O27" s="444">
        <f>SUM(Paladin!E:E)</f>
        <v>44</v>
      </c>
      <c r="P27" s="444">
        <f>SUM(Paladin!F:F)</f>
        <v>0</v>
      </c>
      <c r="Q27" s="445">
        <f t="shared" si="18"/>
        <v>44</v>
      </c>
      <c r="R27" s="447"/>
      <c r="S27" s="450" t="s">
        <v>773</v>
      </c>
      <c r="T27" s="451">
        <v>0</v>
      </c>
      <c r="U27" s="447"/>
      <c r="V27" s="450" t="s">
        <v>773</v>
      </c>
      <c r="W27" s="451">
        <v>0</v>
      </c>
      <c r="X27" s="441"/>
      <c r="Y27" s="580" t="s">
        <v>774</v>
      </c>
      <c r="Z27" s="579">
        <f>((((S8*P8)+(S9*P9)+(S10*P10)+(S11*P11))-W20))/T6</f>
        <v>297.24223743169853</v>
      </c>
      <c r="AA27" s="579">
        <f>((((V8*P8)+(V9*P9)+(V10*P10)+(V11*P11))-W20))/W6</f>
        <v>186.84340084144114</v>
      </c>
      <c r="AB27" s="454"/>
      <c r="AC27" s="454"/>
    </row>
    <row r="28" spans="1:29" ht="15.75" customHeight="1" x14ac:dyDescent="0.2">
      <c r="A28" s="434"/>
      <c r="B28" s="436" t="s">
        <v>777</v>
      </c>
      <c r="C28" s="221">
        <f>SUM(Priest!N18)</f>
        <v>30</v>
      </c>
      <c r="D28" s="221">
        <f>SUM(Priest!O18)</f>
        <v>36</v>
      </c>
      <c r="E28" s="224">
        <f t="shared" si="14"/>
        <v>6</v>
      </c>
      <c r="F28" s="229">
        <f t="shared" si="15"/>
        <v>0.83333333333333337</v>
      </c>
      <c r="G28" s="438"/>
      <c r="H28" s="439" t="s">
        <v>777</v>
      </c>
      <c r="I28" s="238">
        <f>SUM(Priest!N19)</f>
        <v>57</v>
      </c>
      <c r="J28" s="238">
        <f>SUM(Priest!O19)</f>
        <v>70</v>
      </c>
      <c r="K28" s="240">
        <f t="shared" si="16"/>
        <v>13</v>
      </c>
      <c r="L28" s="242">
        <f t="shared" si="17"/>
        <v>0.81428571428571428</v>
      </c>
      <c r="M28" s="441"/>
      <c r="N28" s="443" t="s">
        <v>777</v>
      </c>
      <c r="O28" s="444">
        <f>SUM(Priest!E:E)</f>
        <v>57</v>
      </c>
      <c r="P28" s="444">
        <f>SUM(Priest!F:F)</f>
        <v>0</v>
      </c>
      <c r="Q28" s="445">
        <f t="shared" si="18"/>
        <v>57</v>
      </c>
      <c r="R28" s="447"/>
      <c r="S28" s="450" t="s">
        <v>767</v>
      </c>
      <c r="T28" s="451">
        <v>0</v>
      </c>
      <c r="U28" s="447"/>
      <c r="V28" s="450" t="s">
        <v>767</v>
      </c>
      <c r="W28" s="451">
        <v>0</v>
      </c>
      <c r="X28" s="441"/>
      <c r="Y28" s="540"/>
      <c r="Z28" s="540"/>
      <c r="AA28" s="540"/>
      <c r="AB28" s="454"/>
      <c r="AC28" s="454"/>
    </row>
    <row r="29" spans="1:29" ht="15.75" customHeight="1" x14ac:dyDescent="0.2">
      <c r="A29" s="434"/>
      <c r="B29" s="436" t="s">
        <v>772</v>
      </c>
      <c r="C29" s="221">
        <f>SUM(Rogue!N18)</f>
        <v>28</v>
      </c>
      <c r="D29" s="221">
        <f>SUM(Rogue!O18)</f>
        <v>36</v>
      </c>
      <c r="E29" s="224">
        <f t="shared" si="14"/>
        <v>8</v>
      </c>
      <c r="F29" s="229">
        <f t="shared" si="15"/>
        <v>0.77777777777777779</v>
      </c>
      <c r="G29" s="438"/>
      <c r="H29" s="439" t="s">
        <v>772</v>
      </c>
      <c r="I29" s="238">
        <f>SUM(Rogue!N19)</f>
        <v>52</v>
      </c>
      <c r="J29" s="238">
        <f>SUM(Rogue!O19)</f>
        <v>70</v>
      </c>
      <c r="K29" s="240">
        <f t="shared" si="16"/>
        <v>18</v>
      </c>
      <c r="L29" s="242">
        <f t="shared" si="17"/>
        <v>0.74285714285714288</v>
      </c>
      <c r="M29" s="441"/>
      <c r="N29" s="443" t="s">
        <v>772</v>
      </c>
      <c r="O29" s="444">
        <f>SUM(Rogue!E:E)</f>
        <v>52</v>
      </c>
      <c r="P29" s="444">
        <f>SUM(Rogue!F:F)</f>
        <v>0</v>
      </c>
      <c r="Q29" s="445">
        <f t="shared" si="18"/>
        <v>52</v>
      </c>
      <c r="R29" s="447"/>
      <c r="S29" s="450" t="s">
        <v>754</v>
      </c>
      <c r="T29" s="451">
        <v>0</v>
      </c>
      <c r="U29" s="447"/>
      <c r="V29" s="450" t="s">
        <v>754</v>
      </c>
      <c r="W29" s="451">
        <v>0</v>
      </c>
      <c r="X29" s="441"/>
      <c r="Y29" s="516"/>
      <c r="Z29" s="516"/>
      <c r="AA29" s="516"/>
      <c r="AB29" s="454"/>
      <c r="AC29" s="454"/>
    </row>
    <row r="30" spans="1:29" ht="15.75" customHeight="1" x14ac:dyDescent="0.2">
      <c r="A30" s="434"/>
      <c r="B30" s="436" t="s">
        <v>770</v>
      </c>
      <c r="C30" s="221">
        <f>SUM(Shaman!N18)</f>
        <v>30</v>
      </c>
      <c r="D30" s="221">
        <f>SUM(Shaman!O18)</f>
        <v>36</v>
      </c>
      <c r="E30" s="224">
        <f t="shared" si="14"/>
        <v>6</v>
      </c>
      <c r="F30" s="229">
        <f t="shared" si="15"/>
        <v>0.83333333333333337</v>
      </c>
      <c r="G30" s="438"/>
      <c r="H30" s="439" t="s">
        <v>770</v>
      </c>
      <c r="I30" s="238">
        <f>SUM(Shaman!N19)</f>
        <v>54</v>
      </c>
      <c r="J30" s="238">
        <f>SUM(Shaman!O19)</f>
        <v>70</v>
      </c>
      <c r="K30" s="240">
        <f t="shared" si="16"/>
        <v>16</v>
      </c>
      <c r="L30" s="242">
        <f t="shared" si="17"/>
        <v>0.77142857142857146</v>
      </c>
      <c r="M30" s="441"/>
      <c r="N30" s="443" t="s">
        <v>770</v>
      </c>
      <c r="O30" s="444">
        <f>SUM(Shaman!E:E)</f>
        <v>54</v>
      </c>
      <c r="P30" s="444">
        <f>SUM(Shaman!F:F)</f>
        <v>0</v>
      </c>
      <c r="Q30" s="445">
        <f t="shared" si="18"/>
        <v>54</v>
      </c>
      <c r="R30" s="447"/>
      <c r="S30" s="450" t="s">
        <v>782</v>
      </c>
      <c r="T30" s="451">
        <v>0</v>
      </c>
      <c r="U30" s="447"/>
      <c r="V30" s="450" t="s">
        <v>782</v>
      </c>
      <c r="W30" s="451">
        <v>0</v>
      </c>
      <c r="X30" s="441"/>
      <c r="Y30" s="580" t="s">
        <v>783</v>
      </c>
      <c r="Z30" s="581">
        <f>((((S8*P8)+(S9*P9)+(S10*P10)+(S11*P11))-W20))/108.76</f>
        <v>608.31187936741446</v>
      </c>
      <c r="AA30" s="581">
        <f>((((V8*P8)+(V9*P9)+(V10*P10)+(V11*P11))-W20))/108.76</f>
        <v>469.84185362265538</v>
      </c>
      <c r="AB30" s="454"/>
      <c r="AC30" s="454"/>
    </row>
    <row r="31" spans="1:29" ht="15.75" customHeight="1" x14ac:dyDescent="0.2">
      <c r="A31" s="434"/>
      <c r="B31" s="436" t="s">
        <v>782</v>
      </c>
      <c r="C31" s="221">
        <f>SUM(Warlock!N18)</f>
        <v>29</v>
      </c>
      <c r="D31" s="221">
        <f>SUM(Warlock!O18)</f>
        <v>36</v>
      </c>
      <c r="E31" s="224">
        <f t="shared" si="14"/>
        <v>7</v>
      </c>
      <c r="F31" s="229">
        <f t="shared" si="15"/>
        <v>0.80555555555555558</v>
      </c>
      <c r="G31" s="438"/>
      <c r="H31" s="439" t="s">
        <v>782</v>
      </c>
      <c r="I31" s="238">
        <f>SUM(Warlock!N19)</f>
        <v>55</v>
      </c>
      <c r="J31" s="238">
        <f>SUM(Warlock!O19)</f>
        <v>70</v>
      </c>
      <c r="K31" s="240">
        <f t="shared" si="16"/>
        <v>15</v>
      </c>
      <c r="L31" s="242">
        <f t="shared" si="17"/>
        <v>0.7857142857142857</v>
      </c>
      <c r="M31" s="441"/>
      <c r="N31" s="443" t="s">
        <v>782</v>
      </c>
      <c r="O31" s="444">
        <f>SUM(Warlock!E:E)</f>
        <v>55</v>
      </c>
      <c r="P31" s="444">
        <f>SUM(Warlock!F:F)</f>
        <v>0</v>
      </c>
      <c r="Q31" s="445">
        <f t="shared" si="18"/>
        <v>55</v>
      </c>
      <c r="R31" s="447"/>
      <c r="S31" s="450" t="s">
        <v>771</v>
      </c>
      <c r="T31" s="451">
        <v>0</v>
      </c>
      <c r="U31" s="447"/>
      <c r="V31" s="450" t="s">
        <v>771</v>
      </c>
      <c r="W31" s="451">
        <v>0</v>
      </c>
      <c r="X31" s="441"/>
      <c r="Y31" s="540"/>
      <c r="Z31" s="540"/>
      <c r="AA31" s="540"/>
      <c r="AB31" s="454"/>
      <c r="AC31" s="454"/>
    </row>
    <row r="32" spans="1:29" ht="15.75" customHeight="1" x14ac:dyDescent="0.2">
      <c r="A32" s="434"/>
      <c r="B32" s="436" t="s">
        <v>761</v>
      </c>
      <c r="C32" s="221">
        <f>SUM(Warrior!N18)</f>
        <v>32</v>
      </c>
      <c r="D32" s="221">
        <f>SUM(Warrior!O18)</f>
        <v>36</v>
      </c>
      <c r="E32" s="224">
        <f t="shared" si="14"/>
        <v>4</v>
      </c>
      <c r="F32" s="229">
        <f t="shared" si="15"/>
        <v>0.88888888888888884</v>
      </c>
      <c r="G32" s="438"/>
      <c r="H32" s="439" t="s">
        <v>761</v>
      </c>
      <c r="I32" s="238">
        <f>SUM(Warrior!N19)</f>
        <v>60</v>
      </c>
      <c r="J32" s="238">
        <f>SUM(Warrior!O19)</f>
        <v>70</v>
      </c>
      <c r="K32" s="240">
        <f t="shared" si="16"/>
        <v>10</v>
      </c>
      <c r="L32" s="242">
        <f t="shared" si="17"/>
        <v>0.8571428571428571</v>
      </c>
      <c r="M32" s="441"/>
      <c r="N32" s="443" t="s">
        <v>761</v>
      </c>
      <c r="O32" s="444">
        <f>SUM(Warrior!E:E)</f>
        <v>60</v>
      </c>
      <c r="P32" s="444">
        <f>SUM(Warrior!F:F)</f>
        <v>0</v>
      </c>
      <c r="Q32" s="445">
        <f t="shared" si="18"/>
        <v>60</v>
      </c>
      <c r="R32" s="447"/>
      <c r="S32" s="450" t="s">
        <v>777</v>
      </c>
      <c r="T32" s="451">
        <v>0</v>
      </c>
      <c r="U32" s="447"/>
      <c r="V32" s="450" t="s">
        <v>777</v>
      </c>
      <c r="W32" s="451">
        <v>0</v>
      </c>
      <c r="X32" s="441"/>
      <c r="Y32" s="516"/>
      <c r="Z32" s="516"/>
      <c r="AA32" s="516"/>
      <c r="AB32" s="454"/>
      <c r="AC32" s="454"/>
    </row>
    <row r="33" spans="1:29" ht="15.75" customHeight="1" x14ac:dyDescent="0.2">
      <c r="A33" s="81"/>
      <c r="B33" s="477" t="s">
        <v>784</v>
      </c>
      <c r="C33" s="291">
        <f>SUM(Neutral!N18)</f>
        <v>183</v>
      </c>
      <c r="D33" s="291">
        <f>SUM(Neutral!O18)</f>
        <v>242</v>
      </c>
      <c r="E33" s="292">
        <f t="shared" si="14"/>
        <v>59</v>
      </c>
      <c r="F33" s="293">
        <f t="shared" si="15"/>
        <v>0.75619834710743805</v>
      </c>
      <c r="G33" s="200"/>
      <c r="H33" s="478" t="s">
        <v>784</v>
      </c>
      <c r="I33" s="295">
        <f>SUM(Neutral!N19)</f>
        <v>326</v>
      </c>
      <c r="J33" s="295">
        <f>SUM(Neutral!O19)</f>
        <v>435</v>
      </c>
      <c r="K33" s="296">
        <f t="shared" si="16"/>
        <v>109</v>
      </c>
      <c r="L33" s="297">
        <f t="shared" si="17"/>
        <v>0.74942528735632186</v>
      </c>
      <c r="M33" s="34"/>
      <c r="N33" s="480" t="s">
        <v>784</v>
      </c>
      <c r="O33" s="482">
        <f>SUM(Neutral!E:E)</f>
        <v>326</v>
      </c>
      <c r="P33" s="482">
        <f>SUM(Neutral!F:F)</f>
        <v>0</v>
      </c>
      <c r="Q33" s="484">
        <f t="shared" si="18"/>
        <v>326</v>
      </c>
      <c r="R33" s="325"/>
      <c r="S33" s="574">
        <f>SUM(T24:T32)/540</f>
        <v>0</v>
      </c>
      <c r="T33" s="556"/>
      <c r="U33" s="325"/>
      <c r="V33" s="574">
        <f>SUM(W24:W32)/4500</f>
        <v>0</v>
      </c>
      <c r="W33" s="556"/>
      <c r="X33" s="2"/>
      <c r="Y33" s="2"/>
      <c r="Z33" s="2"/>
      <c r="AA33" s="2"/>
      <c r="AB33" s="2"/>
      <c r="AC33" s="2"/>
    </row>
    <row r="34" spans="1:29" ht="8.25" customHeight="1" x14ac:dyDescent="0.2">
      <c r="A34" s="81"/>
      <c r="B34" s="83" t="s">
        <v>35</v>
      </c>
      <c r="C34" s="298">
        <f t="shared" ref="C34:D34" si="19">SUM(C24:C33)</f>
        <v>445</v>
      </c>
      <c r="D34" s="298">
        <f t="shared" si="19"/>
        <v>566</v>
      </c>
      <c r="E34" s="300">
        <f t="shared" si="14"/>
        <v>121</v>
      </c>
      <c r="F34" s="302">
        <f t="shared" si="15"/>
        <v>0.78621908127208484</v>
      </c>
      <c r="G34" s="200"/>
      <c r="H34" s="303" t="s">
        <v>35</v>
      </c>
      <c r="I34" s="305">
        <f t="shared" ref="I34:J34" si="20">SUM(I24:I33)</f>
        <v>812</v>
      </c>
      <c r="J34" s="305">
        <f t="shared" si="20"/>
        <v>1065</v>
      </c>
      <c r="K34" s="307">
        <f t="shared" si="16"/>
        <v>253</v>
      </c>
      <c r="L34" s="309">
        <f t="shared" si="17"/>
        <v>0.76244131455399056</v>
      </c>
      <c r="M34" s="34"/>
      <c r="N34" s="490" t="s">
        <v>35</v>
      </c>
      <c r="O34" s="491">
        <f t="shared" ref="O34:Q34" si="21">SUM(O24:O33)</f>
        <v>811</v>
      </c>
      <c r="P34" s="491">
        <f t="shared" si="21"/>
        <v>1</v>
      </c>
      <c r="Q34" s="493">
        <f t="shared" si="21"/>
        <v>812</v>
      </c>
      <c r="R34" s="2"/>
      <c r="S34" s="494"/>
      <c r="T34" s="494"/>
      <c r="U34" s="2"/>
      <c r="V34" s="494"/>
      <c r="W34" s="494"/>
      <c r="X34" s="2"/>
      <c r="Y34" s="2"/>
      <c r="Z34" s="2"/>
      <c r="AA34" s="2"/>
      <c r="AB34" s="2"/>
      <c r="AC34" s="2"/>
    </row>
    <row r="35" spans="1:29" ht="1.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2"/>
      <c r="B36" s="497"/>
      <c r="C36" s="497"/>
      <c r="D36" s="497"/>
      <c r="E36" s="497"/>
      <c r="F36" s="497"/>
      <c r="G36" s="497"/>
      <c r="H36" s="497"/>
      <c r="I36" s="497"/>
      <c r="J36" s="497"/>
      <c r="K36" s="497"/>
      <c r="L36" s="497"/>
      <c r="M36" s="2"/>
      <c r="N36" s="497"/>
      <c r="O36" s="497"/>
      <c r="P36" s="497"/>
      <c r="Q36" s="497"/>
      <c r="R36" s="497"/>
      <c r="S36" s="497"/>
      <c r="T36" s="497"/>
      <c r="U36" s="497"/>
      <c r="V36" s="497"/>
      <c r="W36" s="497"/>
      <c r="X36" s="497"/>
      <c r="Y36" s="497"/>
      <c r="Z36" s="497"/>
      <c r="AA36" s="497"/>
      <c r="AB36" s="2"/>
      <c r="AC36" s="2"/>
    </row>
    <row r="37" spans="1:29" ht="12.75" x14ac:dyDescent="0.2">
      <c r="A37" s="498"/>
      <c r="B37" s="560" t="s">
        <v>805</v>
      </c>
      <c r="C37" s="561"/>
      <c r="D37" s="561"/>
      <c r="E37" s="561"/>
      <c r="F37" s="561"/>
      <c r="G37" s="561"/>
      <c r="H37" s="561"/>
      <c r="I37" s="561"/>
      <c r="J37" s="561"/>
      <c r="K37" s="561"/>
      <c r="L37" s="562"/>
      <c r="M37" s="498"/>
      <c r="N37" s="575" t="s">
        <v>851</v>
      </c>
      <c r="O37" s="539"/>
      <c r="P37" s="539"/>
      <c r="Q37" s="539"/>
      <c r="R37" s="539"/>
      <c r="S37" s="539"/>
      <c r="T37" s="539"/>
      <c r="U37" s="539"/>
      <c r="V37" s="539"/>
      <c r="W37" s="539"/>
      <c r="X37" s="539"/>
      <c r="Y37" s="539"/>
      <c r="Z37" s="539"/>
      <c r="AA37" s="559"/>
      <c r="AB37" s="499"/>
      <c r="AC37" s="499"/>
    </row>
    <row r="38" spans="1:29" ht="18.75" customHeight="1" x14ac:dyDescent="0.2">
      <c r="A38" s="498"/>
      <c r="B38" s="558" t="s">
        <v>852</v>
      </c>
      <c r="C38" s="539"/>
      <c r="D38" s="539"/>
      <c r="E38" s="539"/>
      <c r="F38" s="539"/>
      <c r="G38" s="539"/>
      <c r="H38" s="539"/>
      <c r="I38" s="539"/>
      <c r="J38" s="539"/>
      <c r="K38" s="539"/>
      <c r="L38" s="559"/>
      <c r="M38" s="498"/>
      <c r="N38" s="576" t="s">
        <v>853</v>
      </c>
      <c r="O38" s="539"/>
      <c r="P38" s="539"/>
      <c r="Q38" s="539"/>
      <c r="R38" s="539"/>
      <c r="S38" s="539"/>
      <c r="T38" s="539"/>
      <c r="U38" s="539"/>
      <c r="V38" s="539"/>
      <c r="W38" s="539"/>
      <c r="X38" s="539"/>
      <c r="Y38" s="539"/>
      <c r="Z38" s="539"/>
      <c r="AA38" s="559"/>
      <c r="AB38" s="500"/>
      <c r="AC38" s="500"/>
    </row>
    <row r="39" spans="1:29" ht="18.75" customHeight="1" x14ac:dyDescent="0.2">
      <c r="A39" s="498"/>
      <c r="B39" s="558" t="s">
        <v>854</v>
      </c>
      <c r="C39" s="539"/>
      <c r="D39" s="539"/>
      <c r="E39" s="539"/>
      <c r="F39" s="539"/>
      <c r="G39" s="539"/>
      <c r="H39" s="539"/>
      <c r="I39" s="539"/>
      <c r="J39" s="539"/>
      <c r="K39" s="539"/>
      <c r="L39" s="559"/>
      <c r="M39" s="498"/>
      <c r="N39" s="539"/>
      <c r="O39" s="539"/>
      <c r="P39" s="539"/>
      <c r="Q39" s="539"/>
      <c r="R39" s="539"/>
      <c r="S39" s="539"/>
      <c r="T39" s="539"/>
      <c r="U39" s="539"/>
      <c r="V39" s="539"/>
      <c r="W39" s="539"/>
      <c r="X39" s="539"/>
      <c r="Y39" s="539"/>
      <c r="Z39" s="539"/>
      <c r="AA39" s="559"/>
      <c r="AB39" s="500"/>
      <c r="AC39" s="500"/>
    </row>
    <row r="40" spans="1:29" ht="18.75" customHeight="1" x14ac:dyDescent="0.2">
      <c r="A40" s="498"/>
      <c r="B40" s="558" t="s">
        <v>855</v>
      </c>
      <c r="C40" s="539"/>
      <c r="D40" s="539"/>
      <c r="E40" s="539"/>
      <c r="F40" s="539"/>
      <c r="G40" s="539"/>
      <c r="H40" s="539"/>
      <c r="I40" s="539"/>
      <c r="J40" s="539"/>
      <c r="K40" s="539"/>
      <c r="L40" s="559"/>
      <c r="M40" s="498"/>
      <c r="N40" s="539"/>
      <c r="O40" s="539"/>
      <c r="P40" s="539"/>
      <c r="Q40" s="539"/>
      <c r="R40" s="539"/>
      <c r="S40" s="539"/>
      <c r="T40" s="539"/>
      <c r="U40" s="539"/>
      <c r="V40" s="539"/>
      <c r="W40" s="539"/>
      <c r="X40" s="539"/>
      <c r="Y40" s="539"/>
      <c r="Z40" s="539"/>
      <c r="AA40" s="559"/>
      <c r="AB40" s="500"/>
      <c r="AC40" s="500"/>
    </row>
    <row r="41" spans="1:29" ht="18.75" customHeight="1" x14ac:dyDescent="0.2">
      <c r="A41" s="498"/>
      <c r="B41" s="558" t="s">
        <v>856</v>
      </c>
      <c r="C41" s="539"/>
      <c r="D41" s="539"/>
      <c r="E41" s="539"/>
      <c r="F41" s="539"/>
      <c r="G41" s="539"/>
      <c r="H41" s="539"/>
      <c r="I41" s="539"/>
      <c r="J41" s="539"/>
      <c r="K41" s="539"/>
      <c r="L41" s="559"/>
      <c r="M41" s="498"/>
      <c r="N41" s="539"/>
      <c r="O41" s="539"/>
      <c r="P41" s="539"/>
      <c r="Q41" s="539"/>
      <c r="R41" s="539"/>
      <c r="S41" s="539"/>
      <c r="T41" s="539"/>
      <c r="U41" s="539"/>
      <c r="V41" s="539"/>
      <c r="W41" s="539"/>
      <c r="X41" s="539"/>
      <c r="Y41" s="539"/>
      <c r="Z41" s="539"/>
      <c r="AA41" s="559"/>
      <c r="AB41" s="500"/>
      <c r="AC41" s="500"/>
    </row>
    <row r="42" spans="1:29" ht="18.75" customHeight="1" x14ac:dyDescent="0.2">
      <c r="A42" s="498"/>
      <c r="B42" s="501"/>
      <c r="C42" s="502"/>
      <c r="D42" s="502"/>
      <c r="E42" s="502"/>
      <c r="F42" s="502"/>
      <c r="G42" s="502"/>
      <c r="H42" s="502"/>
      <c r="I42" s="502"/>
      <c r="J42" s="502"/>
      <c r="K42" s="502"/>
      <c r="L42" s="503"/>
      <c r="M42" s="498"/>
      <c r="N42" s="539"/>
      <c r="O42" s="539"/>
      <c r="P42" s="539"/>
      <c r="Q42" s="539"/>
      <c r="R42" s="539"/>
      <c r="S42" s="539"/>
      <c r="T42" s="539"/>
      <c r="U42" s="539"/>
      <c r="V42" s="539"/>
      <c r="W42" s="539"/>
      <c r="X42" s="539"/>
      <c r="Y42" s="539"/>
      <c r="Z42" s="539"/>
      <c r="AA42" s="559"/>
      <c r="AB42" s="500"/>
      <c r="AC42" s="500"/>
    </row>
    <row r="43" spans="1:29" ht="18.75" customHeight="1" x14ac:dyDescent="0.2">
      <c r="A43" s="498"/>
      <c r="B43" s="504"/>
      <c r="C43" s="505"/>
      <c r="D43" s="505"/>
      <c r="E43" s="505"/>
      <c r="F43" s="505"/>
      <c r="G43" s="505"/>
      <c r="H43" s="505"/>
      <c r="I43" s="505"/>
      <c r="J43" s="505"/>
      <c r="K43" s="505"/>
      <c r="L43" s="506"/>
      <c r="M43" s="498"/>
      <c r="N43" s="577"/>
      <c r="O43" s="577"/>
      <c r="P43" s="577"/>
      <c r="Q43" s="577"/>
      <c r="R43" s="577"/>
      <c r="S43" s="577"/>
      <c r="T43" s="577"/>
      <c r="U43" s="577"/>
      <c r="V43" s="577"/>
      <c r="W43" s="577"/>
      <c r="X43" s="577"/>
      <c r="Y43" s="577"/>
      <c r="Z43" s="577"/>
      <c r="AA43" s="578"/>
      <c r="AB43" s="500"/>
      <c r="AC43" s="500"/>
    </row>
    <row r="44" spans="1:29" ht="12.75" x14ac:dyDescent="0.2">
      <c r="A44" s="2"/>
      <c r="B44" s="4"/>
      <c r="C44" s="30"/>
      <c r="D44" s="30"/>
      <c r="E44" s="30"/>
      <c r="F44" s="30"/>
      <c r="G44" s="30"/>
      <c r="H44" s="30"/>
      <c r="I44" s="30"/>
      <c r="J44" s="30"/>
      <c r="K44" s="30"/>
      <c r="L44" s="30"/>
      <c r="M44" s="30"/>
      <c r="N44" s="2"/>
      <c r="O44" s="2"/>
      <c r="P44" s="2"/>
      <c r="Q44" s="2"/>
      <c r="R44" s="2"/>
      <c r="S44" s="2"/>
      <c r="T44" s="2"/>
      <c r="U44" s="30"/>
      <c r="V44" s="30"/>
      <c r="W44" s="30"/>
      <c r="X44" s="30"/>
      <c r="Y44" s="30"/>
      <c r="Z44" s="30"/>
      <c r="AA44" s="30"/>
      <c r="AB44" s="30"/>
      <c r="AC44" s="30"/>
    </row>
    <row r="45" spans="1:29" ht="12.75" x14ac:dyDescent="0.2">
      <c r="A45" s="2"/>
      <c r="B45" s="30"/>
      <c r="C45" s="30"/>
      <c r="D45" s="30"/>
      <c r="E45" s="30"/>
      <c r="F45" s="30"/>
      <c r="G45" s="30"/>
      <c r="H45" s="30"/>
      <c r="I45" s="30"/>
      <c r="J45" s="30"/>
      <c r="K45" s="30"/>
      <c r="L45" s="30"/>
      <c r="M45" s="30"/>
      <c r="N45" s="2"/>
      <c r="O45" s="2"/>
      <c r="P45" s="2"/>
      <c r="Q45" s="2"/>
      <c r="R45" s="2"/>
      <c r="S45" s="2"/>
      <c r="T45" s="2"/>
      <c r="U45" s="30"/>
      <c r="V45" s="30"/>
      <c r="W45" s="30"/>
      <c r="X45" s="30"/>
      <c r="Y45" s="30"/>
      <c r="Z45" s="30"/>
      <c r="AA45" s="30"/>
      <c r="AB45" s="30"/>
      <c r="AC45" s="30"/>
    </row>
  </sheetData>
  <mergeCells count="58">
    <mergeCell ref="Z20:AA20"/>
    <mergeCell ref="AA24:AA26"/>
    <mergeCell ref="Y22:Z23"/>
    <mergeCell ref="AA22:AA23"/>
    <mergeCell ref="S22:T23"/>
    <mergeCell ref="V22:W23"/>
    <mergeCell ref="Y24:Y26"/>
    <mergeCell ref="AA27:AA29"/>
    <mergeCell ref="Z27:Z29"/>
    <mergeCell ref="Y27:Y29"/>
    <mergeCell ref="AA30:AA32"/>
    <mergeCell ref="N22:Q22"/>
    <mergeCell ref="Y30:Y32"/>
    <mergeCell ref="Z30:Z32"/>
    <mergeCell ref="Z24:Z26"/>
    <mergeCell ref="B41:L41"/>
    <mergeCell ref="V33:W33"/>
    <mergeCell ref="S33:T33"/>
    <mergeCell ref="N37:AA37"/>
    <mergeCell ref="N38:AA43"/>
    <mergeCell ref="R6:S6"/>
    <mergeCell ref="U6:V6"/>
    <mergeCell ref="V13:W14"/>
    <mergeCell ref="S15:T15"/>
    <mergeCell ref="B40:L40"/>
    <mergeCell ref="B39:L39"/>
    <mergeCell ref="B37:L37"/>
    <mergeCell ref="B38:L38"/>
    <mergeCell ref="N20:P20"/>
    <mergeCell ref="Q20:T20"/>
    <mergeCell ref="B13:F13"/>
    <mergeCell ref="Q15:R15"/>
    <mergeCell ref="N14:T14"/>
    <mergeCell ref="V17:V19"/>
    <mergeCell ref="W17:W19"/>
    <mergeCell ref="Z18:AA18"/>
    <mergeCell ref="S7:T7"/>
    <mergeCell ref="V7:W7"/>
    <mergeCell ref="Y11:AA11"/>
    <mergeCell ref="H13:L13"/>
    <mergeCell ref="N13:T13"/>
    <mergeCell ref="N15:P15"/>
    <mergeCell ref="Y2:AA2"/>
    <mergeCell ref="Y5:Z5"/>
    <mergeCell ref="F2:V2"/>
    <mergeCell ref="N6:P6"/>
    <mergeCell ref="B22:F22"/>
    <mergeCell ref="H22:L22"/>
    <mergeCell ref="Y4:AA4"/>
    <mergeCell ref="H4:L4"/>
    <mergeCell ref="B4:F4"/>
    <mergeCell ref="S4:W5"/>
    <mergeCell ref="N4:R5"/>
    <mergeCell ref="Y13:AA14"/>
    <mergeCell ref="Z16:AA16"/>
    <mergeCell ref="Z15:AA15"/>
    <mergeCell ref="Z17:AA17"/>
    <mergeCell ref="Z19:AA19"/>
  </mergeCells>
  <hyperlinks>
    <hyperlink ref="F2" r:id="rId1" display="https://docs.google.com/forms/d/1-T77rbP6WaRkHwS4PtTqpOa4kAN5opDWxtJM_OKgPy4/viewform?usp=send_form"/>
    <hyperlink ref="Y2" r:id="rId2" location="gid=357052481" display="https://docs.google.com/spreadsheets/d/1tYuukT1O3qdvbSfpUAbJMJLYkusXclc-Rivd-uMy6g0/edit - gid=357052481"/>
    <hyperlink ref="Y11" r:id="rId3" location="gid=579362856" display="https://docs.google.com/spreadsheets/d/1VdqhpiremPEiIKmS1YI8_8HkdYb57wb8cD4ZLnxtffU/edit - gid=579362856"/>
  </hyperlinks>
  <pageMargins left="0.7" right="0.7" top="0.75" bottom="0.75" header="0.3" footer="0.3"/>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C4587"/>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85546875" customWidth="1"/>
    <col min="2" max="2" width="19.28515625" customWidth="1"/>
    <col min="3" max="3" width="11.85546875" customWidth="1"/>
    <col min="4" max="4" width="10.42578125" customWidth="1"/>
    <col min="5" max="6" width="7.7109375" customWidth="1"/>
    <col min="7" max="11" width="10.140625" hidden="1" customWidth="1"/>
    <col min="12" max="12" width="7.5703125" customWidth="1"/>
    <col min="13" max="13" width="10.7109375" customWidth="1"/>
    <col min="14" max="23" width="3.7109375" customWidth="1"/>
    <col min="24" max="25" width="3.85546875" customWidth="1"/>
  </cols>
  <sheetData>
    <row r="1" spans="1:25" ht="15.75" customHeight="1" x14ac:dyDescent="0.2">
      <c r="A1" s="1" t="s">
        <v>0</v>
      </c>
      <c r="B1" s="1" t="s">
        <v>1</v>
      </c>
      <c r="C1" s="1" t="s">
        <v>2</v>
      </c>
      <c r="D1" s="1" t="s">
        <v>3</v>
      </c>
      <c r="E1" s="1" t="s">
        <v>4</v>
      </c>
      <c r="F1" s="1"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0</v>
      </c>
      <c r="B2" s="10" t="s">
        <v>20</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0</v>
      </c>
      <c r="B3" s="10" t="s">
        <v>56</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35">
        <v>1</v>
      </c>
      <c r="B4" s="36" t="s">
        <v>58</v>
      </c>
      <c r="C4" s="36" t="s">
        <v>12</v>
      </c>
      <c r="D4" s="37" t="s">
        <v>21</v>
      </c>
      <c r="E4" s="25">
        <v>2</v>
      </c>
      <c r="F4" s="37">
        <v>0</v>
      </c>
      <c r="G4" s="27">
        <f t="shared" si="0"/>
        <v>2</v>
      </c>
      <c r="H4" s="27">
        <f t="shared" si="1"/>
        <v>1</v>
      </c>
      <c r="I4" s="42"/>
      <c r="J4" s="40">
        <v>0</v>
      </c>
      <c r="K4" s="27">
        <v>0</v>
      </c>
      <c r="L4" s="45"/>
      <c r="M4" s="41" t="s">
        <v>33</v>
      </c>
      <c r="N4" s="606" t="s">
        <v>35</v>
      </c>
      <c r="O4" s="516"/>
      <c r="P4" s="606" t="s">
        <v>18</v>
      </c>
      <c r="Q4" s="516"/>
      <c r="R4" s="606" t="s">
        <v>37</v>
      </c>
      <c r="S4" s="516"/>
      <c r="T4" s="606" t="s">
        <v>38</v>
      </c>
      <c r="U4" s="516"/>
      <c r="V4" s="606" t="s">
        <v>39</v>
      </c>
      <c r="W4" s="516"/>
      <c r="X4" s="43"/>
      <c r="Y4" s="43"/>
    </row>
    <row r="5" spans="1:25" ht="15.75" customHeight="1" x14ac:dyDescent="0.2">
      <c r="A5" s="9">
        <v>1</v>
      </c>
      <c r="B5" s="10" t="s">
        <v>61</v>
      </c>
      <c r="C5" s="10" t="s">
        <v>12</v>
      </c>
      <c r="D5" s="24" t="s">
        <v>21</v>
      </c>
      <c r="E5" s="25">
        <v>2</v>
      </c>
      <c r="F5" s="24">
        <v>0</v>
      </c>
      <c r="G5" s="27">
        <f t="shared" si="0"/>
        <v>2</v>
      </c>
      <c r="H5" s="27">
        <f t="shared" si="1"/>
        <v>1</v>
      </c>
      <c r="I5" s="2"/>
      <c r="J5" s="28">
        <v>0</v>
      </c>
      <c r="K5" s="29">
        <v>0</v>
      </c>
      <c r="L5" s="34"/>
      <c r="M5" s="46" t="s">
        <v>50</v>
      </c>
      <c r="N5" s="2"/>
      <c r="O5" s="34"/>
      <c r="P5" s="2"/>
      <c r="Q5" s="34"/>
      <c r="R5" s="2"/>
      <c r="S5" s="34"/>
      <c r="T5" s="2"/>
      <c r="U5" s="34"/>
      <c r="V5" s="2"/>
      <c r="W5" s="34"/>
      <c r="X5" s="42"/>
      <c r="Y5" s="42"/>
    </row>
    <row r="6" spans="1:25" ht="15.75" customHeight="1" x14ac:dyDescent="0.2">
      <c r="A6" s="9">
        <v>2</v>
      </c>
      <c r="B6" s="10" t="s">
        <v>62</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2</v>
      </c>
      <c r="B7" s="10" t="s">
        <v>64</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3</v>
      </c>
      <c r="B8" s="36" t="s">
        <v>110</v>
      </c>
      <c r="C8" s="36" t="s">
        <v>12</v>
      </c>
      <c r="D8" s="37" t="s">
        <v>21</v>
      </c>
      <c r="E8" s="25">
        <v>2</v>
      </c>
      <c r="F8" s="37">
        <v>0</v>
      </c>
      <c r="G8" s="27">
        <f t="shared" si="0"/>
        <v>2</v>
      </c>
      <c r="H8" s="27">
        <f t="shared" si="1"/>
        <v>1</v>
      </c>
      <c r="I8" s="42"/>
      <c r="J8" s="40">
        <v>0</v>
      </c>
      <c r="K8" s="27">
        <v>0</v>
      </c>
      <c r="L8" s="45"/>
      <c r="M8" s="58" t="s">
        <v>70</v>
      </c>
      <c r="N8" s="59">
        <f t="shared" ref="N8:O8" si="12">SUM(R8+P8+T8+V8+Z8)</f>
        <v>7</v>
      </c>
      <c r="O8" s="63">
        <f t="shared" si="12"/>
        <v>9</v>
      </c>
      <c r="P8" s="59">
        <f t="shared" si="4"/>
        <v>4</v>
      </c>
      <c r="Q8" s="63">
        <f t="shared" si="5"/>
        <v>5</v>
      </c>
      <c r="R8" s="59">
        <f t="shared" si="6"/>
        <v>0</v>
      </c>
      <c r="S8" s="63">
        <f t="shared" si="7"/>
        <v>0</v>
      </c>
      <c r="T8" s="59">
        <f t="shared" si="8"/>
        <v>2</v>
      </c>
      <c r="U8" s="63">
        <f t="shared" si="9"/>
        <v>3</v>
      </c>
      <c r="V8" s="59">
        <f t="shared" si="10"/>
        <v>1</v>
      </c>
      <c r="W8" s="63">
        <f t="shared" si="11"/>
        <v>1</v>
      </c>
      <c r="X8" s="29"/>
      <c r="Y8" s="29"/>
    </row>
    <row r="9" spans="1:25" ht="15.75" customHeight="1" x14ac:dyDescent="0.2">
      <c r="A9" s="35">
        <v>4</v>
      </c>
      <c r="B9" s="36" t="s">
        <v>114</v>
      </c>
      <c r="C9" s="36" t="s">
        <v>12</v>
      </c>
      <c r="D9" s="37" t="s">
        <v>21</v>
      </c>
      <c r="E9" s="25">
        <v>2</v>
      </c>
      <c r="F9" s="37">
        <v>0</v>
      </c>
      <c r="G9" s="27">
        <f t="shared" si="0"/>
        <v>2</v>
      </c>
      <c r="H9" s="27">
        <f t="shared" si="1"/>
        <v>1</v>
      </c>
      <c r="I9" s="42"/>
      <c r="J9" s="40">
        <v>0</v>
      </c>
      <c r="K9" s="27">
        <v>0</v>
      </c>
      <c r="L9" s="45"/>
      <c r="M9" s="67" t="s">
        <v>86</v>
      </c>
      <c r="N9" s="70">
        <f t="shared" ref="N9:O9" si="13">SUM(R9+P9+T9+V9+Z9)</f>
        <v>3</v>
      </c>
      <c r="O9" s="72">
        <f t="shared" si="13"/>
        <v>5</v>
      </c>
      <c r="P9" s="70">
        <f t="shared" si="4"/>
        <v>3</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5</v>
      </c>
      <c r="B10" s="36" t="s">
        <v>120</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6</v>
      </c>
      <c r="B11" s="10" t="s">
        <v>124</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7">
        <v>1</v>
      </c>
      <c r="B12" s="40" t="s">
        <v>125</v>
      </c>
      <c r="C12" s="40" t="s">
        <v>65</v>
      </c>
      <c r="D12" s="65" t="s">
        <v>18</v>
      </c>
      <c r="E12" s="85">
        <v>2</v>
      </c>
      <c r="F12" s="65">
        <v>0</v>
      </c>
      <c r="G12" s="27">
        <f t="shared" si="0"/>
        <v>2</v>
      </c>
      <c r="H12" s="27">
        <f t="shared" si="1"/>
        <v>1</v>
      </c>
      <c r="I12" s="65">
        <f t="shared" ref="I12:I21" si="15">(MIN(E12,2)+F12-G12)*50</f>
        <v>0</v>
      </c>
      <c r="J12" s="40">
        <v>1</v>
      </c>
      <c r="K12" s="87">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9">
        <v>1</v>
      </c>
      <c r="B13" s="28" t="s">
        <v>127</v>
      </c>
      <c r="C13" s="28" t="s">
        <v>65</v>
      </c>
      <c r="D13" s="88" t="s">
        <v>18</v>
      </c>
      <c r="E13" s="85">
        <v>2</v>
      </c>
      <c r="F13" s="88">
        <v>0</v>
      </c>
      <c r="G13" s="27">
        <f t="shared" si="0"/>
        <v>2</v>
      </c>
      <c r="H13" s="27">
        <f t="shared" si="1"/>
        <v>1</v>
      </c>
      <c r="I13" s="65">
        <f t="shared" si="15"/>
        <v>0</v>
      </c>
      <c r="J13" s="40">
        <v>1</v>
      </c>
      <c r="K13" s="87">
        <v>1</v>
      </c>
      <c r="L13" s="34"/>
      <c r="M13" s="45" t="s">
        <v>65</v>
      </c>
      <c r="N13" s="27">
        <f t="shared" ref="N13:O13" si="17">SUM(R13+P13+T13+V13+Z13)</f>
        <v>19</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135</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11</v>
      </c>
      <c r="O14" s="63">
        <f t="shared" si="26"/>
        <v>18</v>
      </c>
      <c r="P14" s="59">
        <f t="shared" si="18"/>
        <v>7</v>
      </c>
      <c r="Q14" s="63">
        <f t="shared" si="19"/>
        <v>10</v>
      </c>
      <c r="R14" s="59">
        <f t="shared" si="20"/>
        <v>0</v>
      </c>
      <c r="S14" s="63">
        <f t="shared" si="21"/>
        <v>0</v>
      </c>
      <c r="T14" s="59">
        <f t="shared" si="22"/>
        <v>2</v>
      </c>
      <c r="U14" s="63">
        <f t="shared" si="23"/>
        <v>6</v>
      </c>
      <c r="V14" s="59">
        <f t="shared" si="24"/>
        <v>2</v>
      </c>
      <c r="W14" s="63">
        <f t="shared" si="25"/>
        <v>2</v>
      </c>
      <c r="X14" s="27"/>
      <c r="Y14" s="27"/>
    </row>
    <row r="15" spans="1:25" ht="15.75" customHeight="1" x14ac:dyDescent="0.2">
      <c r="A15" s="27">
        <v>1</v>
      </c>
      <c r="B15" s="40" t="s">
        <v>141</v>
      </c>
      <c r="C15" s="40" t="s">
        <v>65</v>
      </c>
      <c r="D15" s="65" t="s">
        <v>18</v>
      </c>
      <c r="E15" s="85">
        <v>2</v>
      </c>
      <c r="F15" s="65">
        <v>0</v>
      </c>
      <c r="G15" s="27">
        <f t="shared" si="0"/>
        <v>2</v>
      </c>
      <c r="H15" s="27">
        <f t="shared" si="1"/>
        <v>1</v>
      </c>
      <c r="I15" s="65">
        <f t="shared" si="15"/>
        <v>0</v>
      </c>
      <c r="J15" s="40">
        <v>1</v>
      </c>
      <c r="K15" s="87">
        <v>1</v>
      </c>
      <c r="L15" s="45"/>
      <c r="M15" s="67" t="s">
        <v>86</v>
      </c>
      <c r="N15" s="70">
        <f t="shared" ref="N15:O15" si="27">SUM(R15+P15+T15+V15+Z15)</f>
        <v>4</v>
      </c>
      <c r="O15" s="72">
        <f t="shared" si="27"/>
        <v>10</v>
      </c>
      <c r="P15" s="70">
        <f t="shared" si="18"/>
        <v>4</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103">
        <v>2</v>
      </c>
      <c r="B16" s="104" t="s">
        <v>151</v>
      </c>
      <c r="C16" s="104" t="s">
        <v>65</v>
      </c>
      <c r="D16" s="106" t="s">
        <v>38</v>
      </c>
      <c r="E16" s="92">
        <v>1</v>
      </c>
      <c r="F16" s="106">
        <v>0</v>
      </c>
      <c r="G16" s="27">
        <f t="shared" si="0"/>
        <v>1</v>
      </c>
      <c r="H16" s="27">
        <f t="shared" si="1"/>
        <v>1</v>
      </c>
      <c r="I16" s="65">
        <f t="shared" si="15"/>
        <v>0</v>
      </c>
      <c r="J16" s="40">
        <v>1</v>
      </c>
      <c r="K16" s="87">
        <v>3</v>
      </c>
      <c r="L16" s="34"/>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111">
        <v>2</v>
      </c>
      <c r="B17" s="112" t="s">
        <v>169</v>
      </c>
      <c r="C17" s="112" t="s">
        <v>65</v>
      </c>
      <c r="D17" s="120" t="s">
        <v>37</v>
      </c>
      <c r="E17" s="100">
        <v>2</v>
      </c>
      <c r="F17" s="120">
        <v>0</v>
      </c>
      <c r="G17" s="27">
        <f t="shared" si="0"/>
        <v>2</v>
      </c>
      <c r="H17" s="27">
        <f t="shared" si="1"/>
        <v>1</v>
      </c>
      <c r="I17" s="65">
        <f t="shared" si="15"/>
        <v>0</v>
      </c>
      <c r="J17" s="40">
        <v>1</v>
      </c>
      <c r="K17" s="87">
        <v>2</v>
      </c>
      <c r="L17" s="45"/>
      <c r="M17" s="107" t="s">
        <v>35</v>
      </c>
      <c r="N17" s="26"/>
      <c r="O17" s="48"/>
      <c r="P17" s="26"/>
      <c r="Q17" s="48"/>
      <c r="R17" s="26"/>
      <c r="S17" s="48"/>
      <c r="T17" s="26"/>
      <c r="U17" s="48"/>
      <c r="V17" s="26"/>
      <c r="W17" s="48"/>
      <c r="X17" s="42"/>
      <c r="Y17" s="42"/>
    </row>
    <row r="18" spans="1:25" ht="15.75" customHeight="1" x14ac:dyDescent="0.2">
      <c r="A18" s="27">
        <v>2</v>
      </c>
      <c r="B18" s="40" t="s">
        <v>190</v>
      </c>
      <c r="C18" s="40" t="s">
        <v>65</v>
      </c>
      <c r="D18" s="65" t="s">
        <v>18</v>
      </c>
      <c r="E18" s="85">
        <v>2</v>
      </c>
      <c r="F18" s="65">
        <v>0</v>
      </c>
      <c r="G18" s="27">
        <f t="shared" si="0"/>
        <v>2</v>
      </c>
      <c r="H18" s="27">
        <f t="shared" si="1"/>
        <v>1</v>
      </c>
      <c r="I18" s="65">
        <f t="shared" si="15"/>
        <v>0</v>
      </c>
      <c r="J18" s="40">
        <v>1</v>
      </c>
      <c r="K18" s="87">
        <v>1</v>
      </c>
      <c r="L18" s="45"/>
      <c r="M18" s="109" t="s">
        <v>50</v>
      </c>
      <c r="N18" s="35">
        <f t="shared" ref="N18:Q18" si="29">SUM(N6:N10)</f>
        <v>30</v>
      </c>
      <c r="O18" s="50">
        <f t="shared" si="29"/>
        <v>36</v>
      </c>
      <c r="P18" s="35">
        <f t="shared" si="29"/>
        <v>23</v>
      </c>
      <c r="Q18" s="50">
        <f t="shared" si="29"/>
        <v>25</v>
      </c>
      <c r="R18" s="35">
        <f t="shared" ref="R18:W18" si="30">SUM(R6:R10)</f>
        <v>1</v>
      </c>
      <c r="S18" s="50">
        <f t="shared" si="30"/>
        <v>1</v>
      </c>
      <c r="T18" s="35">
        <f t="shared" si="30"/>
        <v>4</v>
      </c>
      <c r="U18" s="50">
        <f t="shared" si="30"/>
        <v>8</v>
      </c>
      <c r="V18" s="35">
        <f t="shared" si="30"/>
        <v>2</v>
      </c>
      <c r="W18" s="50">
        <f t="shared" si="30"/>
        <v>2</v>
      </c>
      <c r="X18" s="27"/>
      <c r="Y18" s="27"/>
    </row>
    <row r="19" spans="1:25" ht="15.75" customHeight="1" x14ac:dyDescent="0.2">
      <c r="A19" s="89">
        <v>2</v>
      </c>
      <c r="B19" s="90" t="s">
        <v>199</v>
      </c>
      <c r="C19" s="90" t="s">
        <v>65</v>
      </c>
      <c r="D19" s="91" t="s">
        <v>38</v>
      </c>
      <c r="E19" s="92">
        <v>2</v>
      </c>
      <c r="F19" s="91">
        <v>0</v>
      </c>
      <c r="G19" s="27">
        <f t="shared" si="0"/>
        <v>2</v>
      </c>
      <c r="H19" s="27">
        <f t="shared" si="1"/>
        <v>1</v>
      </c>
      <c r="I19" s="65">
        <f t="shared" si="15"/>
        <v>0</v>
      </c>
      <c r="J19" s="40">
        <v>1</v>
      </c>
      <c r="K19" s="87">
        <v>3</v>
      </c>
      <c r="L19" s="45"/>
      <c r="M19" s="114" t="s">
        <v>116</v>
      </c>
      <c r="N19" s="115">
        <f t="shared" ref="N19:O19" si="31">SUM(N12:N16)</f>
        <v>54</v>
      </c>
      <c r="O19" s="117">
        <f t="shared" si="31"/>
        <v>70</v>
      </c>
      <c r="P19" s="115">
        <f t="shared" ref="P19:W19" si="32">SUM(P12:P16)</f>
        <v>43</v>
      </c>
      <c r="Q19" s="117">
        <f t="shared" si="32"/>
        <v>49</v>
      </c>
      <c r="R19" s="115">
        <f t="shared" si="32"/>
        <v>2</v>
      </c>
      <c r="S19" s="117">
        <f t="shared" si="32"/>
        <v>2</v>
      </c>
      <c r="T19" s="115">
        <f t="shared" si="32"/>
        <v>5</v>
      </c>
      <c r="U19" s="117">
        <f t="shared" si="32"/>
        <v>15</v>
      </c>
      <c r="V19" s="115">
        <f t="shared" si="32"/>
        <v>4</v>
      </c>
      <c r="W19" s="117">
        <f t="shared" si="32"/>
        <v>4</v>
      </c>
      <c r="X19" s="27"/>
      <c r="Y19" s="27"/>
    </row>
    <row r="20" spans="1:25" ht="15.75" customHeight="1" x14ac:dyDescent="0.2">
      <c r="A20" s="29">
        <v>3</v>
      </c>
      <c r="B20" s="28" t="s">
        <v>211</v>
      </c>
      <c r="C20" s="28" t="s">
        <v>65</v>
      </c>
      <c r="D20" s="88" t="s">
        <v>18</v>
      </c>
      <c r="E20" s="85">
        <v>2</v>
      </c>
      <c r="F20" s="88">
        <v>0</v>
      </c>
      <c r="G20" s="27">
        <f t="shared" si="0"/>
        <v>2</v>
      </c>
      <c r="H20" s="27">
        <f t="shared" si="1"/>
        <v>1</v>
      </c>
      <c r="I20" s="65">
        <f t="shared" si="15"/>
        <v>0</v>
      </c>
      <c r="J20" s="40">
        <v>1</v>
      </c>
      <c r="K20" s="87">
        <v>1</v>
      </c>
      <c r="L20" s="30"/>
      <c r="M20" s="30"/>
      <c r="N20" s="30"/>
      <c r="O20" s="30"/>
      <c r="P20" s="30"/>
      <c r="Q20" s="30"/>
      <c r="R20" s="30"/>
      <c r="S20" s="30"/>
      <c r="T20" s="30"/>
      <c r="U20" s="30"/>
      <c r="V20" s="30"/>
      <c r="W20" s="30"/>
      <c r="X20" s="30"/>
      <c r="Y20" s="30"/>
    </row>
    <row r="21" spans="1:25" ht="15.75" customHeight="1" x14ac:dyDescent="0.2">
      <c r="A21" s="102">
        <v>4</v>
      </c>
      <c r="B21" s="110" t="s">
        <v>212</v>
      </c>
      <c r="C21" s="110" t="s">
        <v>65</v>
      </c>
      <c r="D21" s="118" t="s">
        <v>168</v>
      </c>
      <c r="E21" s="119">
        <v>2</v>
      </c>
      <c r="F21" s="118">
        <v>0</v>
      </c>
      <c r="G21" s="27">
        <f t="shared" si="0"/>
        <v>2</v>
      </c>
      <c r="H21" s="27">
        <f t="shared" si="1"/>
        <v>1</v>
      </c>
      <c r="I21" s="65">
        <f t="shared" si="15"/>
        <v>0</v>
      </c>
      <c r="J21" s="40">
        <v>1</v>
      </c>
      <c r="K21" s="87">
        <v>4</v>
      </c>
      <c r="L21" s="30"/>
      <c r="M21" s="30"/>
      <c r="N21" s="30"/>
      <c r="O21" s="30"/>
      <c r="P21" s="30"/>
      <c r="Q21" s="30"/>
      <c r="R21" s="30"/>
      <c r="S21" s="30"/>
      <c r="T21" s="30"/>
      <c r="U21" s="30"/>
      <c r="V21" s="30"/>
      <c r="W21" s="30"/>
      <c r="X21" s="30"/>
      <c r="Y21" s="30"/>
    </row>
    <row r="22" spans="1:25" ht="15.75" customHeight="1" x14ac:dyDescent="0.2">
      <c r="A22" s="73">
        <v>2</v>
      </c>
      <c r="B22" s="124" t="s">
        <v>214</v>
      </c>
      <c r="C22" s="124" t="s">
        <v>70</v>
      </c>
      <c r="D22" s="125" t="s">
        <v>18</v>
      </c>
      <c r="E22" s="127">
        <v>2</v>
      </c>
      <c r="F22" s="125">
        <v>0</v>
      </c>
      <c r="G22" s="27">
        <f t="shared" si="0"/>
        <v>2</v>
      </c>
      <c r="H22" s="27">
        <f t="shared" si="1"/>
        <v>1</v>
      </c>
      <c r="I22" s="65">
        <f>(MIN(E22,2)+F22-G22)*100</f>
        <v>0</v>
      </c>
      <c r="J22" s="40">
        <v>2</v>
      </c>
      <c r="K22" s="87">
        <v>1</v>
      </c>
      <c r="L22" s="30"/>
      <c r="M22" s="2"/>
      <c r="N22" s="2"/>
      <c r="O22" s="2"/>
      <c r="P22" s="2"/>
      <c r="Q22" s="2"/>
      <c r="R22" s="2"/>
      <c r="S22" s="2"/>
      <c r="T22" s="2"/>
      <c r="U22" s="30"/>
      <c r="V22" s="30"/>
      <c r="W22" s="30"/>
      <c r="X22" s="30"/>
      <c r="Y22" s="30"/>
    </row>
    <row r="23" spans="1:25" ht="15.75" customHeight="1" x14ac:dyDescent="0.2">
      <c r="A23" s="130">
        <v>2</v>
      </c>
      <c r="B23" s="132" t="s">
        <v>226</v>
      </c>
      <c r="C23" s="132" t="s">
        <v>70</v>
      </c>
      <c r="D23" s="140" t="s">
        <v>168</v>
      </c>
      <c r="E23" s="141">
        <v>2</v>
      </c>
      <c r="F23" s="140">
        <v>0</v>
      </c>
      <c r="G23" s="27">
        <f t="shared" si="0"/>
        <v>2</v>
      </c>
      <c r="H23" s="27">
        <f t="shared" si="1"/>
        <v>1</v>
      </c>
      <c r="I23" s="65">
        <f>IF(SUM(E23:F23)&lt;=2,0,IF(E23&gt;=2,E23,1))*100</f>
        <v>0</v>
      </c>
      <c r="J23" s="40">
        <v>2</v>
      </c>
      <c r="K23" s="87">
        <v>4</v>
      </c>
      <c r="L23" s="30"/>
      <c r="M23" s="2"/>
      <c r="N23" s="2"/>
      <c r="O23" s="2"/>
      <c r="P23" s="2"/>
      <c r="Q23" s="2"/>
      <c r="R23" s="2"/>
      <c r="S23" s="2"/>
      <c r="T23" s="2"/>
      <c r="U23" s="30"/>
      <c r="V23" s="30"/>
      <c r="W23" s="30"/>
      <c r="X23" s="30"/>
      <c r="Y23" s="30"/>
    </row>
    <row r="24" spans="1:25" ht="15.75" customHeight="1" x14ac:dyDescent="0.2">
      <c r="A24" s="128">
        <v>2</v>
      </c>
      <c r="B24" s="129" t="s">
        <v>290</v>
      </c>
      <c r="C24" s="129" t="s">
        <v>70</v>
      </c>
      <c r="D24" s="131" t="s">
        <v>38</v>
      </c>
      <c r="E24" s="133">
        <v>1</v>
      </c>
      <c r="F24" s="131">
        <v>0</v>
      </c>
      <c r="G24" s="27">
        <f t="shared" si="0"/>
        <v>1</v>
      </c>
      <c r="H24" s="27">
        <f t="shared" si="1"/>
        <v>1</v>
      </c>
      <c r="I24" s="65">
        <f t="shared" ref="I24:I30" si="33">(MIN(E24,2)+F24-G24)*100</f>
        <v>0</v>
      </c>
      <c r="J24" s="40">
        <v>2</v>
      </c>
      <c r="K24" s="87">
        <v>3</v>
      </c>
      <c r="L24" s="30"/>
      <c r="M24" s="2"/>
      <c r="N24" s="2"/>
      <c r="O24" s="2"/>
      <c r="P24" s="2"/>
      <c r="Q24" s="2"/>
      <c r="R24" s="2"/>
      <c r="S24" s="2"/>
      <c r="T24" s="2"/>
      <c r="U24" s="30"/>
      <c r="V24" s="30"/>
      <c r="W24" s="30"/>
      <c r="X24" s="30"/>
      <c r="Y24" s="30"/>
    </row>
    <row r="25" spans="1:25" ht="15.75" customHeight="1" x14ac:dyDescent="0.2">
      <c r="A25" s="73">
        <v>3</v>
      </c>
      <c r="B25" s="124" t="s">
        <v>294</v>
      </c>
      <c r="C25" s="124" t="s">
        <v>70</v>
      </c>
      <c r="D25" s="125" t="s">
        <v>18</v>
      </c>
      <c r="E25" s="125">
        <v>0</v>
      </c>
      <c r="F25" s="125">
        <v>0</v>
      </c>
      <c r="G25" s="27">
        <f t="shared" si="0"/>
        <v>0</v>
      </c>
      <c r="H25" s="27">
        <f t="shared" si="1"/>
        <v>0</v>
      </c>
      <c r="I25" s="65">
        <f t="shared" si="33"/>
        <v>0</v>
      </c>
      <c r="J25" s="40">
        <v>2</v>
      </c>
      <c r="K25" s="87">
        <v>1</v>
      </c>
      <c r="L25" s="30"/>
      <c r="M25" s="2"/>
      <c r="N25" s="2"/>
      <c r="O25" s="2"/>
      <c r="P25" s="2"/>
      <c r="Q25" s="2"/>
      <c r="R25" s="2"/>
      <c r="S25" s="2"/>
      <c r="T25" s="2"/>
      <c r="U25" s="30"/>
      <c r="V25" s="30"/>
      <c r="W25" s="30"/>
      <c r="X25" s="30"/>
      <c r="Y25" s="30"/>
    </row>
    <row r="26" spans="1:25" ht="15.75" customHeight="1" x14ac:dyDescent="0.2">
      <c r="A26" s="73">
        <v>3</v>
      </c>
      <c r="B26" s="124" t="s">
        <v>295</v>
      </c>
      <c r="C26" s="124" t="s">
        <v>70</v>
      </c>
      <c r="D26" s="125" t="s">
        <v>18</v>
      </c>
      <c r="E26" s="127">
        <v>2</v>
      </c>
      <c r="F26" s="125">
        <v>0</v>
      </c>
      <c r="G26" s="27">
        <f t="shared" si="0"/>
        <v>2</v>
      </c>
      <c r="H26" s="27">
        <f t="shared" si="1"/>
        <v>1</v>
      </c>
      <c r="I26" s="65">
        <f t="shared" si="33"/>
        <v>0</v>
      </c>
      <c r="J26" s="40">
        <v>2</v>
      </c>
      <c r="K26" s="87">
        <v>1</v>
      </c>
      <c r="L26" s="30"/>
      <c r="M26" s="2"/>
      <c r="N26" s="2"/>
      <c r="O26" s="2"/>
      <c r="P26" s="2"/>
      <c r="Q26" s="2"/>
      <c r="R26" s="2"/>
      <c r="S26" s="2"/>
      <c r="T26" s="2"/>
      <c r="U26" s="30"/>
      <c r="V26" s="30"/>
      <c r="W26" s="30"/>
      <c r="X26" s="30"/>
      <c r="Y26" s="30"/>
    </row>
    <row r="27" spans="1:25" ht="15.75" customHeight="1" x14ac:dyDescent="0.2">
      <c r="A27" s="73">
        <v>3</v>
      </c>
      <c r="B27" s="124" t="s">
        <v>296</v>
      </c>
      <c r="C27" s="124" t="s">
        <v>70</v>
      </c>
      <c r="D27" s="125" t="s">
        <v>18</v>
      </c>
      <c r="E27" s="127">
        <v>1</v>
      </c>
      <c r="F27" s="125">
        <v>0</v>
      </c>
      <c r="G27" s="27">
        <f t="shared" si="0"/>
        <v>1</v>
      </c>
      <c r="H27" s="27">
        <f t="shared" si="1"/>
        <v>1</v>
      </c>
      <c r="I27" s="65">
        <f t="shared" si="33"/>
        <v>0</v>
      </c>
      <c r="J27" s="40">
        <v>2</v>
      </c>
      <c r="K27" s="87">
        <v>1</v>
      </c>
      <c r="L27" s="30"/>
      <c r="M27" s="30"/>
      <c r="N27" s="30"/>
      <c r="O27" s="30"/>
      <c r="P27" s="30"/>
      <c r="Q27" s="30"/>
      <c r="R27" s="30"/>
      <c r="S27" s="30"/>
      <c r="T27" s="30"/>
      <c r="U27" s="30"/>
      <c r="V27" s="30"/>
      <c r="W27" s="30"/>
      <c r="X27" s="30"/>
      <c r="Y27" s="30"/>
    </row>
    <row r="28" spans="1:25" ht="15.75" customHeight="1" x14ac:dyDescent="0.2">
      <c r="A28" s="73">
        <v>3</v>
      </c>
      <c r="B28" s="124" t="s">
        <v>298</v>
      </c>
      <c r="C28" s="124" t="s">
        <v>70</v>
      </c>
      <c r="D28" s="125" t="s">
        <v>18</v>
      </c>
      <c r="E28" s="127">
        <v>2</v>
      </c>
      <c r="F28" s="125">
        <v>0</v>
      </c>
      <c r="G28" s="27">
        <f t="shared" si="0"/>
        <v>2</v>
      </c>
      <c r="H28" s="27">
        <f t="shared" si="1"/>
        <v>1</v>
      </c>
      <c r="I28" s="65">
        <f t="shared" si="33"/>
        <v>0</v>
      </c>
      <c r="J28" s="40">
        <v>2</v>
      </c>
      <c r="K28" s="87">
        <v>1</v>
      </c>
      <c r="L28" s="30"/>
      <c r="M28" s="30"/>
      <c r="N28" s="30"/>
      <c r="O28" s="30"/>
      <c r="P28" s="30"/>
      <c r="Q28" s="30"/>
      <c r="R28" s="30"/>
      <c r="S28" s="30"/>
      <c r="T28" s="30"/>
      <c r="U28" s="30"/>
      <c r="V28" s="30"/>
      <c r="W28" s="30"/>
      <c r="X28" s="30"/>
      <c r="Y28" s="30"/>
    </row>
    <row r="29" spans="1:25" ht="15.75" customHeight="1" x14ac:dyDescent="0.2">
      <c r="A29" s="128">
        <v>3</v>
      </c>
      <c r="B29" s="129" t="s">
        <v>301</v>
      </c>
      <c r="C29" s="129" t="s">
        <v>70</v>
      </c>
      <c r="D29" s="131" t="s">
        <v>38</v>
      </c>
      <c r="E29" s="131">
        <v>0</v>
      </c>
      <c r="F29" s="131">
        <v>0</v>
      </c>
      <c r="G29" s="27">
        <f t="shared" si="0"/>
        <v>0</v>
      </c>
      <c r="H29" s="27">
        <f t="shared" si="1"/>
        <v>0</v>
      </c>
      <c r="I29" s="65">
        <f t="shared" si="33"/>
        <v>0</v>
      </c>
      <c r="J29" s="40">
        <v>2</v>
      </c>
      <c r="K29" s="87">
        <v>3</v>
      </c>
      <c r="L29" s="30"/>
      <c r="M29" s="30"/>
      <c r="N29" s="30"/>
      <c r="O29" s="30"/>
      <c r="P29" s="30"/>
      <c r="Q29" s="30"/>
      <c r="R29" s="30"/>
      <c r="S29" s="30"/>
      <c r="T29" s="30"/>
      <c r="U29" s="30"/>
      <c r="V29" s="30"/>
      <c r="W29" s="30"/>
      <c r="X29" s="30"/>
      <c r="Y29" s="30"/>
    </row>
    <row r="30" spans="1:25" ht="15.75" customHeight="1" x14ac:dyDescent="0.2">
      <c r="A30" s="128">
        <v>4</v>
      </c>
      <c r="B30" s="129" t="s">
        <v>307</v>
      </c>
      <c r="C30" s="129" t="s">
        <v>70</v>
      </c>
      <c r="D30" s="131" t="s">
        <v>38</v>
      </c>
      <c r="E30" s="133">
        <v>1</v>
      </c>
      <c r="F30" s="131">
        <v>0</v>
      </c>
      <c r="G30" s="27">
        <f t="shared" si="0"/>
        <v>1</v>
      </c>
      <c r="H30" s="27">
        <f t="shared" si="1"/>
        <v>1</v>
      </c>
      <c r="I30" s="65">
        <f t="shared" si="33"/>
        <v>0</v>
      </c>
      <c r="J30" s="40">
        <v>2</v>
      </c>
      <c r="K30" s="87">
        <v>3</v>
      </c>
      <c r="L30" s="30"/>
      <c r="M30" s="30"/>
      <c r="N30" s="30"/>
      <c r="O30" s="30"/>
      <c r="P30" s="30"/>
      <c r="Q30" s="30"/>
      <c r="R30" s="30"/>
      <c r="S30" s="30"/>
      <c r="T30" s="30"/>
      <c r="U30" s="30"/>
      <c r="V30" s="30"/>
      <c r="W30" s="30"/>
      <c r="X30" s="30"/>
      <c r="Y30" s="30"/>
    </row>
    <row r="31" spans="1:25" ht="15.75" customHeight="1" x14ac:dyDescent="0.2">
      <c r="A31" s="143">
        <v>3</v>
      </c>
      <c r="B31" s="144" t="s">
        <v>312</v>
      </c>
      <c r="C31" s="144" t="s">
        <v>86</v>
      </c>
      <c r="D31" s="157" t="s">
        <v>18</v>
      </c>
      <c r="E31" s="158">
        <v>1</v>
      </c>
      <c r="F31" s="157">
        <v>0</v>
      </c>
      <c r="G31" s="27">
        <f t="shared" si="0"/>
        <v>1</v>
      </c>
      <c r="H31" s="27">
        <f t="shared" si="1"/>
        <v>1</v>
      </c>
      <c r="I31" s="65">
        <f t="shared" ref="I31:I35" si="34">(MIN(E31,2)+F31-G31)*400</f>
        <v>0</v>
      </c>
      <c r="J31" s="40">
        <v>3</v>
      </c>
      <c r="K31" s="87">
        <v>1</v>
      </c>
      <c r="L31" s="30"/>
      <c r="M31" s="30"/>
      <c r="N31" s="30"/>
      <c r="O31" s="30"/>
      <c r="P31" s="30"/>
      <c r="Q31" s="30"/>
      <c r="R31" s="30"/>
      <c r="S31" s="30"/>
      <c r="T31" s="30"/>
      <c r="U31" s="30"/>
      <c r="V31" s="30"/>
      <c r="W31" s="30"/>
      <c r="X31" s="30"/>
      <c r="Y31" s="30"/>
    </row>
    <row r="32" spans="1:25" ht="15.75" customHeight="1" x14ac:dyDescent="0.2">
      <c r="A32" s="152">
        <v>4</v>
      </c>
      <c r="B32" s="153" t="s">
        <v>318</v>
      </c>
      <c r="C32" s="153" t="s">
        <v>86</v>
      </c>
      <c r="D32" s="161" t="s">
        <v>38</v>
      </c>
      <c r="E32" s="161">
        <v>0</v>
      </c>
      <c r="F32" s="161">
        <v>0</v>
      </c>
      <c r="G32" s="27">
        <f t="shared" si="0"/>
        <v>0</v>
      </c>
      <c r="H32" s="27">
        <f t="shared" si="1"/>
        <v>0</v>
      </c>
      <c r="I32" s="65">
        <f t="shared" si="34"/>
        <v>0</v>
      </c>
      <c r="J32" s="40">
        <v>3</v>
      </c>
      <c r="K32" s="87">
        <v>3</v>
      </c>
      <c r="L32" s="30"/>
      <c r="M32" s="30"/>
      <c r="N32" s="30"/>
      <c r="O32" s="30"/>
      <c r="P32" s="30"/>
      <c r="Q32" s="30"/>
      <c r="R32" s="30"/>
      <c r="S32" s="30"/>
      <c r="T32" s="30"/>
      <c r="U32" s="30"/>
      <c r="V32" s="30"/>
      <c r="W32" s="30"/>
      <c r="X32" s="30"/>
      <c r="Y32" s="30"/>
    </row>
    <row r="33" spans="1:25" ht="15.75" customHeight="1" x14ac:dyDescent="0.2">
      <c r="A33" s="152">
        <v>4</v>
      </c>
      <c r="B33" s="153" t="s">
        <v>321</v>
      </c>
      <c r="C33" s="153" t="s">
        <v>86</v>
      </c>
      <c r="D33" s="161" t="s">
        <v>38</v>
      </c>
      <c r="E33" s="161">
        <v>0</v>
      </c>
      <c r="F33" s="161">
        <v>0</v>
      </c>
      <c r="G33" s="27">
        <f t="shared" si="0"/>
        <v>0</v>
      </c>
      <c r="H33" s="27">
        <f t="shared" si="1"/>
        <v>0</v>
      </c>
      <c r="I33" s="65">
        <f t="shared" si="34"/>
        <v>0</v>
      </c>
      <c r="J33" s="40">
        <v>3</v>
      </c>
      <c r="K33" s="87">
        <v>3</v>
      </c>
      <c r="L33" s="30"/>
      <c r="M33" s="30"/>
      <c r="N33" s="30"/>
      <c r="O33" s="30"/>
      <c r="P33" s="30"/>
      <c r="Q33" s="30"/>
      <c r="R33" s="30"/>
      <c r="S33" s="30"/>
      <c r="T33" s="30"/>
      <c r="U33" s="30"/>
      <c r="V33" s="30"/>
      <c r="W33" s="30"/>
      <c r="X33" s="30"/>
      <c r="Y33" s="30"/>
    </row>
    <row r="34" spans="1:25" ht="15.75" customHeight="1" x14ac:dyDescent="0.2">
      <c r="A34" s="143">
        <v>5</v>
      </c>
      <c r="B34" s="144" t="s">
        <v>323</v>
      </c>
      <c r="C34" s="144" t="s">
        <v>86</v>
      </c>
      <c r="D34" s="157" t="s">
        <v>18</v>
      </c>
      <c r="E34" s="158">
        <v>1</v>
      </c>
      <c r="F34" s="157">
        <v>0</v>
      </c>
      <c r="G34" s="27">
        <f t="shared" si="0"/>
        <v>1</v>
      </c>
      <c r="H34" s="27">
        <f t="shared" si="1"/>
        <v>1</v>
      </c>
      <c r="I34" s="65">
        <f t="shared" si="34"/>
        <v>0</v>
      </c>
      <c r="J34" s="40">
        <v>3</v>
      </c>
      <c r="K34" s="87">
        <v>1</v>
      </c>
      <c r="L34" s="30"/>
      <c r="M34" s="30"/>
      <c r="N34" s="30"/>
      <c r="O34" s="30"/>
      <c r="P34" s="30"/>
      <c r="Q34" s="30"/>
      <c r="R34" s="30"/>
      <c r="S34" s="30"/>
      <c r="T34" s="30"/>
      <c r="U34" s="30"/>
      <c r="V34" s="30"/>
      <c r="W34" s="30"/>
      <c r="X34" s="30"/>
      <c r="Y34" s="30"/>
    </row>
    <row r="35" spans="1:25" ht="15.75" customHeight="1" x14ac:dyDescent="0.2">
      <c r="A35" s="143">
        <v>5</v>
      </c>
      <c r="B35" s="144" t="s">
        <v>324</v>
      </c>
      <c r="C35" s="144" t="s">
        <v>86</v>
      </c>
      <c r="D35" s="157" t="s">
        <v>18</v>
      </c>
      <c r="E35" s="158">
        <v>2</v>
      </c>
      <c r="F35" s="157">
        <v>0</v>
      </c>
      <c r="G35" s="27">
        <f t="shared" si="0"/>
        <v>2</v>
      </c>
      <c r="H35" s="27">
        <f t="shared" si="1"/>
        <v>1</v>
      </c>
      <c r="I35" s="65">
        <f t="shared" si="34"/>
        <v>0</v>
      </c>
      <c r="J35" s="40">
        <v>3</v>
      </c>
      <c r="K35" s="87">
        <v>1</v>
      </c>
      <c r="L35" s="30"/>
      <c r="M35" s="30"/>
      <c r="N35" s="30"/>
      <c r="O35" s="30"/>
      <c r="P35" s="30"/>
      <c r="Q35" s="30"/>
      <c r="R35" s="30"/>
      <c r="S35" s="30"/>
      <c r="T35" s="30"/>
      <c r="U35" s="30"/>
      <c r="V35" s="30"/>
      <c r="W35" s="30"/>
      <c r="X35" s="30"/>
      <c r="Y35" s="30"/>
    </row>
    <row r="36" spans="1:25" ht="15.75" customHeight="1" x14ac:dyDescent="0.2">
      <c r="A36" s="166">
        <v>7</v>
      </c>
      <c r="B36" s="167" t="s">
        <v>325</v>
      </c>
      <c r="C36" s="167" t="s">
        <v>99</v>
      </c>
      <c r="D36" s="168" t="s">
        <v>38</v>
      </c>
      <c r="E36" s="168">
        <v>0</v>
      </c>
      <c r="F36" s="168">
        <v>0</v>
      </c>
      <c r="G36" s="27">
        <f t="shared" ref="G36:G37" si="35">MIN((E36+F36),1)</f>
        <v>0</v>
      </c>
      <c r="H36" s="27">
        <f t="shared" si="1"/>
        <v>0</v>
      </c>
      <c r="I36" s="65">
        <f t="shared" ref="I36:I37" si="36">(MIN(E36,1)+F36-G36)*1600</f>
        <v>0</v>
      </c>
      <c r="J36" s="40">
        <v>4</v>
      </c>
      <c r="K36" s="87">
        <v>3</v>
      </c>
      <c r="L36" s="30"/>
      <c r="M36" s="30"/>
      <c r="N36" s="30"/>
      <c r="O36" s="30"/>
      <c r="P36" s="30"/>
      <c r="Q36" s="30"/>
      <c r="R36" s="30"/>
      <c r="S36" s="30"/>
      <c r="T36" s="30"/>
      <c r="U36" s="30"/>
      <c r="V36" s="30"/>
      <c r="W36" s="30"/>
      <c r="X36" s="30"/>
      <c r="Y36" s="30"/>
    </row>
    <row r="37" spans="1:25" ht="15.75" customHeight="1" x14ac:dyDescent="0.2">
      <c r="A37" s="165">
        <v>8</v>
      </c>
      <c r="B37" s="171" t="s">
        <v>334</v>
      </c>
      <c r="C37" s="171" t="s">
        <v>99</v>
      </c>
      <c r="D37" s="172" t="s">
        <v>18</v>
      </c>
      <c r="E37" s="172">
        <v>0</v>
      </c>
      <c r="F37" s="172">
        <v>0</v>
      </c>
      <c r="G37" s="27">
        <f t="shared" si="35"/>
        <v>0</v>
      </c>
      <c r="H37" s="27">
        <f t="shared" si="1"/>
        <v>0</v>
      </c>
      <c r="I37" s="65">
        <f t="shared" si="36"/>
        <v>0</v>
      </c>
      <c r="J37" s="40">
        <v>4</v>
      </c>
      <c r="K37" s="87">
        <v>1</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2"/>
      <c r="K38" s="2"/>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2"/>
      <c r="K39" s="2"/>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2"/>
      <c r="K40" s="2"/>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2"/>
      <c r="K41" s="2"/>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2"/>
      <c r="K42" s="2"/>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2"/>
      <c r="K43" s="2"/>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2"/>
      <c r="K44" s="2"/>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2"/>
      <c r="K45" s="2"/>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2"/>
      <c r="K46" s="2"/>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2"/>
      <c r="K47" s="2"/>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2"/>
      <c r="K48" s="2"/>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2"/>
      <c r="K49" s="2"/>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2"/>
      <c r="K50" s="2"/>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2"/>
      <c r="K51" s="2"/>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2"/>
      <c r="K52" s="2"/>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2"/>
      <c r="K53" s="2"/>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2"/>
      <c r="K54" s="2"/>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2"/>
      <c r="K55" s="2"/>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2"/>
      <c r="K56" s="2"/>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2"/>
      <c r="K57" s="2"/>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2"/>
      <c r="K58" s="2"/>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2"/>
      <c r="K59" s="2"/>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2"/>
      <c r="K60" s="2"/>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2"/>
      <c r="K61" s="2"/>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2"/>
      <c r="K62" s="2"/>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2"/>
      <c r="K63" s="2"/>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2"/>
      <c r="K64" s="2"/>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2"/>
      <c r="K65" s="2"/>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2"/>
      <c r="K66" s="2"/>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2"/>
      <c r="K67" s="2"/>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2"/>
      <c r="K68" s="2"/>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2"/>
      <c r="K69" s="2"/>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2"/>
      <c r="K70" s="2"/>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2"/>
      <c r="K71" s="2"/>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2"/>
      <c r="K72" s="2"/>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2"/>
      <c r="K73" s="2"/>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2"/>
      <c r="K74" s="2"/>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2"/>
      <c r="K75" s="2"/>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2"/>
      <c r="K76" s="2"/>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2"/>
      <c r="K77" s="2"/>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2"/>
      <c r="K78" s="2"/>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2"/>
      <c r="K79" s="2"/>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2"/>
      <c r="K80" s="2"/>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2"/>
      <c r="K81" s="2"/>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2"/>
      <c r="K82" s="2"/>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2"/>
      <c r="K83" s="2"/>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2"/>
      <c r="K84" s="2"/>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2"/>
      <c r="K85" s="2"/>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2"/>
      <c r="K86" s="2"/>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2"/>
      <c r="K87" s="2"/>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2"/>
      <c r="K88" s="2"/>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2"/>
      <c r="K89" s="2"/>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2"/>
      <c r="K90" s="2"/>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2"/>
      <c r="K91" s="2"/>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2"/>
      <c r="K92" s="2"/>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2"/>
      <c r="K93" s="2"/>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2"/>
      <c r="K94" s="2"/>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2"/>
      <c r="K95" s="2"/>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2"/>
      <c r="K96" s="2"/>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2"/>
      <c r="K97" s="2"/>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2"/>
      <c r="K98" s="2"/>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2"/>
      <c r="K99" s="2"/>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2"/>
      <c r="K100" s="2"/>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2"/>
      <c r="K101" s="2"/>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2"/>
      <c r="K102" s="2"/>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2"/>
      <c r="K103" s="2"/>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2"/>
      <c r="K104" s="2"/>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2"/>
      <c r="K105" s="2"/>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2"/>
      <c r="K106" s="2"/>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2"/>
      <c r="K107" s="2"/>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2"/>
      <c r="K108" s="2"/>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2"/>
      <c r="K109" s="2"/>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2"/>
      <c r="K110" s="2"/>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2"/>
      <c r="K111" s="2"/>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2"/>
      <c r="K112" s="2"/>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2"/>
      <c r="K113" s="2"/>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2"/>
      <c r="K114" s="2"/>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2"/>
      <c r="K115" s="2"/>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2"/>
      <c r="K116" s="2"/>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2"/>
      <c r="K117" s="2"/>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2"/>
      <c r="K118" s="2"/>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2"/>
      <c r="K119" s="2"/>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2"/>
      <c r="K120" s="2"/>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2"/>
      <c r="K121" s="2"/>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2"/>
      <c r="K122" s="2"/>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2"/>
      <c r="K123" s="2"/>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2"/>
      <c r="K124" s="2"/>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2"/>
      <c r="K125" s="2"/>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2"/>
      <c r="K126" s="2"/>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2"/>
      <c r="K127" s="2"/>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2"/>
      <c r="K128" s="2"/>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2"/>
      <c r="K129" s="2"/>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2"/>
      <c r="K130" s="2"/>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2"/>
      <c r="K131" s="2"/>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2"/>
      <c r="K132" s="2"/>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2"/>
      <c r="K133" s="2"/>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2"/>
      <c r="K134" s="2"/>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2"/>
      <c r="K135" s="2"/>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2"/>
      <c r="K136" s="2"/>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2"/>
      <c r="K137" s="2"/>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2"/>
      <c r="K138" s="2"/>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2"/>
      <c r="K139" s="2"/>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2"/>
      <c r="K140" s="2"/>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2"/>
      <c r="K141" s="2"/>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2"/>
      <c r="K142" s="2"/>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2"/>
      <c r="K143" s="2"/>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2"/>
      <c r="K144" s="2"/>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2"/>
      <c r="K145" s="2"/>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2"/>
      <c r="K146" s="2"/>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2"/>
      <c r="K147" s="2"/>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2"/>
      <c r="K148" s="2"/>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2"/>
      <c r="K149" s="2"/>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2"/>
      <c r="K150" s="2"/>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2"/>
      <c r="K151" s="2"/>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2"/>
      <c r="K152" s="2"/>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2"/>
      <c r="K153" s="2"/>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2"/>
      <c r="K154" s="2"/>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2"/>
      <c r="K155" s="2"/>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2"/>
      <c r="K156" s="2"/>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2"/>
      <c r="K157" s="2"/>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2"/>
      <c r="K158" s="2"/>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2"/>
      <c r="K159" s="2"/>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2"/>
      <c r="K160" s="2"/>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2"/>
      <c r="K161" s="2"/>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2"/>
      <c r="K162" s="2"/>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2"/>
      <c r="K163" s="2"/>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2"/>
      <c r="K164" s="2"/>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2"/>
      <c r="K165" s="2"/>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2"/>
      <c r="K166" s="2"/>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2"/>
      <c r="K167" s="2"/>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2"/>
      <c r="K168" s="2"/>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2"/>
      <c r="K169" s="2"/>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2"/>
      <c r="K170" s="2"/>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2"/>
      <c r="K171" s="2"/>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2"/>
      <c r="K172" s="2"/>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2"/>
      <c r="K173" s="2"/>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2"/>
      <c r="K174" s="2"/>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2"/>
      <c r="K175" s="2"/>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2"/>
      <c r="K176" s="2"/>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2"/>
      <c r="K177" s="2"/>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2"/>
      <c r="K178" s="2"/>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2"/>
      <c r="K179" s="2"/>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2"/>
      <c r="K180" s="2"/>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2"/>
      <c r="K181" s="2"/>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2"/>
      <c r="K182" s="2"/>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2"/>
      <c r="K183" s="2"/>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2"/>
      <c r="K184" s="2"/>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2"/>
      <c r="K185" s="2"/>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2"/>
      <c r="K186" s="2"/>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2"/>
      <c r="K187" s="2"/>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2"/>
      <c r="K188" s="2"/>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2"/>
      <c r="K189" s="2"/>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2"/>
      <c r="K190" s="2"/>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2"/>
      <c r="K191" s="2"/>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2"/>
      <c r="K192" s="2"/>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2"/>
      <c r="K193" s="2"/>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2"/>
      <c r="K194" s="2"/>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2"/>
      <c r="K195" s="2"/>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2"/>
      <c r="K196" s="2"/>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2"/>
      <c r="K197" s="2"/>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2"/>
      <c r="K198" s="2"/>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2"/>
      <c r="K199" s="2"/>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2"/>
      <c r="K200" s="2"/>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2"/>
      <c r="K201" s="2"/>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2"/>
      <c r="K202" s="2"/>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2"/>
      <c r="K203" s="2"/>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2"/>
      <c r="K204" s="2"/>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2"/>
      <c r="K205" s="2"/>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2"/>
      <c r="K206" s="2"/>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2"/>
      <c r="K207" s="2"/>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2"/>
      <c r="K208" s="2"/>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2"/>
      <c r="K209" s="2"/>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2"/>
      <c r="K210" s="2"/>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2"/>
      <c r="K211" s="2"/>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2"/>
      <c r="K212" s="2"/>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2"/>
      <c r="K213" s="2"/>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2"/>
      <c r="K214" s="2"/>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2"/>
      <c r="K215" s="2"/>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2"/>
      <c r="K216" s="2"/>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2"/>
      <c r="K217" s="2"/>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2"/>
      <c r="K218" s="2"/>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2"/>
      <c r="K219" s="2"/>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2"/>
      <c r="K220" s="2"/>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2"/>
      <c r="K221" s="2"/>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2"/>
      <c r="K222" s="2"/>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2"/>
      <c r="K223" s="2"/>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2"/>
      <c r="K224" s="2"/>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2"/>
      <c r="K225" s="2"/>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2"/>
      <c r="K226" s="2"/>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2"/>
      <c r="K227" s="2"/>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2"/>
      <c r="K228" s="2"/>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2"/>
      <c r="K229" s="2"/>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2"/>
      <c r="K230" s="2"/>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2"/>
      <c r="K231" s="2"/>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2"/>
      <c r="K232" s="2"/>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2"/>
      <c r="K233" s="2"/>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2"/>
      <c r="K234" s="2"/>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2"/>
      <c r="K235" s="2"/>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2"/>
      <c r="K236" s="2"/>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2"/>
      <c r="K237" s="2"/>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2"/>
      <c r="K238" s="2"/>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2"/>
      <c r="K239" s="2"/>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2"/>
      <c r="K240" s="2"/>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2"/>
      <c r="K241" s="2"/>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2"/>
      <c r="K242" s="2"/>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2"/>
      <c r="K243" s="2"/>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2"/>
      <c r="K244" s="2"/>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2"/>
      <c r="K245" s="2"/>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2"/>
      <c r="K246" s="2"/>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2"/>
      <c r="K247" s="2"/>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2"/>
      <c r="K248" s="2"/>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2"/>
      <c r="K249" s="2"/>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2"/>
      <c r="K250" s="2"/>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2"/>
      <c r="K251" s="2"/>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2"/>
      <c r="K252" s="2"/>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2"/>
      <c r="K253" s="2"/>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2"/>
      <c r="K254" s="2"/>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2"/>
      <c r="K255" s="2"/>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2"/>
      <c r="K256" s="2"/>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2"/>
      <c r="K257" s="2"/>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2"/>
      <c r="K258" s="2"/>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2"/>
      <c r="K259" s="2"/>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2"/>
      <c r="K260" s="2"/>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2"/>
      <c r="K261" s="2"/>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2"/>
      <c r="K262" s="2"/>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2"/>
      <c r="K263" s="2"/>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2"/>
      <c r="K264" s="2"/>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2"/>
      <c r="K265" s="2"/>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2"/>
      <c r="K266" s="2"/>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2"/>
      <c r="K267" s="2"/>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2"/>
      <c r="K268" s="2"/>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2"/>
      <c r="K269" s="2"/>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2"/>
      <c r="K270" s="2"/>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2"/>
      <c r="K271" s="2"/>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2"/>
      <c r="K272" s="2"/>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2"/>
      <c r="K273" s="2"/>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2"/>
      <c r="K274" s="2"/>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2"/>
      <c r="K275" s="2"/>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2"/>
      <c r="K276" s="2"/>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2"/>
      <c r="K277" s="2"/>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2"/>
      <c r="K278" s="2"/>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2"/>
      <c r="K279" s="2"/>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2"/>
      <c r="K280" s="2"/>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2"/>
      <c r="K281" s="2"/>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2"/>
      <c r="K282" s="2"/>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2"/>
      <c r="K283" s="2"/>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2"/>
      <c r="K284" s="2"/>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2"/>
      <c r="K285" s="2"/>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2"/>
      <c r="K286" s="2"/>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2"/>
      <c r="K287" s="2"/>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2"/>
      <c r="K288" s="2"/>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2"/>
      <c r="K289" s="2"/>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2"/>
      <c r="K290" s="2"/>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2"/>
      <c r="K291" s="2"/>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2"/>
      <c r="K292" s="2"/>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2"/>
      <c r="K293" s="2"/>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2"/>
      <c r="K294" s="2"/>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2"/>
      <c r="K295" s="2"/>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2"/>
      <c r="K296" s="2"/>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2"/>
      <c r="K297" s="2"/>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2"/>
      <c r="K298" s="2"/>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2"/>
      <c r="K299" s="2"/>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2"/>
      <c r="K300" s="2"/>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2"/>
      <c r="K301" s="2"/>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2"/>
      <c r="K302" s="2"/>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2"/>
      <c r="K303" s="2"/>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2"/>
      <c r="K304" s="2"/>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2"/>
      <c r="K305" s="2"/>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2"/>
      <c r="K306" s="2"/>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2"/>
      <c r="K307" s="2"/>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2"/>
      <c r="K308" s="2"/>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2"/>
      <c r="K309" s="2"/>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2"/>
      <c r="K310" s="2"/>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2"/>
      <c r="K311" s="2"/>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2"/>
      <c r="K312" s="2"/>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2"/>
      <c r="K313" s="2"/>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2"/>
      <c r="K314" s="2"/>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2"/>
      <c r="K315" s="2"/>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2"/>
      <c r="K316" s="2"/>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2"/>
      <c r="K317" s="2"/>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2"/>
      <c r="K318" s="2"/>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2"/>
      <c r="K319" s="2"/>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2"/>
      <c r="K320" s="2"/>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2"/>
      <c r="K321" s="2"/>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2"/>
      <c r="K322" s="2"/>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2"/>
      <c r="K323" s="2"/>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2"/>
      <c r="K324" s="2"/>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2"/>
      <c r="K325" s="2"/>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2"/>
      <c r="K326" s="2"/>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2"/>
      <c r="K327" s="2"/>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2"/>
      <c r="K328" s="2"/>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2"/>
      <c r="K329" s="2"/>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2"/>
      <c r="K330" s="2"/>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2"/>
      <c r="K331" s="2"/>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2"/>
      <c r="K332" s="2"/>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2"/>
      <c r="K333" s="2"/>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2"/>
      <c r="K334" s="2"/>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2"/>
      <c r="K335" s="2"/>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2"/>
      <c r="K336" s="2"/>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2"/>
      <c r="K337" s="2"/>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2"/>
      <c r="K338" s="2"/>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2"/>
      <c r="K339" s="2"/>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2"/>
      <c r="K340" s="2"/>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2"/>
      <c r="K341" s="2"/>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2"/>
      <c r="K342" s="2"/>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2"/>
      <c r="K343" s="2"/>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2"/>
      <c r="K344" s="2"/>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2"/>
      <c r="K345" s="2"/>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2"/>
      <c r="K346" s="2"/>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2"/>
      <c r="K347" s="2"/>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2"/>
      <c r="K348" s="2"/>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2"/>
      <c r="K349" s="2"/>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2"/>
      <c r="K350" s="2"/>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2"/>
      <c r="K351" s="2"/>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2"/>
      <c r="K352" s="2"/>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2"/>
      <c r="K353" s="2"/>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2"/>
      <c r="K354" s="2"/>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2"/>
      <c r="K355" s="2"/>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2"/>
      <c r="K356" s="2"/>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2"/>
      <c r="K357" s="2"/>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2"/>
      <c r="K358" s="2"/>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2"/>
      <c r="K359" s="2"/>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2"/>
      <c r="K360" s="2"/>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2"/>
      <c r="K361" s="2"/>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2"/>
      <c r="K362" s="2"/>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2"/>
      <c r="K363" s="2"/>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2"/>
      <c r="K364" s="2"/>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2"/>
      <c r="K365" s="2"/>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2"/>
      <c r="K366" s="2"/>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2"/>
      <c r="K367" s="2"/>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2"/>
      <c r="K368" s="2"/>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2"/>
      <c r="K369" s="2"/>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2"/>
      <c r="K370" s="2"/>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2"/>
      <c r="K371" s="2"/>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2"/>
      <c r="K372" s="2"/>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2"/>
      <c r="K373" s="2"/>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2"/>
      <c r="K374" s="2"/>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2"/>
      <c r="K375" s="2"/>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2"/>
      <c r="K376" s="2"/>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2"/>
      <c r="K377" s="2"/>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2"/>
      <c r="K378" s="2"/>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2"/>
      <c r="K379" s="2"/>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2"/>
      <c r="K380" s="2"/>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2"/>
      <c r="K381" s="2"/>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2"/>
      <c r="K382" s="2"/>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2"/>
      <c r="K383" s="2"/>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2"/>
      <c r="K384" s="2"/>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2"/>
      <c r="K385" s="2"/>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2"/>
      <c r="K386" s="2"/>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2"/>
      <c r="K387" s="2"/>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2"/>
      <c r="K388" s="2"/>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2"/>
      <c r="K389" s="2"/>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2"/>
      <c r="K390" s="2"/>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2"/>
      <c r="K391" s="2"/>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2"/>
      <c r="K392" s="2"/>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2"/>
      <c r="K393" s="2"/>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2"/>
      <c r="K394" s="2"/>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2"/>
      <c r="K395" s="2"/>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2"/>
      <c r="K396" s="2"/>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2"/>
      <c r="K397" s="2"/>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2"/>
      <c r="K398" s="2"/>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2"/>
      <c r="K399" s="2"/>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2"/>
      <c r="K400" s="2"/>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2"/>
      <c r="K401" s="2"/>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2"/>
      <c r="K402" s="2"/>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2"/>
      <c r="K403" s="2"/>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2"/>
      <c r="K404" s="2"/>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2"/>
      <c r="K405" s="2"/>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2"/>
      <c r="K406" s="2"/>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2"/>
      <c r="K407" s="2"/>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2"/>
      <c r="K408" s="2"/>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2"/>
      <c r="K409" s="2"/>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2"/>
      <c r="K410" s="2"/>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2"/>
      <c r="K411" s="2"/>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2"/>
      <c r="K412" s="2"/>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2"/>
      <c r="K413" s="2"/>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2"/>
      <c r="K414" s="2"/>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2"/>
      <c r="K415" s="2"/>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2"/>
      <c r="K416" s="2"/>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2"/>
      <c r="K417" s="2"/>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2"/>
      <c r="K418" s="2"/>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2"/>
      <c r="K419" s="2"/>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2"/>
      <c r="K420" s="2"/>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2"/>
      <c r="K421" s="2"/>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2"/>
      <c r="K422" s="2"/>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2"/>
      <c r="K423" s="2"/>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2"/>
      <c r="K424" s="2"/>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2"/>
      <c r="K425" s="2"/>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2"/>
      <c r="K426" s="2"/>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2"/>
      <c r="K427" s="2"/>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2"/>
      <c r="K428" s="2"/>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2"/>
      <c r="K429" s="2"/>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2"/>
      <c r="K430" s="2"/>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2"/>
      <c r="K431" s="2"/>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2"/>
      <c r="K432" s="2"/>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2"/>
      <c r="K433" s="2"/>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2"/>
      <c r="K434" s="2"/>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2"/>
      <c r="K435" s="2"/>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2"/>
      <c r="K436" s="2"/>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2"/>
      <c r="K437" s="2"/>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2"/>
      <c r="K438" s="2"/>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2"/>
      <c r="K439" s="2"/>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2"/>
      <c r="K440" s="2"/>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2"/>
      <c r="K441" s="2"/>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2"/>
      <c r="K442" s="2"/>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2"/>
      <c r="K443" s="2"/>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2"/>
      <c r="K444" s="2"/>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2"/>
      <c r="K445" s="2"/>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2"/>
      <c r="K446" s="2"/>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2"/>
      <c r="K447" s="2"/>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2"/>
      <c r="K448" s="2"/>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2"/>
      <c r="K449" s="2"/>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2"/>
      <c r="K450" s="2"/>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2"/>
      <c r="K451" s="2"/>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2"/>
      <c r="K452" s="2"/>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2"/>
      <c r="K453" s="2"/>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2"/>
      <c r="K454" s="2"/>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2"/>
      <c r="K455" s="2"/>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2"/>
      <c r="K456" s="2"/>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2"/>
      <c r="K457" s="2"/>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2"/>
      <c r="K458" s="2"/>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2"/>
      <c r="K459" s="2"/>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2"/>
      <c r="K460" s="2"/>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2"/>
      <c r="K461" s="2"/>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2"/>
      <c r="K462" s="2"/>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2"/>
      <c r="K463" s="2"/>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2"/>
      <c r="K464" s="2"/>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2"/>
      <c r="K465" s="2"/>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2"/>
      <c r="K466" s="2"/>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2"/>
      <c r="K467" s="2"/>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2"/>
      <c r="K468" s="2"/>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2"/>
      <c r="K469" s="2"/>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2"/>
      <c r="K470" s="2"/>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2"/>
      <c r="K471" s="2"/>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2"/>
      <c r="K472" s="2"/>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2"/>
      <c r="K473" s="2"/>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2"/>
      <c r="K474" s="2"/>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2"/>
      <c r="K475" s="2"/>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2"/>
      <c r="K476" s="2"/>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2"/>
      <c r="K477" s="2"/>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2"/>
      <c r="K478" s="2"/>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2"/>
      <c r="K479" s="2"/>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2"/>
      <c r="K480" s="2"/>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2"/>
      <c r="K481" s="2"/>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2"/>
      <c r="K482" s="2"/>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2"/>
      <c r="K483" s="2"/>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2"/>
      <c r="K484" s="2"/>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2"/>
      <c r="K485" s="2"/>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2"/>
      <c r="K486" s="2"/>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2"/>
      <c r="K487" s="2"/>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2"/>
      <c r="K488" s="2"/>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2"/>
      <c r="K489" s="2"/>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2"/>
      <c r="K490" s="2"/>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2"/>
      <c r="K491" s="2"/>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2"/>
      <c r="K492" s="2"/>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2"/>
      <c r="K493" s="2"/>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2"/>
      <c r="K494" s="2"/>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2"/>
      <c r="K495" s="2"/>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2"/>
      <c r="K496" s="2"/>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2"/>
      <c r="K497" s="2"/>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2"/>
      <c r="K498" s="2"/>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2"/>
      <c r="K499" s="2"/>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2"/>
      <c r="K500" s="2"/>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2"/>
      <c r="K501" s="2"/>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2"/>
      <c r="K502" s="2"/>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2"/>
      <c r="K503" s="2"/>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2"/>
      <c r="K504" s="2"/>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2"/>
      <c r="K505" s="2"/>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2"/>
      <c r="K506" s="2"/>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2"/>
      <c r="K507" s="2"/>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2"/>
      <c r="K508" s="2"/>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2"/>
      <c r="K509" s="2"/>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2"/>
      <c r="K510" s="2"/>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2"/>
      <c r="K511" s="2"/>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2"/>
      <c r="K512" s="2"/>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2"/>
      <c r="K513" s="2"/>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2"/>
      <c r="K514" s="2"/>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2"/>
      <c r="K515" s="2"/>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2"/>
      <c r="K516" s="2"/>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2"/>
      <c r="K517" s="2"/>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2"/>
      <c r="K518" s="2"/>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2"/>
      <c r="K519" s="2"/>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2"/>
      <c r="K520" s="2"/>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2"/>
      <c r="K521" s="2"/>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2"/>
      <c r="K522" s="2"/>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2"/>
      <c r="K523" s="2"/>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2"/>
      <c r="K524" s="2"/>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2"/>
      <c r="K525" s="2"/>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2"/>
      <c r="K526" s="2"/>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2"/>
      <c r="K527" s="2"/>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2"/>
      <c r="K528" s="2"/>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2"/>
      <c r="K529" s="2"/>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2"/>
      <c r="K530" s="2"/>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2"/>
      <c r="K531" s="2"/>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2"/>
      <c r="K532" s="2"/>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2"/>
      <c r="K533" s="2"/>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2"/>
      <c r="K534" s="2"/>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2"/>
      <c r="K535" s="2"/>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2"/>
      <c r="K536" s="2"/>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2"/>
      <c r="K537" s="2"/>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2"/>
      <c r="K538" s="2"/>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2"/>
      <c r="K539" s="2"/>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2"/>
      <c r="K540" s="2"/>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2"/>
      <c r="K541" s="2"/>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2"/>
      <c r="K542" s="2"/>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2"/>
      <c r="K543" s="2"/>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2"/>
      <c r="K544" s="2"/>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2"/>
      <c r="K545" s="2"/>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2"/>
      <c r="K546" s="2"/>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2"/>
      <c r="K547" s="2"/>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2"/>
      <c r="K548" s="2"/>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2"/>
      <c r="K549" s="2"/>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2"/>
      <c r="K550" s="2"/>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2"/>
      <c r="K551" s="2"/>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2"/>
      <c r="K552" s="2"/>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2"/>
      <c r="K553" s="2"/>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2"/>
      <c r="K554" s="2"/>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2"/>
      <c r="K555" s="2"/>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2"/>
      <c r="K556" s="2"/>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2"/>
      <c r="K557" s="2"/>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2"/>
      <c r="K558" s="2"/>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2"/>
      <c r="K559" s="2"/>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2"/>
      <c r="K560" s="2"/>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2"/>
      <c r="K561" s="2"/>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2"/>
      <c r="K562" s="2"/>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2"/>
      <c r="K563" s="2"/>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2"/>
      <c r="K564" s="2"/>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2"/>
      <c r="K565" s="2"/>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2"/>
      <c r="K566" s="2"/>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2"/>
      <c r="K567" s="2"/>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2"/>
      <c r="K568" s="2"/>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2"/>
      <c r="K569" s="2"/>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2"/>
      <c r="K570" s="2"/>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2"/>
      <c r="K571" s="2"/>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2"/>
      <c r="K572" s="2"/>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2"/>
      <c r="K573" s="2"/>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2"/>
      <c r="K574" s="2"/>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2"/>
      <c r="K575" s="2"/>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2"/>
      <c r="K576" s="2"/>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2"/>
      <c r="K577" s="2"/>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2"/>
      <c r="K578" s="2"/>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2"/>
      <c r="K579" s="2"/>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2"/>
      <c r="K580" s="2"/>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2"/>
      <c r="K581" s="2"/>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2"/>
      <c r="K582" s="2"/>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2"/>
      <c r="K583" s="2"/>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2"/>
      <c r="K584" s="2"/>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2"/>
      <c r="K585" s="2"/>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2"/>
      <c r="K586" s="2"/>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2"/>
      <c r="K587" s="2"/>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2"/>
      <c r="K588" s="2"/>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2"/>
      <c r="K589" s="2"/>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2"/>
      <c r="K590" s="2"/>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2"/>
      <c r="K591" s="2"/>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2"/>
      <c r="K592" s="2"/>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2"/>
      <c r="K593" s="2"/>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2"/>
      <c r="K594" s="2"/>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2"/>
      <c r="K595" s="2"/>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2"/>
      <c r="K596" s="2"/>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2"/>
      <c r="K597" s="2"/>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2"/>
      <c r="K598" s="2"/>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2"/>
      <c r="K599" s="2"/>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2"/>
      <c r="K600" s="2"/>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2"/>
      <c r="K601" s="2"/>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2"/>
      <c r="K602" s="2"/>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2"/>
      <c r="K603" s="2"/>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2"/>
      <c r="K604" s="2"/>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2"/>
      <c r="K605" s="2"/>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2"/>
      <c r="K606" s="2"/>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2"/>
      <c r="K607" s="2"/>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2"/>
      <c r="K608" s="2"/>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2"/>
      <c r="K609" s="2"/>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2"/>
      <c r="K610" s="2"/>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2"/>
      <c r="K611" s="2"/>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2"/>
      <c r="K612" s="2"/>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2"/>
      <c r="K613" s="2"/>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2"/>
      <c r="K614" s="2"/>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2"/>
      <c r="K615" s="2"/>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2"/>
      <c r="K616" s="2"/>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2"/>
      <c r="K617" s="2"/>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2"/>
      <c r="K618" s="2"/>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2"/>
      <c r="K619" s="2"/>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2"/>
      <c r="K620" s="2"/>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2"/>
      <c r="K621" s="2"/>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2"/>
      <c r="K622" s="2"/>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2"/>
      <c r="K623" s="2"/>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2"/>
      <c r="K624" s="2"/>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2"/>
      <c r="K625" s="2"/>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2"/>
      <c r="K626" s="2"/>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2"/>
      <c r="K627" s="2"/>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2"/>
      <c r="K628" s="2"/>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2"/>
      <c r="K629" s="2"/>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2"/>
      <c r="K630" s="2"/>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2"/>
      <c r="K631" s="2"/>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2"/>
      <c r="K632" s="2"/>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2"/>
      <c r="K633" s="2"/>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2"/>
      <c r="K634" s="2"/>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2"/>
      <c r="K635" s="2"/>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2"/>
      <c r="K636" s="2"/>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2"/>
      <c r="K637" s="2"/>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2"/>
      <c r="K638" s="2"/>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2"/>
      <c r="K639" s="2"/>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2"/>
      <c r="K640" s="2"/>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2"/>
      <c r="K641" s="2"/>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2"/>
      <c r="K642" s="2"/>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2"/>
      <c r="K643" s="2"/>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2"/>
      <c r="K644" s="2"/>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2"/>
      <c r="K645" s="2"/>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2"/>
      <c r="K646" s="2"/>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2"/>
      <c r="K647" s="2"/>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2"/>
      <c r="K648" s="2"/>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2"/>
      <c r="K649" s="2"/>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2"/>
      <c r="K650" s="2"/>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2"/>
      <c r="K651" s="2"/>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2"/>
      <c r="K652" s="2"/>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2"/>
      <c r="K653" s="2"/>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2"/>
      <c r="K654" s="2"/>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2"/>
      <c r="K655" s="2"/>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2"/>
      <c r="K656" s="2"/>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2"/>
      <c r="K657" s="2"/>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2"/>
      <c r="K658" s="2"/>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2"/>
      <c r="K659" s="2"/>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2"/>
      <c r="K660" s="2"/>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2"/>
      <c r="K661" s="2"/>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2"/>
      <c r="K662" s="2"/>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2"/>
      <c r="K663" s="2"/>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2"/>
      <c r="K664" s="2"/>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2"/>
      <c r="K665" s="2"/>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2"/>
      <c r="K666" s="2"/>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2"/>
      <c r="K667" s="2"/>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2"/>
      <c r="K668" s="2"/>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2"/>
      <c r="K669" s="2"/>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2"/>
      <c r="K670" s="2"/>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2"/>
      <c r="K671" s="2"/>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2"/>
      <c r="K672" s="2"/>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2"/>
      <c r="K673" s="2"/>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2"/>
      <c r="K674" s="2"/>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2"/>
      <c r="K675" s="2"/>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2"/>
      <c r="K676" s="2"/>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2"/>
      <c r="K677" s="2"/>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2"/>
      <c r="K678" s="2"/>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2"/>
      <c r="K679" s="2"/>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2"/>
      <c r="K680" s="2"/>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2"/>
      <c r="K681" s="2"/>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2"/>
      <c r="K682" s="2"/>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2"/>
      <c r="K683" s="2"/>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2"/>
      <c r="K684" s="2"/>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2"/>
      <c r="K685" s="2"/>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2"/>
      <c r="K686" s="2"/>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2"/>
      <c r="K687" s="2"/>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2"/>
      <c r="K688" s="2"/>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2"/>
      <c r="K689" s="2"/>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2"/>
      <c r="K690" s="2"/>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2"/>
      <c r="K691" s="2"/>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2"/>
      <c r="K692" s="2"/>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2"/>
      <c r="K693" s="2"/>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2"/>
      <c r="K694" s="2"/>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2"/>
      <c r="K695" s="2"/>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2"/>
      <c r="K696" s="2"/>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2"/>
      <c r="K697" s="2"/>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2"/>
      <c r="K698" s="2"/>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2"/>
      <c r="K699" s="2"/>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2"/>
      <c r="K700" s="2"/>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2"/>
      <c r="K701" s="2"/>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2"/>
      <c r="K702" s="2"/>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2"/>
      <c r="K703" s="2"/>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2"/>
      <c r="K704" s="2"/>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2"/>
      <c r="K705" s="2"/>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2"/>
      <c r="K706" s="2"/>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2"/>
      <c r="K707" s="2"/>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2"/>
      <c r="K708" s="2"/>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2"/>
      <c r="K709" s="2"/>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2"/>
      <c r="K710" s="2"/>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2"/>
      <c r="K711" s="2"/>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2"/>
      <c r="K712" s="2"/>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2"/>
      <c r="K713" s="2"/>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2"/>
      <c r="K714" s="2"/>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2"/>
      <c r="K715" s="2"/>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2"/>
      <c r="K716" s="2"/>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2"/>
      <c r="K717" s="2"/>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2"/>
      <c r="K718" s="2"/>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2"/>
      <c r="K719" s="2"/>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2"/>
      <c r="K720" s="2"/>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2"/>
      <c r="K721" s="2"/>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2"/>
      <c r="K722" s="2"/>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2"/>
      <c r="K723" s="2"/>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2"/>
      <c r="K724" s="2"/>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2"/>
      <c r="K725" s="2"/>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2"/>
      <c r="K726" s="2"/>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2"/>
      <c r="K727" s="2"/>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2"/>
      <c r="K728" s="2"/>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2"/>
      <c r="K729" s="2"/>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2"/>
      <c r="K730" s="2"/>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2"/>
      <c r="K731" s="2"/>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2"/>
      <c r="K732" s="2"/>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2"/>
      <c r="K733" s="2"/>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2"/>
      <c r="K734" s="2"/>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2"/>
      <c r="K735" s="2"/>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2"/>
      <c r="K736" s="2"/>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2"/>
      <c r="K737" s="2"/>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2"/>
      <c r="K738" s="2"/>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2"/>
      <c r="K739" s="2"/>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2"/>
      <c r="K740" s="2"/>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2"/>
      <c r="K741" s="2"/>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2"/>
      <c r="K742" s="2"/>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2"/>
      <c r="K743" s="2"/>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2"/>
      <c r="K744" s="2"/>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2"/>
      <c r="K745" s="2"/>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2"/>
      <c r="K746" s="2"/>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2"/>
      <c r="K747" s="2"/>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2"/>
      <c r="K748" s="2"/>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2"/>
      <c r="K749" s="2"/>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2"/>
      <c r="K750" s="2"/>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2"/>
      <c r="K751" s="2"/>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2"/>
      <c r="K752" s="2"/>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2"/>
      <c r="K753" s="2"/>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2"/>
      <c r="K754" s="2"/>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2"/>
      <c r="K755" s="2"/>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2"/>
      <c r="K756" s="2"/>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2"/>
      <c r="K757" s="2"/>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2"/>
      <c r="K758" s="2"/>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2"/>
      <c r="K759" s="2"/>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2"/>
      <c r="K760" s="2"/>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2"/>
      <c r="K761" s="2"/>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2"/>
      <c r="K762" s="2"/>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2"/>
      <c r="K763" s="2"/>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2"/>
      <c r="K764" s="2"/>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2"/>
      <c r="K765" s="2"/>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2"/>
      <c r="K766" s="2"/>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2"/>
      <c r="K767" s="2"/>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2"/>
      <c r="K768" s="2"/>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2"/>
      <c r="K769" s="2"/>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2"/>
      <c r="K770" s="2"/>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2"/>
      <c r="K771" s="2"/>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2"/>
      <c r="K772" s="2"/>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2"/>
      <c r="K773" s="2"/>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2"/>
      <c r="K774" s="2"/>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2"/>
      <c r="K775" s="2"/>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2"/>
      <c r="K776" s="2"/>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2"/>
      <c r="K777" s="2"/>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2"/>
      <c r="K778" s="2"/>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2"/>
      <c r="K779" s="2"/>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2"/>
      <c r="K780" s="2"/>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2"/>
      <c r="K781" s="2"/>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2"/>
      <c r="K782" s="2"/>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2"/>
      <c r="K783" s="2"/>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2"/>
      <c r="K784" s="2"/>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2"/>
      <c r="K785" s="2"/>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2"/>
      <c r="K786" s="2"/>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2"/>
      <c r="K787" s="2"/>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2"/>
      <c r="K788" s="2"/>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2"/>
      <c r="K789" s="2"/>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2"/>
      <c r="K790" s="2"/>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2"/>
      <c r="K791" s="2"/>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2"/>
      <c r="K792" s="2"/>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2"/>
      <c r="K793" s="2"/>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2"/>
      <c r="K794" s="2"/>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2"/>
      <c r="K795" s="2"/>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2"/>
      <c r="K796" s="2"/>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2"/>
      <c r="K797" s="2"/>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2"/>
      <c r="K798" s="2"/>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2"/>
      <c r="K799" s="2"/>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2"/>
      <c r="K800" s="2"/>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2"/>
      <c r="K801" s="2"/>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2"/>
      <c r="K802" s="2"/>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2"/>
      <c r="K803" s="2"/>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2"/>
      <c r="K804" s="2"/>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2"/>
      <c r="K805" s="2"/>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2"/>
      <c r="K806" s="2"/>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2"/>
      <c r="K807" s="2"/>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2"/>
      <c r="K808" s="2"/>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2"/>
      <c r="K809" s="2"/>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2"/>
      <c r="K810" s="2"/>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2"/>
      <c r="K811" s="2"/>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2"/>
      <c r="K812" s="2"/>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2"/>
      <c r="K813" s="2"/>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2"/>
      <c r="K814" s="2"/>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2"/>
      <c r="K815" s="2"/>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2"/>
      <c r="K816" s="2"/>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2"/>
      <c r="K817" s="2"/>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2"/>
      <c r="K818" s="2"/>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2"/>
      <c r="K819" s="2"/>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2"/>
      <c r="K820" s="2"/>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2"/>
      <c r="K821" s="2"/>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2"/>
      <c r="K822" s="2"/>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2"/>
      <c r="K823" s="2"/>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2"/>
      <c r="K824" s="2"/>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2"/>
      <c r="K825" s="2"/>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2"/>
      <c r="K826" s="2"/>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2"/>
      <c r="K827" s="2"/>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2"/>
      <c r="K828" s="2"/>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2"/>
      <c r="K829" s="2"/>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2"/>
      <c r="K830" s="2"/>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2"/>
      <c r="K831" s="2"/>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2"/>
      <c r="K832" s="2"/>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2"/>
      <c r="K833" s="2"/>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2"/>
      <c r="K834" s="2"/>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2"/>
      <c r="K835" s="2"/>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2"/>
      <c r="K836" s="2"/>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2"/>
      <c r="K837" s="2"/>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2"/>
      <c r="K838" s="2"/>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2"/>
      <c r="K839" s="2"/>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2"/>
      <c r="K840" s="2"/>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2"/>
      <c r="K841" s="2"/>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2"/>
      <c r="K842" s="2"/>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2"/>
      <c r="K843" s="2"/>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2"/>
      <c r="K844" s="2"/>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2"/>
      <c r="K845" s="2"/>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2"/>
      <c r="K846" s="2"/>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2"/>
      <c r="K847" s="2"/>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2"/>
      <c r="K848" s="2"/>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2"/>
      <c r="K849" s="2"/>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2"/>
      <c r="K850" s="2"/>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2"/>
      <c r="K851" s="2"/>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2"/>
      <c r="K852" s="2"/>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2"/>
      <c r="K853" s="2"/>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2"/>
      <c r="K854" s="2"/>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2"/>
      <c r="K855" s="2"/>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2"/>
      <c r="K856" s="2"/>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2"/>
      <c r="K857" s="2"/>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2"/>
      <c r="K858" s="2"/>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2"/>
      <c r="K859" s="2"/>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2"/>
      <c r="K860" s="2"/>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2"/>
      <c r="K861" s="2"/>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2"/>
      <c r="K862" s="2"/>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2"/>
      <c r="K863" s="2"/>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2"/>
      <c r="K864" s="2"/>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2"/>
      <c r="K865" s="2"/>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2"/>
      <c r="K866" s="2"/>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2"/>
      <c r="K867" s="2"/>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2"/>
      <c r="K868" s="2"/>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2"/>
      <c r="K869" s="2"/>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2"/>
      <c r="K870" s="2"/>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2"/>
      <c r="K871" s="2"/>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2"/>
      <c r="K872" s="2"/>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2"/>
      <c r="K873" s="2"/>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2"/>
      <c r="K874" s="2"/>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2"/>
      <c r="K875" s="2"/>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2"/>
      <c r="K876" s="2"/>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2"/>
      <c r="K877" s="2"/>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2"/>
      <c r="K878" s="2"/>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2"/>
      <c r="K879" s="2"/>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2"/>
      <c r="K880" s="2"/>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2"/>
      <c r="K881" s="2"/>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2"/>
      <c r="K882" s="2"/>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2"/>
      <c r="K883" s="2"/>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2"/>
      <c r="K884" s="2"/>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2"/>
      <c r="K885" s="2"/>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2"/>
      <c r="K886" s="2"/>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2"/>
      <c r="K887" s="2"/>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2"/>
      <c r="K888" s="2"/>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2"/>
      <c r="K889" s="2"/>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2"/>
      <c r="K890" s="2"/>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2"/>
      <c r="K891" s="2"/>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2"/>
      <c r="K892" s="2"/>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2"/>
      <c r="K893" s="2"/>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2"/>
      <c r="K894" s="2"/>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2"/>
      <c r="K895" s="2"/>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2"/>
      <c r="K896" s="2"/>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2"/>
      <c r="K897" s="2"/>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2"/>
      <c r="K898" s="2"/>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2"/>
      <c r="K899" s="2"/>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2"/>
      <c r="K900" s="2"/>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2"/>
      <c r="K901" s="2"/>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2"/>
      <c r="K902" s="2"/>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2"/>
      <c r="K903" s="2"/>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2"/>
      <c r="K904" s="2"/>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2"/>
      <c r="K905" s="2"/>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2"/>
      <c r="K906" s="2"/>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2"/>
      <c r="K907" s="2"/>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2"/>
      <c r="K908" s="2"/>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2"/>
      <c r="K909" s="2"/>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2"/>
      <c r="K910" s="2"/>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2"/>
      <c r="K911" s="2"/>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2"/>
      <c r="K912" s="2"/>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2"/>
      <c r="K913" s="2"/>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2"/>
      <c r="K914" s="2"/>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2"/>
      <c r="K915" s="2"/>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2"/>
      <c r="K916" s="2"/>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2"/>
      <c r="K917" s="2"/>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2"/>
      <c r="K918" s="2"/>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2"/>
      <c r="K919" s="2"/>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2"/>
      <c r="K920" s="2"/>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2"/>
      <c r="K921" s="2"/>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2"/>
      <c r="K922" s="2"/>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2"/>
      <c r="K923" s="2"/>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2"/>
      <c r="K924" s="2"/>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2"/>
      <c r="K925" s="2"/>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2"/>
      <c r="K926" s="2"/>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2"/>
      <c r="K927" s="2"/>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2"/>
      <c r="K928" s="2"/>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2"/>
      <c r="K929" s="2"/>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2"/>
      <c r="K930" s="2"/>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2"/>
      <c r="K931" s="2"/>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2"/>
      <c r="K932" s="2"/>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2"/>
      <c r="K933" s="2"/>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2"/>
      <c r="K934" s="2"/>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2"/>
      <c r="K935" s="2"/>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2"/>
      <c r="K936" s="2"/>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2"/>
      <c r="K937" s="2"/>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2"/>
      <c r="K938" s="2"/>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2"/>
      <c r="K939" s="2"/>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2"/>
      <c r="K940" s="2"/>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2"/>
      <c r="K941" s="2"/>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2"/>
      <c r="K942" s="2"/>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2"/>
      <c r="K943" s="2"/>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2"/>
      <c r="K944" s="2"/>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2"/>
      <c r="K945" s="2"/>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2"/>
      <c r="K946" s="2"/>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2"/>
      <c r="K947" s="2"/>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2"/>
      <c r="K948" s="2"/>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2"/>
      <c r="K949" s="2"/>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2"/>
      <c r="K950" s="2"/>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2"/>
      <c r="K951" s="2"/>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2"/>
      <c r="K952" s="2"/>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2"/>
      <c r="K953" s="2"/>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2"/>
      <c r="K954" s="2"/>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2"/>
      <c r="K955" s="2"/>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2"/>
      <c r="K956" s="2"/>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2"/>
      <c r="K957" s="2"/>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2"/>
      <c r="K958" s="2"/>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2"/>
      <c r="K959" s="2"/>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2"/>
      <c r="K960" s="2"/>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2"/>
      <c r="K961" s="2"/>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2"/>
      <c r="K962" s="2"/>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2"/>
      <c r="K963" s="2"/>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2"/>
      <c r="K964" s="2"/>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2"/>
      <c r="K965" s="2"/>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2"/>
      <c r="K966" s="2"/>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2"/>
      <c r="K967" s="2"/>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2"/>
      <c r="K968" s="2"/>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2"/>
      <c r="K969" s="2"/>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2"/>
      <c r="K970" s="2"/>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2"/>
      <c r="K971" s="2"/>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2"/>
      <c r="K972" s="2"/>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2"/>
      <c r="K973" s="2"/>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2"/>
      <c r="K974" s="2"/>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2"/>
      <c r="K975" s="2"/>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2"/>
      <c r="K976" s="2"/>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2"/>
      <c r="K977" s="2"/>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2"/>
      <c r="K978" s="2"/>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2"/>
      <c r="K979" s="2"/>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2"/>
      <c r="K980" s="2"/>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2"/>
      <c r="K981" s="2"/>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2"/>
      <c r="K982" s="2"/>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2"/>
      <c r="K983" s="2"/>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2"/>
      <c r="K984" s="2"/>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2"/>
      <c r="K985" s="2"/>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2"/>
      <c r="K986" s="2"/>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2"/>
      <c r="K987" s="2"/>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2"/>
      <c r="K988" s="2"/>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2"/>
      <c r="K989" s="2"/>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2"/>
      <c r="K990" s="2"/>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2"/>
      <c r="K991" s="2"/>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2"/>
      <c r="K992" s="2"/>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2"/>
      <c r="K993" s="2"/>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2"/>
      <c r="K994" s="2"/>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2"/>
      <c r="K995" s="2"/>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2"/>
      <c r="K996" s="2"/>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2"/>
      <c r="K997" s="2"/>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2"/>
      <c r="K998" s="2"/>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2"/>
      <c r="K999" s="2"/>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2"/>
      <c r="K1000" s="2"/>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2"/>
      <c r="K1001" s="2"/>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2"/>
      <c r="K1002" s="2"/>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2"/>
      <c r="K1003" s="2"/>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2"/>
      <c r="K1004" s="2"/>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2"/>
      <c r="K1005" s="2"/>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2"/>
      <c r="K1006" s="2"/>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2"/>
      <c r="K1007" s="2"/>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2"/>
      <c r="K1008" s="2"/>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2"/>
      <c r="K1009" s="2"/>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2"/>
      <c r="K1010" s="2"/>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2"/>
      <c r="K1011" s="2"/>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2"/>
      <c r="K1012" s="2"/>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2"/>
      <c r="K1013" s="2"/>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2"/>
      <c r="K1014" s="2"/>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2"/>
      <c r="K1015" s="2"/>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2"/>
      <c r="K1016" s="2"/>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2"/>
      <c r="K1017" s="2"/>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85546875" customWidth="1"/>
    <col min="2" max="2" width="19.28515625" customWidth="1"/>
    <col min="3" max="3" width="10.85546875" customWidth="1"/>
    <col min="4" max="4" width="10.42578125" customWidth="1"/>
    <col min="5" max="6" width="7.42578125" customWidth="1"/>
    <col min="7" max="9" width="10.28515625" hidden="1" customWidth="1"/>
    <col min="10" max="11" width="9.42578125" hidden="1" customWidth="1"/>
    <col min="12" max="12" width="9.42578125" customWidth="1"/>
    <col min="13" max="13" width="10" customWidth="1"/>
    <col min="14" max="25" width="3.85546875" customWidth="1"/>
  </cols>
  <sheetData>
    <row r="1" spans="1:25" ht="15.75" customHeight="1" x14ac:dyDescent="0.2">
      <c r="A1" s="1" t="s">
        <v>0</v>
      </c>
      <c r="B1" s="1" t="s">
        <v>1</v>
      </c>
      <c r="C1" s="1" t="s">
        <v>2</v>
      </c>
      <c r="D1" s="1" t="s">
        <v>3</v>
      </c>
      <c r="E1" s="23" t="s">
        <v>4</v>
      </c>
      <c r="F1" s="23"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0</v>
      </c>
      <c r="B2" s="10" t="s">
        <v>22</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1</v>
      </c>
      <c r="B3" s="10" t="s">
        <v>28</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35">
        <v>1</v>
      </c>
      <c r="B4" s="36" t="s">
        <v>40</v>
      </c>
      <c r="C4" s="36" t="s">
        <v>12</v>
      </c>
      <c r="D4" s="37" t="s">
        <v>21</v>
      </c>
      <c r="E4" s="25">
        <v>2</v>
      </c>
      <c r="F4" s="37">
        <v>0</v>
      </c>
      <c r="G4" s="27">
        <f t="shared" si="0"/>
        <v>2</v>
      </c>
      <c r="H4" s="27">
        <f t="shared" si="1"/>
        <v>1</v>
      </c>
      <c r="I4" s="42"/>
      <c r="J4" s="40">
        <v>0</v>
      </c>
      <c r="K4" s="27">
        <v>0</v>
      </c>
      <c r="L4" s="45"/>
      <c r="M4" s="41" t="s">
        <v>33</v>
      </c>
      <c r="N4" s="606" t="s">
        <v>35</v>
      </c>
      <c r="O4" s="516"/>
      <c r="P4" s="606" t="s">
        <v>18</v>
      </c>
      <c r="Q4" s="516"/>
      <c r="R4" s="606" t="s">
        <v>37</v>
      </c>
      <c r="S4" s="516"/>
      <c r="T4" s="606" t="s">
        <v>38</v>
      </c>
      <c r="U4" s="516"/>
      <c r="V4" s="606" t="s">
        <v>39</v>
      </c>
      <c r="W4" s="516"/>
      <c r="X4" s="43"/>
      <c r="Y4" s="43"/>
    </row>
    <row r="5" spans="1:25" ht="15.75" customHeight="1" x14ac:dyDescent="0.2">
      <c r="A5" s="9">
        <v>1</v>
      </c>
      <c r="B5" s="10" t="s">
        <v>83</v>
      </c>
      <c r="C5" s="10" t="s">
        <v>12</v>
      </c>
      <c r="D5" s="24" t="s">
        <v>21</v>
      </c>
      <c r="E5" s="25">
        <v>2</v>
      </c>
      <c r="F5" s="24">
        <v>0</v>
      </c>
      <c r="G5" s="27">
        <f t="shared" si="0"/>
        <v>2</v>
      </c>
      <c r="H5" s="27">
        <f t="shared" si="1"/>
        <v>1</v>
      </c>
      <c r="I5" s="2"/>
      <c r="J5" s="28">
        <v>0</v>
      </c>
      <c r="K5" s="29">
        <v>0</v>
      </c>
      <c r="L5" s="34"/>
      <c r="M5" s="46" t="s">
        <v>50</v>
      </c>
      <c r="N5" s="2"/>
      <c r="O5" s="34"/>
      <c r="P5" s="2"/>
      <c r="Q5" s="34"/>
      <c r="R5" s="2"/>
      <c r="S5" s="34"/>
      <c r="T5" s="2"/>
      <c r="U5" s="34"/>
      <c r="V5" s="2"/>
      <c r="W5" s="34"/>
      <c r="X5" s="42"/>
      <c r="Y5" s="42"/>
    </row>
    <row r="6" spans="1:25" ht="15.75" customHeight="1" x14ac:dyDescent="0.2">
      <c r="A6" s="9">
        <v>1</v>
      </c>
      <c r="B6" s="10" t="s">
        <v>85</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2</v>
      </c>
      <c r="B7" s="10" t="s">
        <v>88</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3</v>
      </c>
      <c r="B8" s="36" t="s">
        <v>95</v>
      </c>
      <c r="C8" s="36" t="s">
        <v>12</v>
      </c>
      <c r="D8" s="37" t="s">
        <v>21</v>
      </c>
      <c r="E8" s="25">
        <v>2</v>
      </c>
      <c r="F8" s="37">
        <v>0</v>
      </c>
      <c r="G8" s="27">
        <f t="shared" si="0"/>
        <v>2</v>
      </c>
      <c r="H8" s="27">
        <f t="shared" si="1"/>
        <v>1</v>
      </c>
      <c r="I8" s="42"/>
      <c r="J8" s="40">
        <v>0</v>
      </c>
      <c r="K8" s="27">
        <v>0</v>
      </c>
      <c r="L8" s="45"/>
      <c r="M8" s="58" t="s">
        <v>70</v>
      </c>
      <c r="N8" s="59">
        <f t="shared" ref="N8:O8" si="12">SUM(R8+P8+T8+V8+Z8)</f>
        <v>7</v>
      </c>
      <c r="O8" s="63">
        <f t="shared" si="12"/>
        <v>9</v>
      </c>
      <c r="P8" s="59">
        <f t="shared" si="4"/>
        <v>3</v>
      </c>
      <c r="Q8" s="63">
        <f t="shared" si="5"/>
        <v>5</v>
      </c>
      <c r="R8" s="59">
        <f t="shared" si="6"/>
        <v>0</v>
      </c>
      <c r="S8" s="63">
        <f t="shared" si="7"/>
        <v>0</v>
      </c>
      <c r="T8" s="59">
        <f t="shared" si="8"/>
        <v>3</v>
      </c>
      <c r="U8" s="63">
        <f t="shared" si="9"/>
        <v>3</v>
      </c>
      <c r="V8" s="59">
        <f t="shared" si="10"/>
        <v>1</v>
      </c>
      <c r="W8" s="63">
        <f t="shared" si="11"/>
        <v>1</v>
      </c>
      <c r="X8" s="29"/>
      <c r="Y8" s="29"/>
    </row>
    <row r="9" spans="1:25" ht="15.75" customHeight="1" x14ac:dyDescent="0.2">
      <c r="A9" s="35">
        <v>3</v>
      </c>
      <c r="B9" s="36" t="s">
        <v>101</v>
      </c>
      <c r="C9" s="36" t="s">
        <v>12</v>
      </c>
      <c r="D9" s="37" t="s">
        <v>21</v>
      </c>
      <c r="E9" s="25">
        <v>2</v>
      </c>
      <c r="F9" s="37">
        <v>0</v>
      </c>
      <c r="G9" s="27">
        <f t="shared" si="0"/>
        <v>2</v>
      </c>
      <c r="H9" s="27">
        <f t="shared" si="1"/>
        <v>1</v>
      </c>
      <c r="I9" s="42"/>
      <c r="J9" s="40">
        <v>0</v>
      </c>
      <c r="K9" s="27">
        <v>0</v>
      </c>
      <c r="L9" s="45"/>
      <c r="M9" s="67" t="s">
        <v>86</v>
      </c>
      <c r="N9" s="70">
        <f t="shared" ref="N9:O9" si="13">SUM(R9+P9+T9+V9+Z9)</f>
        <v>2</v>
      </c>
      <c r="O9" s="72">
        <f t="shared" si="13"/>
        <v>5</v>
      </c>
      <c r="P9" s="70">
        <f t="shared" si="4"/>
        <v>2</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4</v>
      </c>
      <c r="B10" s="36" t="s">
        <v>104</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6</v>
      </c>
      <c r="B11" s="10" t="s">
        <v>115</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7">
        <v>1</v>
      </c>
      <c r="B12" s="40" t="s">
        <v>117</v>
      </c>
      <c r="C12" s="40" t="s">
        <v>65</v>
      </c>
      <c r="D12" s="65" t="s">
        <v>18</v>
      </c>
      <c r="E12" s="85">
        <v>2</v>
      </c>
      <c r="F12" s="65">
        <v>0</v>
      </c>
      <c r="G12" s="27">
        <f t="shared" si="0"/>
        <v>2</v>
      </c>
      <c r="H12" s="27">
        <f t="shared" si="1"/>
        <v>1</v>
      </c>
      <c r="I12" s="65">
        <f t="shared" ref="I12:I21" si="15">(MIN(E12,2)+F12-G12)*50</f>
        <v>0</v>
      </c>
      <c r="J12" s="40">
        <v>1</v>
      </c>
      <c r="K12" s="87">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0" t="s">
        <v>126</v>
      </c>
      <c r="C13" s="40" t="s">
        <v>65</v>
      </c>
      <c r="D13" s="65" t="s">
        <v>18</v>
      </c>
      <c r="E13" s="85">
        <v>2</v>
      </c>
      <c r="F13" s="65">
        <v>0</v>
      </c>
      <c r="G13" s="27">
        <f t="shared" si="0"/>
        <v>2</v>
      </c>
      <c r="H13" s="27">
        <f t="shared" si="1"/>
        <v>1</v>
      </c>
      <c r="I13" s="65">
        <f t="shared" si="15"/>
        <v>0</v>
      </c>
      <c r="J13" s="40">
        <v>1</v>
      </c>
      <c r="K13" s="87">
        <v>1</v>
      </c>
      <c r="L13" s="45"/>
      <c r="M13" s="45" t="s">
        <v>65</v>
      </c>
      <c r="N13" s="27">
        <f t="shared" ref="N13:O13" si="17">SUM(R13+P13+T13+V13+Z13)</f>
        <v>19</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9">
        <v>1</v>
      </c>
      <c r="B14" s="28" t="s">
        <v>132</v>
      </c>
      <c r="C14" s="28" t="s">
        <v>65</v>
      </c>
      <c r="D14" s="88" t="s">
        <v>18</v>
      </c>
      <c r="E14" s="85">
        <v>2</v>
      </c>
      <c r="F14" s="88">
        <v>0</v>
      </c>
      <c r="G14" s="27">
        <f t="shared" si="0"/>
        <v>2</v>
      </c>
      <c r="H14" s="27">
        <f t="shared" si="1"/>
        <v>1</v>
      </c>
      <c r="I14" s="65">
        <f t="shared" si="15"/>
        <v>0</v>
      </c>
      <c r="J14" s="28">
        <v>1</v>
      </c>
      <c r="K14" s="87">
        <v>1</v>
      </c>
      <c r="L14" s="34"/>
      <c r="M14" s="58" t="s">
        <v>70</v>
      </c>
      <c r="N14" s="59">
        <f t="shared" ref="N14:O14" si="26">SUM(R14+P14+T14+V14+Z14)</f>
        <v>12</v>
      </c>
      <c r="O14" s="63">
        <f t="shared" si="26"/>
        <v>18</v>
      </c>
      <c r="P14" s="59">
        <f t="shared" si="18"/>
        <v>5</v>
      </c>
      <c r="Q14" s="63">
        <f t="shared" si="19"/>
        <v>10</v>
      </c>
      <c r="R14" s="59">
        <f t="shared" si="20"/>
        <v>0</v>
      </c>
      <c r="S14" s="63">
        <f t="shared" si="21"/>
        <v>0</v>
      </c>
      <c r="T14" s="59">
        <f t="shared" si="22"/>
        <v>5</v>
      </c>
      <c r="U14" s="63">
        <f t="shared" si="23"/>
        <v>6</v>
      </c>
      <c r="V14" s="59">
        <f t="shared" si="24"/>
        <v>2</v>
      </c>
      <c r="W14" s="63">
        <f t="shared" si="25"/>
        <v>2</v>
      </c>
      <c r="X14" s="27"/>
      <c r="Y14" s="27"/>
    </row>
    <row r="15" spans="1:25" ht="15.75" customHeight="1" x14ac:dyDescent="0.2">
      <c r="A15" s="89">
        <v>2</v>
      </c>
      <c r="B15" s="90" t="s">
        <v>138</v>
      </c>
      <c r="C15" s="90" t="s">
        <v>65</v>
      </c>
      <c r="D15" s="91" t="s">
        <v>38</v>
      </c>
      <c r="E15" s="92">
        <v>2</v>
      </c>
      <c r="F15" s="91">
        <v>0</v>
      </c>
      <c r="G15" s="27">
        <f t="shared" si="0"/>
        <v>2</v>
      </c>
      <c r="H15" s="27">
        <f t="shared" si="1"/>
        <v>1</v>
      </c>
      <c r="I15" s="65">
        <f t="shared" si="15"/>
        <v>0</v>
      </c>
      <c r="J15" s="40">
        <v>1</v>
      </c>
      <c r="K15" s="87">
        <v>3</v>
      </c>
      <c r="L15" s="45"/>
      <c r="M15" s="67" t="s">
        <v>86</v>
      </c>
      <c r="N15" s="70">
        <f t="shared" ref="N15:O15" si="27">SUM(R15+P15+T15+V15+Z15)</f>
        <v>4</v>
      </c>
      <c r="O15" s="72">
        <f t="shared" si="27"/>
        <v>10</v>
      </c>
      <c r="P15" s="70">
        <f t="shared" si="18"/>
        <v>4</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27">
        <v>2</v>
      </c>
      <c r="B16" s="40" t="s">
        <v>142</v>
      </c>
      <c r="C16" s="40" t="s">
        <v>65</v>
      </c>
      <c r="D16" s="65" t="s">
        <v>18</v>
      </c>
      <c r="E16" s="85">
        <v>2</v>
      </c>
      <c r="F16" s="65">
        <v>0</v>
      </c>
      <c r="G16" s="27">
        <f t="shared" si="0"/>
        <v>2</v>
      </c>
      <c r="H16" s="27">
        <f t="shared" si="1"/>
        <v>1</v>
      </c>
      <c r="I16" s="65">
        <f t="shared" si="15"/>
        <v>0</v>
      </c>
      <c r="J16" s="40">
        <v>1</v>
      </c>
      <c r="K16" s="87">
        <v>1</v>
      </c>
      <c r="L16" s="45"/>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102">
        <v>3</v>
      </c>
      <c r="B17" s="110" t="s">
        <v>150</v>
      </c>
      <c r="C17" s="110" t="s">
        <v>65</v>
      </c>
      <c r="D17" s="118" t="s">
        <v>168</v>
      </c>
      <c r="E17" s="119">
        <v>2</v>
      </c>
      <c r="F17" s="118">
        <v>0</v>
      </c>
      <c r="G17" s="27">
        <f t="shared" si="0"/>
        <v>2</v>
      </c>
      <c r="H17" s="27">
        <f t="shared" si="1"/>
        <v>1</v>
      </c>
      <c r="I17" s="65">
        <f t="shared" si="15"/>
        <v>0</v>
      </c>
      <c r="J17" s="28">
        <v>1</v>
      </c>
      <c r="K17" s="87">
        <v>4</v>
      </c>
      <c r="L17" s="34"/>
      <c r="M17" s="107" t="s">
        <v>35</v>
      </c>
      <c r="N17" s="26"/>
      <c r="O17" s="48"/>
      <c r="P17" s="26"/>
      <c r="Q17" s="48"/>
      <c r="R17" s="26"/>
      <c r="S17" s="48"/>
      <c r="T17" s="26"/>
      <c r="U17" s="48"/>
      <c r="V17" s="26"/>
      <c r="W17" s="48"/>
      <c r="X17" s="42"/>
      <c r="Y17" s="42"/>
    </row>
    <row r="18" spans="1:25" ht="15.75" customHeight="1" x14ac:dyDescent="0.2">
      <c r="A18" s="29">
        <v>3</v>
      </c>
      <c r="B18" s="28" t="s">
        <v>192</v>
      </c>
      <c r="C18" s="28" t="s">
        <v>65</v>
      </c>
      <c r="D18" s="88" t="s">
        <v>18</v>
      </c>
      <c r="E18" s="85">
        <v>2</v>
      </c>
      <c r="F18" s="88">
        <v>0</v>
      </c>
      <c r="G18" s="27">
        <f t="shared" si="0"/>
        <v>2</v>
      </c>
      <c r="H18" s="27">
        <f t="shared" si="1"/>
        <v>1</v>
      </c>
      <c r="I18" s="65">
        <f t="shared" si="15"/>
        <v>0</v>
      </c>
      <c r="J18" s="28">
        <v>1</v>
      </c>
      <c r="K18" s="87">
        <v>1</v>
      </c>
      <c r="L18" s="45"/>
      <c r="M18" s="109" t="s">
        <v>50</v>
      </c>
      <c r="N18" s="35">
        <f t="shared" ref="N18:Q18" si="29">SUM(N6:N10)</f>
        <v>29</v>
      </c>
      <c r="O18" s="50">
        <f t="shared" si="29"/>
        <v>36</v>
      </c>
      <c r="P18" s="35">
        <f t="shared" si="29"/>
        <v>21</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27">
        <v>4</v>
      </c>
      <c r="B19" s="40" t="s">
        <v>200</v>
      </c>
      <c r="C19" s="40" t="s">
        <v>65</v>
      </c>
      <c r="D19" s="65" t="s">
        <v>18</v>
      </c>
      <c r="E19" s="85">
        <v>2</v>
      </c>
      <c r="F19" s="65">
        <v>0</v>
      </c>
      <c r="G19" s="27">
        <f t="shared" si="0"/>
        <v>2</v>
      </c>
      <c r="H19" s="27">
        <f t="shared" si="1"/>
        <v>1</v>
      </c>
      <c r="I19" s="65">
        <f t="shared" si="15"/>
        <v>0</v>
      </c>
      <c r="J19" s="40">
        <v>1</v>
      </c>
      <c r="K19" s="87">
        <v>1</v>
      </c>
      <c r="L19" s="45"/>
      <c r="M19" s="114" t="s">
        <v>116</v>
      </c>
      <c r="N19" s="115">
        <f t="shared" ref="N19:O19" si="31">SUM(N12:N16)</f>
        <v>55</v>
      </c>
      <c r="O19" s="117">
        <f t="shared" si="31"/>
        <v>70</v>
      </c>
      <c r="P19" s="115">
        <f t="shared" ref="P19:W19" si="32">SUM(P12:P16)</f>
        <v>41</v>
      </c>
      <c r="Q19" s="117">
        <f t="shared" si="32"/>
        <v>49</v>
      </c>
      <c r="R19" s="115">
        <f t="shared" si="32"/>
        <v>2</v>
      </c>
      <c r="S19" s="117">
        <f t="shared" si="32"/>
        <v>2</v>
      </c>
      <c r="T19" s="115">
        <f t="shared" si="32"/>
        <v>8</v>
      </c>
      <c r="U19" s="117">
        <f t="shared" si="32"/>
        <v>15</v>
      </c>
      <c r="V19" s="115">
        <f t="shared" si="32"/>
        <v>4</v>
      </c>
      <c r="W19" s="117">
        <f t="shared" si="32"/>
        <v>4</v>
      </c>
      <c r="X19" s="27"/>
      <c r="Y19" s="27"/>
    </row>
    <row r="20" spans="1:25" ht="15.75" customHeight="1" x14ac:dyDescent="0.2">
      <c r="A20" s="111">
        <v>4</v>
      </c>
      <c r="B20" s="112" t="s">
        <v>210</v>
      </c>
      <c r="C20" s="112" t="s">
        <v>65</v>
      </c>
      <c r="D20" s="120" t="s">
        <v>37</v>
      </c>
      <c r="E20" s="100">
        <v>2</v>
      </c>
      <c r="F20" s="120">
        <v>0</v>
      </c>
      <c r="G20" s="27">
        <f t="shared" si="0"/>
        <v>2</v>
      </c>
      <c r="H20" s="27">
        <f t="shared" si="1"/>
        <v>1</v>
      </c>
      <c r="I20" s="65">
        <f t="shared" si="15"/>
        <v>0</v>
      </c>
      <c r="J20" s="40">
        <v>1</v>
      </c>
      <c r="K20" s="87">
        <v>2</v>
      </c>
      <c r="L20" s="30"/>
      <c r="M20" s="30"/>
      <c r="N20" s="30"/>
      <c r="O20" s="30"/>
      <c r="P20" s="30"/>
      <c r="Q20" s="30"/>
      <c r="R20" s="30"/>
      <c r="S20" s="30"/>
      <c r="T20" s="30"/>
      <c r="U20" s="30"/>
      <c r="V20" s="30"/>
      <c r="W20" s="30"/>
      <c r="X20" s="30"/>
      <c r="Y20" s="30"/>
    </row>
    <row r="21" spans="1:25" ht="15.75" customHeight="1" x14ac:dyDescent="0.2">
      <c r="A21" s="103">
        <v>5</v>
      </c>
      <c r="B21" s="104" t="s">
        <v>213</v>
      </c>
      <c r="C21" s="104" t="s">
        <v>65</v>
      </c>
      <c r="D21" s="106" t="s">
        <v>38</v>
      </c>
      <c r="E21" s="92">
        <v>1</v>
      </c>
      <c r="F21" s="106">
        <v>0</v>
      </c>
      <c r="G21" s="27">
        <f t="shared" si="0"/>
        <v>1</v>
      </c>
      <c r="H21" s="27">
        <f t="shared" si="1"/>
        <v>1</v>
      </c>
      <c r="I21" s="65">
        <f t="shared" si="15"/>
        <v>0</v>
      </c>
      <c r="J21" s="28">
        <v>1</v>
      </c>
      <c r="K21" s="87">
        <v>3</v>
      </c>
      <c r="L21" s="30"/>
      <c r="M21" s="30"/>
      <c r="N21" s="30"/>
      <c r="O21" s="30"/>
      <c r="P21" s="30"/>
      <c r="Q21" s="30"/>
      <c r="R21" s="30"/>
      <c r="S21" s="30"/>
      <c r="T21" s="30"/>
      <c r="U21" s="30"/>
      <c r="V21" s="30"/>
      <c r="W21" s="30"/>
      <c r="X21" s="30"/>
      <c r="Y21" s="30"/>
    </row>
    <row r="22" spans="1:25" ht="15.75" customHeight="1" x14ac:dyDescent="0.2">
      <c r="A22" s="128">
        <v>2</v>
      </c>
      <c r="B22" s="129" t="s">
        <v>224</v>
      </c>
      <c r="C22" s="129" t="s">
        <v>70</v>
      </c>
      <c r="D22" s="131" t="s">
        <v>38</v>
      </c>
      <c r="E22" s="133">
        <v>2</v>
      </c>
      <c r="F22" s="131">
        <v>0</v>
      </c>
      <c r="G22" s="27">
        <f t="shared" si="0"/>
        <v>2</v>
      </c>
      <c r="H22" s="27">
        <f t="shared" si="1"/>
        <v>1</v>
      </c>
      <c r="I22" s="65">
        <f>(MIN(E22,2)+F22-G22)*100</f>
        <v>0</v>
      </c>
      <c r="J22" s="28">
        <v>2</v>
      </c>
      <c r="K22" s="87">
        <v>3</v>
      </c>
      <c r="L22" s="30"/>
      <c r="M22" s="2"/>
      <c r="N22" s="2"/>
      <c r="O22" s="2"/>
      <c r="P22" s="2"/>
      <c r="Q22" s="2"/>
      <c r="R22" s="2"/>
      <c r="S22" s="2"/>
      <c r="T22" s="2"/>
      <c r="U22" s="30"/>
      <c r="V22" s="30"/>
      <c r="W22" s="30"/>
      <c r="X22" s="30"/>
      <c r="Y22" s="30"/>
    </row>
    <row r="23" spans="1:25" ht="15.75" customHeight="1" x14ac:dyDescent="0.2">
      <c r="A23" s="130">
        <v>3</v>
      </c>
      <c r="B23" s="132" t="s">
        <v>292</v>
      </c>
      <c r="C23" s="132" t="s">
        <v>70</v>
      </c>
      <c r="D23" s="140" t="s">
        <v>168</v>
      </c>
      <c r="E23" s="141">
        <v>2</v>
      </c>
      <c r="F23" s="140">
        <v>0</v>
      </c>
      <c r="G23" s="27">
        <f t="shared" si="0"/>
        <v>2</v>
      </c>
      <c r="H23" s="27">
        <f t="shared" si="1"/>
        <v>1</v>
      </c>
      <c r="I23" s="65">
        <f>IF(SUM(E23:F23)&lt;=2,0,IF(E23&gt;=2,E23,1))*100</f>
        <v>0</v>
      </c>
      <c r="J23" s="28">
        <v>2</v>
      </c>
      <c r="K23" s="87">
        <v>4</v>
      </c>
      <c r="L23" s="30"/>
      <c r="M23" s="2"/>
      <c r="N23" s="2"/>
      <c r="O23" s="2"/>
      <c r="P23" s="2"/>
      <c r="Q23" s="2"/>
      <c r="R23" s="2"/>
      <c r="S23" s="2"/>
      <c r="T23" s="2"/>
      <c r="U23" s="30"/>
      <c r="V23" s="30"/>
      <c r="W23" s="30"/>
      <c r="X23" s="30"/>
      <c r="Y23" s="30"/>
    </row>
    <row r="24" spans="1:25" ht="15.75" customHeight="1" x14ac:dyDescent="0.2">
      <c r="A24" s="73">
        <v>3</v>
      </c>
      <c r="B24" s="124" t="s">
        <v>297</v>
      </c>
      <c r="C24" s="124" t="s">
        <v>70</v>
      </c>
      <c r="D24" s="125" t="s">
        <v>18</v>
      </c>
      <c r="E24" s="125">
        <v>0</v>
      </c>
      <c r="F24" s="125">
        <v>0</v>
      </c>
      <c r="G24" s="27">
        <f t="shared" si="0"/>
        <v>0</v>
      </c>
      <c r="H24" s="27">
        <f t="shared" si="1"/>
        <v>0</v>
      </c>
      <c r="I24" s="65">
        <f t="shared" ref="I24:I30" si="33">(MIN(E24,2)+F24-G24)*100</f>
        <v>0</v>
      </c>
      <c r="J24" s="28">
        <v>2</v>
      </c>
      <c r="K24" s="87">
        <v>1</v>
      </c>
      <c r="L24" s="30"/>
      <c r="M24" s="2"/>
      <c r="N24" s="2"/>
      <c r="O24" s="2"/>
      <c r="P24" s="2"/>
      <c r="Q24" s="2"/>
      <c r="R24" s="2"/>
      <c r="S24" s="2"/>
      <c r="T24" s="2"/>
      <c r="U24" s="30"/>
      <c r="V24" s="30"/>
      <c r="W24" s="30"/>
      <c r="X24" s="30"/>
      <c r="Y24" s="30"/>
    </row>
    <row r="25" spans="1:25" ht="15.75" customHeight="1" x14ac:dyDescent="0.2">
      <c r="A25" s="73">
        <v>3</v>
      </c>
      <c r="B25" s="124" t="s">
        <v>303</v>
      </c>
      <c r="C25" s="124" t="s">
        <v>70</v>
      </c>
      <c r="D25" s="125" t="s">
        <v>18</v>
      </c>
      <c r="E25" s="125">
        <v>0</v>
      </c>
      <c r="F25" s="125">
        <v>0</v>
      </c>
      <c r="G25" s="27">
        <f t="shared" si="0"/>
        <v>0</v>
      </c>
      <c r="H25" s="27">
        <f t="shared" si="1"/>
        <v>0</v>
      </c>
      <c r="I25" s="65">
        <f t="shared" si="33"/>
        <v>0</v>
      </c>
      <c r="J25" s="28">
        <v>2</v>
      </c>
      <c r="K25" s="87">
        <v>1</v>
      </c>
      <c r="L25" s="30"/>
      <c r="M25" s="2"/>
      <c r="N25" s="2"/>
      <c r="O25" s="2"/>
      <c r="P25" s="2"/>
      <c r="Q25" s="2"/>
      <c r="R25" s="2"/>
      <c r="S25" s="2"/>
      <c r="T25" s="2"/>
      <c r="U25" s="30"/>
      <c r="V25" s="30"/>
      <c r="W25" s="30"/>
      <c r="X25" s="30"/>
      <c r="Y25" s="30"/>
    </row>
    <row r="26" spans="1:25" ht="15.75" customHeight="1" x14ac:dyDescent="0.2">
      <c r="A26" s="128">
        <v>4</v>
      </c>
      <c r="B26" s="129" t="s">
        <v>308</v>
      </c>
      <c r="C26" s="129" t="s">
        <v>70</v>
      </c>
      <c r="D26" s="131" t="s">
        <v>38</v>
      </c>
      <c r="E26" s="133">
        <v>2</v>
      </c>
      <c r="F26" s="131">
        <v>0</v>
      </c>
      <c r="G26" s="27">
        <f t="shared" si="0"/>
        <v>2</v>
      </c>
      <c r="H26" s="27">
        <f t="shared" si="1"/>
        <v>1</v>
      </c>
      <c r="I26" s="65">
        <f t="shared" si="33"/>
        <v>0</v>
      </c>
      <c r="J26" s="28">
        <v>2</v>
      </c>
      <c r="K26" s="87">
        <v>3</v>
      </c>
      <c r="L26" s="30"/>
      <c r="M26" s="2"/>
      <c r="N26" s="2"/>
      <c r="O26" s="2"/>
      <c r="P26" s="2"/>
      <c r="Q26" s="2"/>
      <c r="R26" s="2"/>
      <c r="S26" s="2"/>
      <c r="T26" s="2"/>
      <c r="U26" s="30"/>
      <c r="V26" s="30"/>
      <c r="W26" s="30"/>
      <c r="X26" s="30"/>
      <c r="Y26" s="30"/>
    </row>
    <row r="27" spans="1:25" ht="15.75" customHeight="1" x14ac:dyDescent="0.2">
      <c r="A27" s="128">
        <v>4</v>
      </c>
      <c r="B27" s="129" t="s">
        <v>310</v>
      </c>
      <c r="C27" s="129" t="s">
        <v>70</v>
      </c>
      <c r="D27" s="131" t="s">
        <v>38</v>
      </c>
      <c r="E27" s="133">
        <v>1</v>
      </c>
      <c r="F27" s="131">
        <v>0</v>
      </c>
      <c r="G27" s="27">
        <f t="shared" si="0"/>
        <v>1</v>
      </c>
      <c r="H27" s="27">
        <f t="shared" si="1"/>
        <v>1</v>
      </c>
      <c r="I27" s="65">
        <f t="shared" si="33"/>
        <v>0</v>
      </c>
      <c r="J27" s="28">
        <v>2</v>
      </c>
      <c r="K27" s="87">
        <v>3</v>
      </c>
      <c r="L27" s="30"/>
      <c r="M27" s="30"/>
      <c r="N27" s="30"/>
      <c r="O27" s="30"/>
      <c r="P27" s="30"/>
      <c r="Q27" s="30"/>
      <c r="R27" s="30"/>
      <c r="S27" s="30"/>
      <c r="T27" s="30"/>
      <c r="U27" s="30"/>
      <c r="V27" s="30"/>
      <c r="W27" s="30"/>
      <c r="X27" s="30"/>
      <c r="Y27" s="30"/>
    </row>
    <row r="28" spans="1:25" ht="15.75" customHeight="1" x14ac:dyDescent="0.2">
      <c r="A28" s="73">
        <v>4</v>
      </c>
      <c r="B28" s="124" t="s">
        <v>315</v>
      </c>
      <c r="C28" s="124" t="s">
        <v>70</v>
      </c>
      <c r="D28" s="125" t="s">
        <v>18</v>
      </c>
      <c r="E28" s="127">
        <v>2</v>
      </c>
      <c r="F28" s="125">
        <v>0</v>
      </c>
      <c r="G28" s="27">
        <f t="shared" si="0"/>
        <v>2</v>
      </c>
      <c r="H28" s="27">
        <f t="shared" si="1"/>
        <v>1</v>
      </c>
      <c r="I28" s="65">
        <f t="shared" si="33"/>
        <v>0</v>
      </c>
      <c r="J28" s="28">
        <v>2</v>
      </c>
      <c r="K28" s="87">
        <v>1</v>
      </c>
      <c r="L28" s="30"/>
      <c r="M28" s="30"/>
      <c r="N28" s="30"/>
      <c r="O28" s="30"/>
      <c r="P28" s="30"/>
      <c r="Q28" s="30"/>
      <c r="R28" s="30"/>
      <c r="S28" s="30"/>
      <c r="T28" s="30"/>
      <c r="U28" s="30"/>
      <c r="V28" s="30"/>
      <c r="W28" s="30"/>
      <c r="X28" s="30"/>
      <c r="Y28" s="30"/>
    </row>
    <row r="29" spans="1:25" ht="15.75" customHeight="1" x14ac:dyDescent="0.2">
      <c r="A29" s="73">
        <v>5</v>
      </c>
      <c r="B29" s="124" t="s">
        <v>319</v>
      </c>
      <c r="C29" s="124" t="s">
        <v>70</v>
      </c>
      <c r="D29" s="125" t="s">
        <v>18</v>
      </c>
      <c r="E29" s="127">
        <v>1</v>
      </c>
      <c r="F29" s="125">
        <v>0</v>
      </c>
      <c r="G29" s="27">
        <f t="shared" si="0"/>
        <v>1</v>
      </c>
      <c r="H29" s="27">
        <f t="shared" si="1"/>
        <v>1</v>
      </c>
      <c r="I29" s="65">
        <f t="shared" si="33"/>
        <v>0</v>
      </c>
      <c r="J29" s="28">
        <v>2</v>
      </c>
      <c r="K29" s="87">
        <v>1</v>
      </c>
      <c r="L29" s="30"/>
      <c r="M29" s="30"/>
      <c r="N29" s="30"/>
      <c r="O29" s="30"/>
      <c r="P29" s="30"/>
      <c r="Q29" s="30"/>
      <c r="R29" s="30"/>
      <c r="S29" s="30"/>
      <c r="T29" s="30"/>
      <c r="U29" s="30"/>
      <c r="V29" s="30"/>
      <c r="W29" s="30"/>
      <c r="X29" s="30"/>
      <c r="Y29" s="30"/>
    </row>
    <row r="30" spans="1:25" ht="15.75" customHeight="1" x14ac:dyDescent="0.2">
      <c r="A30" s="73">
        <v>6</v>
      </c>
      <c r="B30" s="124" t="s">
        <v>322</v>
      </c>
      <c r="C30" s="124" t="s">
        <v>70</v>
      </c>
      <c r="D30" s="125" t="s">
        <v>18</v>
      </c>
      <c r="E30" s="127">
        <v>2</v>
      </c>
      <c r="F30" s="125">
        <v>0</v>
      </c>
      <c r="G30" s="27">
        <f t="shared" si="0"/>
        <v>2</v>
      </c>
      <c r="H30" s="27">
        <f t="shared" si="1"/>
        <v>1</v>
      </c>
      <c r="I30" s="65">
        <f t="shared" si="33"/>
        <v>0</v>
      </c>
      <c r="J30" s="28">
        <v>2</v>
      </c>
      <c r="K30" s="87">
        <v>1</v>
      </c>
      <c r="L30" s="30"/>
      <c r="M30" s="30"/>
      <c r="N30" s="30"/>
      <c r="O30" s="30"/>
      <c r="P30" s="30"/>
      <c r="Q30" s="30"/>
      <c r="R30" s="30"/>
      <c r="S30" s="30"/>
      <c r="T30" s="30"/>
      <c r="U30" s="30"/>
      <c r="V30" s="30"/>
      <c r="W30" s="30"/>
      <c r="X30" s="30"/>
      <c r="Y30" s="30"/>
    </row>
    <row r="31" spans="1:25" ht="15.75" customHeight="1" x14ac:dyDescent="0.2">
      <c r="A31" s="143">
        <v>4</v>
      </c>
      <c r="B31" s="144" t="s">
        <v>326</v>
      </c>
      <c r="C31" s="144" t="s">
        <v>86</v>
      </c>
      <c r="D31" s="157" t="s">
        <v>18</v>
      </c>
      <c r="E31" s="157">
        <v>0</v>
      </c>
      <c r="F31" s="157">
        <v>0</v>
      </c>
      <c r="G31" s="27">
        <f t="shared" si="0"/>
        <v>0</v>
      </c>
      <c r="H31" s="27">
        <f t="shared" si="1"/>
        <v>0</v>
      </c>
      <c r="I31" s="65">
        <f t="shared" ref="I31:I35" si="34">(MIN(E31,2)+F31-G31)*400</f>
        <v>0</v>
      </c>
      <c r="J31" s="28">
        <v>3</v>
      </c>
      <c r="K31" s="87">
        <v>1</v>
      </c>
      <c r="L31" s="30"/>
      <c r="M31" s="30"/>
      <c r="N31" s="30"/>
      <c r="O31" s="30"/>
      <c r="P31" s="30"/>
      <c r="Q31" s="30"/>
      <c r="R31" s="30"/>
      <c r="S31" s="30"/>
      <c r="T31" s="30"/>
      <c r="U31" s="30"/>
      <c r="V31" s="30"/>
      <c r="W31" s="30"/>
      <c r="X31" s="30"/>
      <c r="Y31" s="30"/>
    </row>
    <row r="32" spans="1:25" ht="15.75" customHeight="1" x14ac:dyDescent="0.2">
      <c r="A32" s="143">
        <v>5</v>
      </c>
      <c r="B32" s="144" t="s">
        <v>329</v>
      </c>
      <c r="C32" s="144" t="s">
        <v>86</v>
      </c>
      <c r="D32" s="157" t="s">
        <v>18</v>
      </c>
      <c r="E32" s="158">
        <v>2</v>
      </c>
      <c r="F32" s="157">
        <v>0</v>
      </c>
      <c r="G32" s="27">
        <f t="shared" si="0"/>
        <v>2</v>
      </c>
      <c r="H32" s="27">
        <f t="shared" si="1"/>
        <v>1</v>
      </c>
      <c r="I32" s="65">
        <f t="shared" si="34"/>
        <v>0</v>
      </c>
      <c r="J32" s="28">
        <v>3</v>
      </c>
      <c r="K32" s="87">
        <v>1</v>
      </c>
      <c r="L32" s="30"/>
      <c r="M32" s="30"/>
      <c r="N32" s="30"/>
      <c r="O32" s="30"/>
      <c r="P32" s="30"/>
      <c r="Q32" s="30"/>
      <c r="R32" s="30"/>
      <c r="S32" s="30"/>
      <c r="T32" s="30"/>
      <c r="U32" s="30"/>
      <c r="V32" s="30"/>
      <c r="W32" s="30"/>
      <c r="X32" s="30"/>
      <c r="Y32" s="30"/>
    </row>
    <row r="33" spans="1:25" ht="15.75" customHeight="1" x14ac:dyDescent="0.2">
      <c r="A33" s="152">
        <v>5</v>
      </c>
      <c r="B33" s="153" t="s">
        <v>333</v>
      </c>
      <c r="C33" s="153" t="s">
        <v>86</v>
      </c>
      <c r="D33" s="161" t="s">
        <v>38</v>
      </c>
      <c r="E33" s="161">
        <v>0</v>
      </c>
      <c r="F33" s="161">
        <v>0</v>
      </c>
      <c r="G33" s="27">
        <f t="shared" si="0"/>
        <v>0</v>
      </c>
      <c r="H33" s="27">
        <f t="shared" si="1"/>
        <v>0</v>
      </c>
      <c r="I33" s="65">
        <f t="shared" si="34"/>
        <v>0</v>
      </c>
      <c r="J33" s="28">
        <v>3</v>
      </c>
      <c r="K33" s="87">
        <v>3</v>
      </c>
      <c r="L33" s="30"/>
      <c r="M33" s="30"/>
      <c r="N33" s="30"/>
      <c r="O33" s="30"/>
      <c r="P33" s="30"/>
      <c r="Q33" s="30"/>
      <c r="R33" s="30"/>
      <c r="S33" s="30"/>
      <c r="T33" s="30"/>
      <c r="U33" s="30"/>
      <c r="V33" s="30"/>
      <c r="W33" s="30"/>
      <c r="X33" s="30"/>
      <c r="Y33" s="30"/>
    </row>
    <row r="34" spans="1:25" ht="15.75" customHeight="1" x14ac:dyDescent="0.2">
      <c r="A34" s="152">
        <v>6</v>
      </c>
      <c r="B34" s="153" t="s">
        <v>335</v>
      </c>
      <c r="C34" s="153" t="s">
        <v>86</v>
      </c>
      <c r="D34" s="161" t="s">
        <v>38</v>
      </c>
      <c r="E34" s="161">
        <v>0</v>
      </c>
      <c r="F34" s="161">
        <v>0</v>
      </c>
      <c r="G34" s="27">
        <f t="shared" si="0"/>
        <v>0</v>
      </c>
      <c r="H34" s="27">
        <f t="shared" si="1"/>
        <v>0</v>
      </c>
      <c r="I34" s="65">
        <f t="shared" si="34"/>
        <v>0</v>
      </c>
      <c r="J34" s="28">
        <v>3</v>
      </c>
      <c r="K34" s="87">
        <v>3</v>
      </c>
      <c r="L34" s="30"/>
      <c r="M34" s="30"/>
      <c r="N34" s="30"/>
      <c r="O34" s="30"/>
      <c r="P34" s="30"/>
      <c r="Q34" s="30"/>
      <c r="R34" s="30"/>
      <c r="S34" s="30"/>
      <c r="T34" s="30"/>
      <c r="U34" s="30"/>
      <c r="V34" s="30"/>
      <c r="W34" s="30"/>
      <c r="X34" s="30"/>
      <c r="Y34" s="30"/>
    </row>
    <row r="35" spans="1:25" ht="15.75" customHeight="1" x14ac:dyDescent="0.2">
      <c r="A35" s="143">
        <v>8</v>
      </c>
      <c r="B35" s="144" t="s">
        <v>337</v>
      </c>
      <c r="C35" s="144" t="s">
        <v>86</v>
      </c>
      <c r="D35" s="157" t="s">
        <v>18</v>
      </c>
      <c r="E35" s="158">
        <v>2</v>
      </c>
      <c r="F35" s="157">
        <v>0</v>
      </c>
      <c r="G35" s="27">
        <f t="shared" si="0"/>
        <v>2</v>
      </c>
      <c r="H35" s="27">
        <f t="shared" si="1"/>
        <v>1</v>
      </c>
      <c r="I35" s="65">
        <f t="shared" si="34"/>
        <v>0</v>
      </c>
      <c r="J35" s="28">
        <v>3</v>
      </c>
      <c r="K35" s="87">
        <v>1</v>
      </c>
      <c r="L35" s="30"/>
      <c r="M35" s="30"/>
      <c r="N35" s="30"/>
      <c r="O35" s="30"/>
      <c r="P35" s="30"/>
      <c r="Q35" s="30"/>
      <c r="R35" s="30"/>
      <c r="S35" s="30"/>
      <c r="T35" s="30"/>
      <c r="U35" s="30"/>
      <c r="V35" s="30"/>
      <c r="W35" s="30"/>
      <c r="X35" s="30"/>
      <c r="Y35" s="30"/>
    </row>
    <row r="36" spans="1:25" ht="15.75" customHeight="1" x14ac:dyDescent="0.2">
      <c r="A36" s="165">
        <v>9</v>
      </c>
      <c r="B36" s="171" t="s">
        <v>340</v>
      </c>
      <c r="C36" s="171" t="s">
        <v>99</v>
      </c>
      <c r="D36" s="172" t="s">
        <v>18</v>
      </c>
      <c r="E36" s="172">
        <v>0</v>
      </c>
      <c r="F36" s="172">
        <v>0</v>
      </c>
      <c r="G36" s="27">
        <f t="shared" ref="G36:G37" si="35">MIN((E36+F36),1)</f>
        <v>0</v>
      </c>
      <c r="H36" s="27">
        <f t="shared" si="1"/>
        <v>0</v>
      </c>
      <c r="I36" s="65">
        <f t="shared" ref="I36:I37" si="36">(MIN(E36,1)+F36-G36)*1600</f>
        <v>0</v>
      </c>
      <c r="J36" s="28">
        <v>4</v>
      </c>
      <c r="K36" s="87">
        <v>1</v>
      </c>
      <c r="L36" s="30"/>
      <c r="M36" s="30"/>
      <c r="N36" s="30"/>
      <c r="O36" s="30"/>
      <c r="P36" s="30"/>
      <c r="Q36" s="30"/>
      <c r="R36" s="30"/>
      <c r="S36" s="30"/>
      <c r="T36" s="30"/>
      <c r="U36" s="30"/>
      <c r="V36" s="30"/>
      <c r="W36" s="30"/>
      <c r="X36" s="30"/>
      <c r="Y36" s="30"/>
    </row>
    <row r="37" spans="1:25" ht="15.75" customHeight="1" x14ac:dyDescent="0.2">
      <c r="A37" s="166">
        <v>9</v>
      </c>
      <c r="B37" s="167" t="s">
        <v>343</v>
      </c>
      <c r="C37" s="167" t="s">
        <v>99</v>
      </c>
      <c r="D37" s="168" t="s">
        <v>38</v>
      </c>
      <c r="E37" s="168">
        <v>0</v>
      </c>
      <c r="F37" s="168">
        <v>0</v>
      </c>
      <c r="G37" s="27">
        <f t="shared" si="35"/>
        <v>0</v>
      </c>
      <c r="H37" s="27">
        <f t="shared" si="1"/>
        <v>0</v>
      </c>
      <c r="I37" s="65">
        <f t="shared" si="36"/>
        <v>0</v>
      </c>
      <c r="J37" s="28">
        <v>4</v>
      </c>
      <c r="K37" s="87">
        <v>3</v>
      </c>
      <c r="L37" s="30"/>
      <c r="M37" s="30"/>
      <c r="N37" s="30"/>
      <c r="O37" s="30"/>
      <c r="P37" s="30"/>
      <c r="Q37" s="30"/>
      <c r="R37" s="30"/>
      <c r="S37" s="30"/>
      <c r="T37" s="30"/>
      <c r="U37" s="30"/>
      <c r="V37" s="30"/>
      <c r="W37" s="30"/>
      <c r="X37" s="30"/>
      <c r="Y37" s="30"/>
    </row>
    <row r="38" spans="1:25" ht="15.75" customHeight="1" x14ac:dyDescent="0.2">
      <c r="A38" s="2"/>
      <c r="B38" s="30"/>
      <c r="C38" s="30"/>
      <c r="D38" s="2"/>
      <c r="E38" s="174"/>
      <c r="F38" s="174"/>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74"/>
      <c r="F39" s="174"/>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74"/>
      <c r="F40" s="174"/>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74"/>
      <c r="F41" s="174"/>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74"/>
      <c r="F42" s="174"/>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74"/>
      <c r="F43" s="174"/>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74"/>
      <c r="F44" s="174"/>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74"/>
      <c r="F45" s="174"/>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74"/>
      <c r="F46" s="174"/>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74"/>
      <c r="F47" s="174"/>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74"/>
      <c r="F48" s="174"/>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74"/>
      <c r="F49" s="174"/>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74"/>
      <c r="F50" s="174"/>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74"/>
      <c r="F51" s="174"/>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74"/>
      <c r="F52" s="174"/>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74"/>
      <c r="F53" s="174"/>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74"/>
      <c r="F54" s="174"/>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74"/>
      <c r="F55" s="174"/>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74"/>
      <c r="F56" s="174"/>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74"/>
      <c r="F57" s="174"/>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74"/>
      <c r="F58" s="174"/>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74"/>
      <c r="F59" s="174"/>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74"/>
      <c r="F60" s="174"/>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74"/>
      <c r="F61" s="174"/>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74"/>
      <c r="F62" s="174"/>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74"/>
      <c r="F63" s="174"/>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74"/>
      <c r="F64" s="174"/>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74"/>
      <c r="F65" s="174"/>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74"/>
      <c r="F66" s="174"/>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74"/>
      <c r="F67" s="174"/>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74"/>
      <c r="F68" s="174"/>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74"/>
      <c r="F69" s="174"/>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74"/>
      <c r="F70" s="174"/>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74"/>
      <c r="F71" s="174"/>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74"/>
      <c r="F72" s="174"/>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74"/>
      <c r="F73" s="174"/>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74"/>
      <c r="F74" s="174"/>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74"/>
      <c r="F75" s="174"/>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74"/>
      <c r="F76" s="174"/>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74"/>
      <c r="F77" s="174"/>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74"/>
      <c r="F78" s="174"/>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74"/>
      <c r="F79" s="174"/>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74"/>
      <c r="F80" s="174"/>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74"/>
      <c r="F81" s="174"/>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74"/>
      <c r="F82" s="174"/>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74"/>
      <c r="F83" s="174"/>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74"/>
      <c r="F84" s="174"/>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74"/>
      <c r="F85" s="174"/>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74"/>
      <c r="F86" s="174"/>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74"/>
      <c r="F87" s="174"/>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74"/>
      <c r="F88" s="174"/>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74"/>
      <c r="F89" s="174"/>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74"/>
      <c r="F90" s="174"/>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74"/>
      <c r="F91" s="174"/>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74"/>
      <c r="F92" s="174"/>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74"/>
      <c r="F93" s="174"/>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74"/>
      <c r="F94" s="174"/>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74"/>
      <c r="F95" s="174"/>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74"/>
      <c r="F96" s="174"/>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74"/>
      <c r="F97" s="174"/>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74"/>
      <c r="F98" s="174"/>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74"/>
      <c r="F99" s="174"/>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74"/>
      <c r="F100" s="174"/>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74"/>
      <c r="F101" s="174"/>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74"/>
      <c r="F102" s="174"/>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74"/>
      <c r="F103" s="174"/>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74"/>
      <c r="F104" s="174"/>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74"/>
      <c r="F105" s="174"/>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74"/>
      <c r="F106" s="174"/>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74"/>
      <c r="F107" s="174"/>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74"/>
      <c r="F108" s="174"/>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74"/>
      <c r="F109" s="174"/>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74"/>
      <c r="F110" s="174"/>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74"/>
      <c r="F111" s="174"/>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74"/>
      <c r="F112" s="174"/>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74"/>
      <c r="F113" s="174"/>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74"/>
      <c r="F114" s="174"/>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74"/>
      <c r="F115" s="174"/>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74"/>
      <c r="F116" s="174"/>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74"/>
      <c r="F117" s="174"/>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74"/>
      <c r="F118" s="174"/>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74"/>
      <c r="F119" s="174"/>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74"/>
      <c r="F120" s="174"/>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74"/>
      <c r="F121" s="174"/>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74"/>
      <c r="F122" s="174"/>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74"/>
      <c r="F123" s="174"/>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74"/>
      <c r="F124" s="174"/>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74"/>
      <c r="F125" s="174"/>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74"/>
      <c r="F126" s="174"/>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74"/>
      <c r="F127" s="174"/>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74"/>
      <c r="F128" s="174"/>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74"/>
      <c r="F129" s="174"/>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74"/>
      <c r="F130" s="174"/>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74"/>
      <c r="F131" s="174"/>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74"/>
      <c r="F132" s="174"/>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74"/>
      <c r="F133" s="174"/>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74"/>
      <c r="F134" s="174"/>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74"/>
      <c r="F135" s="174"/>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74"/>
      <c r="F136" s="174"/>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74"/>
      <c r="F137" s="174"/>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74"/>
      <c r="F138" s="174"/>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74"/>
      <c r="F139" s="174"/>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74"/>
      <c r="F140" s="174"/>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74"/>
      <c r="F141" s="174"/>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74"/>
      <c r="F142" s="174"/>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74"/>
      <c r="F143" s="174"/>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74"/>
      <c r="F144" s="174"/>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74"/>
      <c r="F145" s="174"/>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74"/>
      <c r="F146" s="174"/>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74"/>
      <c r="F147" s="174"/>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74"/>
      <c r="F148" s="174"/>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74"/>
      <c r="F149" s="174"/>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74"/>
      <c r="F150" s="174"/>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74"/>
      <c r="F151" s="174"/>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74"/>
      <c r="F152" s="174"/>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74"/>
      <c r="F153" s="174"/>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74"/>
      <c r="F154" s="174"/>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74"/>
      <c r="F155" s="174"/>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74"/>
      <c r="F156" s="174"/>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74"/>
      <c r="F157" s="174"/>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74"/>
      <c r="F158" s="174"/>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74"/>
      <c r="F159" s="174"/>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74"/>
      <c r="F160" s="174"/>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74"/>
      <c r="F161" s="174"/>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74"/>
      <c r="F162" s="174"/>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74"/>
      <c r="F163" s="174"/>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74"/>
      <c r="F164" s="174"/>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74"/>
      <c r="F165" s="174"/>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74"/>
      <c r="F166" s="174"/>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74"/>
      <c r="F167" s="174"/>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74"/>
      <c r="F168" s="174"/>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74"/>
      <c r="F169" s="174"/>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74"/>
      <c r="F170" s="174"/>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74"/>
      <c r="F171" s="174"/>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74"/>
      <c r="F172" s="174"/>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74"/>
      <c r="F173" s="174"/>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74"/>
      <c r="F174" s="174"/>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74"/>
      <c r="F175" s="174"/>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74"/>
      <c r="F176" s="174"/>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74"/>
      <c r="F177" s="174"/>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74"/>
      <c r="F178" s="174"/>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74"/>
      <c r="F179" s="174"/>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74"/>
      <c r="F180" s="174"/>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74"/>
      <c r="F181" s="174"/>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74"/>
      <c r="F182" s="174"/>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74"/>
      <c r="F183" s="174"/>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74"/>
      <c r="F184" s="174"/>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74"/>
      <c r="F185" s="174"/>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74"/>
      <c r="F186" s="174"/>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74"/>
      <c r="F187" s="174"/>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74"/>
      <c r="F188" s="174"/>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74"/>
      <c r="F189" s="174"/>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74"/>
      <c r="F190" s="174"/>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74"/>
      <c r="F191" s="174"/>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74"/>
      <c r="F192" s="174"/>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74"/>
      <c r="F193" s="174"/>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74"/>
      <c r="F194" s="174"/>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74"/>
      <c r="F195" s="174"/>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74"/>
      <c r="F196" s="174"/>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74"/>
      <c r="F197" s="174"/>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74"/>
      <c r="F198" s="174"/>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74"/>
      <c r="F199" s="174"/>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74"/>
      <c r="F200" s="174"/>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74"/>
      <c r="F201" s="174"/>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74"/>
      <c r="F202" s="174"/>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74"/>
      <c r="F203" s="174"/>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74"/>
      <c r="F204" s="174"/>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74"/>
      <c r="F205" s="174"/>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74"/>
      <c r="F206" s="174"/>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74"/>
      <c r="F207" s="174"/>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74"/>
      <c r="F208" s="174"/>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74"/>
      <c r="F209" s="174"/>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74"/>
      <c r="F210" s="174"/>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74"/>
      <c r="F211" s="174"/>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74"/>
      <c r="F212" s="174"/>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74"/>
      <c r="F213" s="174"/>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74"/>
      <c r="F214" s="174"/>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74"/>
      <c r="F215" s="174"/>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74"/>
      <c r="F216" s="174"/>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74"/>
      <c r="F217" s="174"/>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74"/>
      <c r="F218" s="174"/>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74"/>
      <c r="F219" s="174"/>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74"/>
      <c r="F220" s="174"/>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74"/>
      <c r="F221" s="174"/>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74"/>
      <c r="F222" s="174"/>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74"/>
      <c r="F223" s="174"/>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74"/>
      <c r="F224" s="174"/>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74"/>
      <c r="F225" s="174"/>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74"/>
      <c r="F226" s="174"/>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74"/>
      <c r="F227" s="174"/>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74"/>
      <c r="F228" s="174"/>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74"/>
      <c r="F229" s="174"/>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74"/>
      <c r="F230" s="174"/>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74"/>
      <c r="F231" s="174"/>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74"/>
      <c r="F232" s="174"/>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74"/>
      <c r="F233" s="174"/>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74"/>
      <c r="F234" s="174"/>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74"/>
      <c r="F235" s="174"/>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74"/>
      <c r="F236" s="174"/>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74"/>
      <c r="F237" s="174"/>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74"/>
      <c r="F238" s="174"/>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74"/>
      <c r="F239" s="174"/>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74"/>
      <c r="F240" s="174"/>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74"/>
      <c r="F241" s="174"/>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74"/>
      <c r="F242" s="174"/>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74"/>
      <c r="F243" s="174"/>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74"/>
      <c r="F244" s="174"/>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74"/>
      <c r="F245" s="174"/>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74"/>
      <c r="F246" s="174"/>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74"/>
      <c r="F247" s="174"/>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74"/>
      <c r="F248" s="174"/>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74"/>
      <c r="F249" s="174"/>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74"/>
      <c r="F250" s="174"/>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74"/>
      <c r="F251" s="174"/>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74"/>
      <c r="F252" s="174"/>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74"/>
      <c r="F253" s="174"/>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74"/>
      <c r="F254" s="174"/>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74"/>
      <c r="F255" s="174"/>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74"/>
      <c r="F256" s="174"/>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74"/>
      <c r="F257" s="174"/>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74"/>
      <c r="F258" s="174"/>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74"/>
      <c r="F259" s="174"/>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74"/>
      <c r="F260" s="174"/>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74"/>
      <c r="F261" s="174"/>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74"/>
      <c r="F262" s="174"/>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74"/>
      <c r="F263" s="174"/>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74"/>
      <c r="F264" s="174"/>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74"/>
      <c r="F265" s="174"/>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74"/>
      <c r="F266" s="174"/>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74"/>
      <c r="F267" s="174"/>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74"/>
      <c r="F268" s="174"/>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74"/>
      <c r="F269" s="174"/>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74"/>
      <c r="F270" s="174"/>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74"/>
      <c r="F271" s="174"/>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74"/>
      <c r="F272" s="174"/>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74"/>
      <c r="F273" s="174"/>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74"/>
      <c r="F274" s="174"/>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74"/>
      <c r="F275" s="174"/>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74"/>
      <c r="F276" s="174"/>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74"/>
      <c r="F277" s="174"/>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74"/>
      <c r="F278" s="174"/>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74"/>
      <c r="F279" s="174"/>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74"/>
      <c r="F280" s="174"/>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74"/>
      <c r="F281" s="174"/>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74"/>
      <c r="F282" s="174"/>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74"/>
      <c r="F283" s="174"/>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74"/>
      <c r="F284" s="174"/>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74"/>
      <c r="F285" s="174"/>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74"/>
      <c r="F286" s="174"/>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74"/>
      <c r="F287" s="174"/>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74"/>
      <c r="F288" s="174"/>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74"/>
      <c r="F289" s="174"/>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74"/>
      <c r="F290" s="174"/>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74"/>
      <c r="F291" s="174"/>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74"/>
      <c r="F292" s="174"/>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74"/>
      <c r="F293" s="174"/>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74"/>
      <c r="F294" s="174"/>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74"/>
      <c r="F295" s="174"/>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74"/>
      <c r="F296" s="174"/>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74"/>
      <c r="F297" s="174"/>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74"/>
      <c r="F298" s="174"/>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74"/>
      <c r="F299" s="174"/>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74"/>
      <c r="F300" s="174"/>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74"/>
      <c r="F301" s="174"/>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74"/>
      <c r="F302" s="174"/>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74"/>
      <c r="F303" s="174"/>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74"/>
      <c r="F304" s="174"/>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74"/>
      <c r="F305" s="174"/>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74"/>
      <c r="F306" s="174"/>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74"/>
      <c r="F307" s="174"/>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74"/>
      <c r="F308" s="174"/>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74"/>
      <c r="F309" s="174"/>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74"/>
      <c r="F310" s="174"/>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74"/>
      <c r="F311" s="174"/>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74"/>
      <c r="F312" s="174"/>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74"/>
      <c r="F313" s="174"/>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74"/>
      <c r="F314" s="174"/>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74"/>
      <c r="F315" s="174"/>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74"/>
      <c r="F316" s="174"/>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74"/>
      <c r="F317" s="174"/>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74"/>
      <c r="F318" s="174"/>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74"/>
      <c r="F319" s="174"/>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74"/>
      <c r="F320" s="174"/>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74"/>
      <c r="F321" s="174"/>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74"/>
      <c r="F322" s="174"/>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74"/>
      <c r="F323" s="174"/>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74"/>
      <c r="F324" s="174"/>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74"/>
      <c r="F325" s="174"/>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74"/>
      <c r="F326" s="174"/>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74"/>
      <c r="F327" s="174"/>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74"/>
      <c r="F328" s="174"/>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74"/>
      <c r="F329" s="174"/>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74"/>
      <c r="F330" s="174"/>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74"/>
      <c r="F331" s="174"/>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74"/>
      <c r="F332" s="174"/>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74"/>
      <c r="F333" s="174"/>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74"/>
      <c r="F334" s="174"/>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74"/>
      <c r="F335" s="174"/>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74"/>
      <c r="F336" s="174"/>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74"/>
      <c r="F337" s="174"/>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74"/>
      <c r="F338" s="174"/>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74"/>
      <c r="F339" s="174"/>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74"/>
      <c r="F340" s="174"/>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74"/>
      <c r="F341" s="174"/>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74"/>
      <c r="F342" s="174"/>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74"/>
      <c r="F343" s="174"/>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74"/>
      <c r="F344" s="174"/>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74"/>
      <c r="F345" s="174"/>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74"/>
      <c r="F346" s="174"/>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74"/>
      <c r="F347" s="174"/>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74"/>
      <c r="F348" s="174"/>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74"/>
      <c r="F349" s="174"/>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74"/>
      <c r="F350" s="174"/>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74"/>
      <c r="F351" s="174"/>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74"/>
      <c r="F352" s="174"/>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74"/>
      <c r="F353" s="174"/>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74"/>
      <c r="F354" s="174"/>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74"/>
      <c r="F355" s="174"/>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74"/>
      <c r="F356" s="174"/>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74"/>
      <c r="F357" s="174"/>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74"/>
      <c r="F358" s="174"/>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74"/>
      <c r="F359" s="174"/>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74"/>
      <c r="F360" s="174"/>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74"/>
      <c r="F361" s="174"/>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74"/>
      <c r="F362" s="174"/>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74"/>
      <c r="F363" s="174"/>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74"/>
      <c r="F364" s="174"/>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74"/>
      <c r="F365" s="174"/>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74"/>
      <c r="F366" s="174"/>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74"/>
      <c r="F367" s="174"/>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74"/>
      <c r="F368" s="174"/>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74"/>
      <c r="F369" s="174"/>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74"/>
      <c r="F370" s="174"/>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74"/>
      <c r="F371" s="174"/>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74"/>
      <c r="F372" s="174"/>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74"/>
      <c r="F373" s="174"/>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74"/>
      <c r="F374" s="174"/>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74"/>
      <c r="F375" s="174"/>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74"/>
      <c r="F376" s="174"/>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74"/>
      <c r="F377" s="174"/>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74"/>
      <c r="F378" s="174"/>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74"/>
      <c r="F379" s="174"/>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74"/>
      <c r="F380" s="174"/>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74"/>
      <c r="F381" s="174"/>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74"/>
      <c r="F382" s="174"/>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74"/>
      <c r="F383" s="174"/>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74"/>
      <c r="F384" s="174"/>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74"/>
      <c r="F385" s="174"/>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74"/>
      <c r="F386" s="174"/>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74"/>
      <c r="F387" s="174"/>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74"/>
      <c r="F388" s="174"/>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74"/>
      <c r="F389" s="174"/>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74"/>
      <c r="F390" s="174"/>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74"/>
      <c r="F391" s="174"/>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74"/>
      <c r="F392" s="174"/>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74"/>
      <c r="F393" s="174"/>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74"/>
      <c r="F394" s="174"/>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74"/>
      <c r="F395" s="174"/>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74"/>
      <c r="F396" s="174"/>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74"/>
      <c r="F397" s="174"/>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74"/>
      <c r="F398" s="174"/>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74"/>
      <c r="F399" s="174"/>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74"/>
      <c r="F400" s="174"/>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74"/>
      <c r="F401" s="174"/>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74"/>
      <c r="F402" s="174"/>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74"/>
      <c r="F403" s="174"/>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74"/>
      <c r="F404" s="174"/>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74"/>
      <c r="F405" s="174"/>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74"/>
      <c r="F406" s="174"/>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74"/>
      <c r="F407" s="174"/>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74"/>
      <c r="F408" s="174"/>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74"/>
      <c r="F409" s="174"/>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74"/>
      <c r="F410" s="174"/>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74"/>
      <c r="F411" s="174"/>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74"/>
      <c r="F412" s="174"/>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74"/>
      <c r="F413" s="174"/>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74"/>
      <c r="F414" s="174"/>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74"/>
      <c r="F415" s="174"/>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74"/>
      <c r="F416" s="174"/>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74"/>
      <c r="F417" s="174"/>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74"/>
      <c r="F418" s="174"/>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74"/>
      <c r="F419" s="174"/>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74"/>
      <c r="F420" s="174"/>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74"/>
      <c r="F421" s="174"/>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74"/>
      <c r="F422" s="174"/>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74"/>
      <c r="F423" s="174"/>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74"/>
      <c r="F424" s="174"/>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74"/>
      <c r="F425" s="174"/>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74"/>
      <c r="F426" s="174"/>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74"/>
      <c r="F427" s="174"/>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74"/>
      <c r="F428" s="174"/>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74"/>
      <c r="F429" s="174"/>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74"/>
      <c r="F430" s="174"/>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74"/>
      <c r="F431" s="174"/>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74"/>
      <c r="F432" s="174"/>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74"/>
      <c r="F433" s="174"/>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74"/>
      <c r="F434" s="174"/>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74"/>
      <c r="F435" s="174"/>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74"/>
      <c r="F436" s="174"/>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74"/>
      <c r="F437" s="174"/>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74"/>
      <c r="F438" s="174"/>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74"/>
      <c r="F439" s="174"/>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74"/>
      <c r="F440" s="174"/>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74"/>
      <c r="F441" s="174"/>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74"/>
      <c r="F442" s="174"/>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74"/>
      <c r="F443" s="174"/>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74"/>
      <c r="F444" s="174"/>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74"/>
      <c r="F445" s="174"/>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74"/>
      <c r="F446" s="174"/>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74"/>
      <c r="F447" s="174"/>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74"/>
      <c r="F448" s="174"/>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74"/>
      <c r="F449" s="174"/>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74"/>
      <c r="F450" s="174"/>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74"/>
      <c r="F451" s="174"/>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74"/>
      <c r="F452" s="174"/>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74"/>
      <c r="F453" s="174"/>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74"/>
      <c r="F454" s="174"/>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74"/>
      <c r="F455" s="174"/>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74"/>
      <c r="F456" s="174"/>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74"/>
      <c r="F457" s="174"/>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74"/>
      <c r="F458" s="174"/>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74"/>
      <c r="F459" s="174"/>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74"/>
      <c r="F460" s="174"/>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74"/>
      <c r="F461" s="174"/>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74"/>
      <c r="F462" s="174"/>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74"/>
      <c r="F463" s="174"/>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74"/>
      <c r="F464" s="174"/>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74"/>
      <c r="F465" s="174"/>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74"/>
      <c r="F466" s="174"/>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74"/>
      <c r="F467" s="174"/>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74"/>
      <c r="F468" s="174"/>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74"/>
      <c r="F469" s="174"/>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74"/>
      <c r="F470" s="174"/>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74"/>
      <c r="F471" s="174"/>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74"/>
      <c r="F472" s="174"/>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74"/>
      <c r="F473" s="174"/>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74"/>
      <c r="F474" s="174"/>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74"/>
      <c r="F475" s="174"/>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74"/>
      <c r="F476" s="174"/>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74"/>
      <c r="F477" s="174"/>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74"/>
      <c r="F478" s="174"/>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74"/>
      <c r="F479" s="174"/>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74"/>
      <c r="F480" s="174"/>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74"/>
      <c r="F481" s="174"/>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74"/>
      <c r="F482" s="174"/>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74"/>
      <c r="F483" s="174"/>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74"/>
      <c r="F484" s="174"/>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74"/>
      <c r="F485" s="174"/>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74"/>
      <c r="F486" s="174"/>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74"/>
      <c r="F487" s="174"/>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74"/>
      <c r="F488" s="174"/>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74"/>
      <c r="F489" s="174"/>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74"/>
      <c r="F490" s="174"/>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74"/>
      <c r="F491" s="174"/>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74"/>
      <c r="F492" s="174"/>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74"/>
      <c r="F493" s="174"/>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74"/>
      <c r="F494" s="174"/>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74"/>
      <c r="F495" s="174"/>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74"/>
      <c r="F496" s="174"/>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74"/>
      <c r="F497" s="174"/>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74"/>
      <c r="F498" s="174"/>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74"/>
      <c r="F499" s="174"/>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74"/>
      <c r="F500" s="174"/>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74"/>
      <c r="F501" s="174"/>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74"/>
      <c r="F502" s="174"/>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74"/>
      <c r="F503" s="174"/>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74"/>
      <c r="F504" s="174"/>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74"/>
      <c r="F505" s="174"/>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74"/>
      <c r="F506" s="174"/>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74"/>
      <c r="F507" s="174"/>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74"/>
      <c r="F508" s="174"/>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74"/>
      <c r="F509" s="174"/>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74"/>
      <c r="F510" s="174"/>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74"/>
      <c r="F511" s="174"/>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74"/>
      <c r="F512" s="174"/>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74"/>
      <c r="F513" s="174"/>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74"/>
      <c r="F514" s="174"/>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74"/>
      <c r="F515" s="174"/>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74"/>
      <c r="F516" s="174"/>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74"/>
      <c r="F517" s="174"/>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74"/>
      <c r="F518" s="174"/>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74"/>
      <c r="F519" s="174"/>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74"/>
      <c r="F520" s="174"/>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74"/>
      <c r="F521" s="174"/>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74"/>
      <c r="F522" s="174"/>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74"/>
      <c r="F523" s="174"/>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74"/>
      <c r="F524" s="174"/>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74"/>
      <c r="F525" s="174"/>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74"/>
      <c r="F526" s="174"/>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74"/>
      <c r="F527" s="174"/>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74"/>
      <c r="F528" s="174"/>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74"/>
      <c r="F529" s="174"/>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74"/>
      <c r="F530" s="174"/>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74"/>
      <c r="F531" s="174"/>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74"/>
      <c r="F532" s="174"/>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74"/>
      <c r="F533" s="174"/>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74"/>
      <c r="F534" s="174"/>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74"/>
      <c r="F535" s="174"/>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74"/>
      <c r="F536" s="174"/>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74"/>
      <c r="F537" s="174"/>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74"/>
      <c r="F538" s="174"/>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74"/>
      <c r="F539" s="174"/>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74"/>
      <c r="F540" s="174"/>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74"/>
      <c r="F541" s="174"/>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74"/>
      <c r="F542" s="174"/>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74"/>
      <c r="F543" s="174"/>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74"/>
      <c r="F544" s="174"/>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74"/>
      <c r="F545" s="174"/>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74"/>
      <c r="F546" s="174"/>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74"/>
      <c r="F547" s="174"/>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74"/>
      <c r="F548" s="174"/>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74"/>
      <c r="F549" s="174"/>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74"/>
      <c r="F550" s="174"/>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74"/>
      <c r="F551" s="174"/>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74"/>
      <c r="F552" s="174"/>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74"/>
      <c r="F553" s="174"/>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74"/>
      <c r="F554" s="174"/>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74"/>
      <c r="F555" s="174"/>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74"/>
      <c r="F556" s="174"/>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74"/>
      <c r="F557" s="174"/>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74"/>
      <c r="F558" s="174"/>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74"/>
      <c r="F559" s="174"/>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74"/>
      <c r="F560" s="174"/>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74"/>
      <c r="F561" s="174"/>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74"/>
      <c r="F562" s="174"/>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74"/>
      <c r="F563" s="174"/>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74"/>
      <c r="F564" s="174"/>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74"/>
      <c r="F565" s="174"/>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74"/>
      <c r="F566" s="174"/>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74"/>
      <c r="F567" s="174"/>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74"/>
      <c r="F568" s="174"/>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74"/>
      <c r="F569" s="174"/>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74"/>
      <c r="F570" s="174"/>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74"/>
      <c r="F571" s="174"/>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74"/>
      <c r="F572" s="174"/>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74"/>
      <c r="F573" s="174"/>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74"/>
      <c r="F574" s="174"/>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74"/>
      <c r="F575" s="174"/>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74"/>
      <c r="F576" s="174"/>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74"/>
      <c r="F577" s="174"/>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74"/>
      <c r="F578" s="174"/>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74"/>
      <c r="F579" s="174"/>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74"/>
      <c r="F580" s="174"/>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74"/>
      <c r="F581" s="174"/>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74"/>
      <c r="F582" s="174"/>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74"/>
      <c r="F583" s="174"/>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74"/>
      <c r="F584" s="174"/>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74"/>
      <c r="F585" s="174"/>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74"/>
      <c r="F586" s="174"/>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74"/>
      <c r="F587" s="174"/>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74"/>
      <c r="F588" s="174"/>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74"/>
      <c r="F589" s="174"/>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74"/>
      <c r="F590" s="174"/>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74"/>
      <c r="F591" s="174"/>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74"/>
      <c r="F592" s="174"/>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74"/>
      <c r="F593" s="174"/>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74"/>
      <c r="F594" s="174"/>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74"/>
      <c r="F595" s="174"/>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74"/>
      <c r="F596" s="174"/>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74"/>
      <c r="F597" s="174"/>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74"/>
      <c r="F598" s="174"/>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74"/>
      <c r="F599" s="174"/>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74"/>
      <c r="F600" s="174"/>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74"/>
      <c r="F601" s="174"/>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74"/>
      <c r="F602" s="174"/>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74"/>
      <c r="F603" s="174"/>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74"/>
      <c r="F604" s="174"/>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74"/>
      <c r="F605" s="174"/>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74"/>
      <c r="F606" s="174"/>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74"/>
      <c r="F607" s="174"/>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74"/>
      <c r="F608" s="174"/>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74"/>
      <c r="F609" s="174"/>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74"/>
      <c r="F610" s="174"/>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74"/>
      <c r="F611" s="174"/>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74"/>
      <c r="F612" s="174"/>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74"/>
      <c r="F613" s="174"/>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74"/>
      <c r="F614" s="174"/>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74"/>
      <c r="F615" s="174"/>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74"/>
      <c r="F616" s="174"/>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74"/>
      <c r="F617" s="174"/>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74"/>
      <c r="F618" s="174"/>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74"/>
      <c r="F619" s="174"/>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74"/>
      <c r="F620" s="174"/>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74"/>
      <c r="F621" s="174"/>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74"/>
      <c r="F622" s="174"/>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74"/>
      <c r="F623" s="174"/>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74"/>
      <c r="F624" s="174"/>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74"/>
      <c r="F625" s="174"/>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74"/>
      <c r="F626" s="174"/>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74"/>
      <c r="F627" s="174"/>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74"/>
      <c r="F628" s="174"/>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74"/>
      <c r="F629" s="174"/>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74"/>
      <c r="F630" s="174"/>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74"/>
      <c r="F631" s="174"/>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74"/>
      <c r="F632" s="174"/>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74"/>
      <c r="F633" s="174"/>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74"/>
      <c r="F634" s="174"/>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74"/>
      <c r="F635" s="174"/>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74"/>
      <c r="F636" s="174"/>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74"/>
      <c r="F637" s="174"/>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74"/>
      <c r="F638" s="174"/>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74"/>
      <c r="F639" s="174"/>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74"/>
      <c r="F640" s="174"/>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74"/>
      <c r="F641" s="174"/>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74"/>
      <c r="F642" s="174"/>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74"/>
      <c r="F643" s="174"/>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74"/>
      <c r="F644" s="174"/>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74"/>
      <c r="F645" s="174"/>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74"/>
      <c r="F646" s="174"/>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74"/>
      <c r="F647" s="174"/>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74"/>
      <c r="F648" s="174"/>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74"/>
      <c r="F649" s="174"/>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74"/>
      <c r="F650" s="174"/>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74"/>
      <c r="F651" s="174"/>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74"/>
      <c r="F652" s="174"/>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74"/>
      <c r="F653" s="174"/>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74"/>
      <c r="F654" s="174"/>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74"/>
      <c r="F655" s="174"/>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74"/>
      <c r="F656" s="174"/>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74"/>
      <c r="F657" s="174"/>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74"/>
      <c r="F658" s="174"/>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74"/>
      <c r="F659" s="174"/>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74"/>
      <c r="F660" s="174"/>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74"/>
      <c r="F661" s="174"/>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74"/>
      <c r="F662" s="174"/>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74"/>
      <c r="F663" s="174"/>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74"/>
      <c r="F664" s="174"/>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74"/>
      <c r="F665" s="174"/>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74"/>
      <c r="F666" s="174"/>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74"/>
      <c r="F667" s="174"/>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74"/>
      <c r="F668" s="174"/>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74"/>
      <c r="F669" s="174"/>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74"/>
      <c r="F670" s="174"/>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74"/>
      <c r="F671" s="174"/>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74"/>
      <c r="F672" s="174"/>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74"/>
      <c r="F673" s="174"/>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74"/>
      <c r="F674" s="174"/>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74"/>
      <c r="F675" s="174"/>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74"/>
      <c r="F676" s="174"/>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74"/>
      <c r="F677" s="174"/>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74"/>
      <c r="F678" s="174"/>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74"/>
      <c r="F679" s="174"/>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74"/>
      <c r="F680" s="174"/>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74"/>
      <c r="F681" s="174"/>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74"/>
      <c r="F682" s="174"/>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74"/>
      <c r="F683" s="174"/>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74"/>
      <c r="F684" s="174"/>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74"/>
      <c r="F685" s="174"/>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74"/>
      <c r="F686" s="174"/>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74"/>
      <c r="F687" s="174"/>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74"/>
      <c r="F688" s="174"/>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74"/>
      <c r="F689" s="174"/>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74"/>
      <c r="F690" s="174"/>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74"/>
      <c r="F691" s="174"/>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74"/>
      <c r="F692" s="174"/>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74"/>
      <c r="F693" s="174"/>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74"/>
      <c r="F694" s="174"/>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74"/>
      <c r="F695" s="174"/>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74"/>
      <c r="F696" s="174"/>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74"/>
      <c r="F697" s="174"/>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74"/>
      <c r="F698" s="174"/>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74"/>
      <c r="F699" s="174"/>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74"/>
      <c r="F700" s="174"/>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74"/>
      <c r="F701" s="174"/>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74"/>
      <c r="F702" s="174"/>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74"/>
      <c r="F703" s="174"/>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74"/>
      <c r="F704" s="174"/>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74"/>
      <c r="F705" s="174"/>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74"/>
      <c r="F706" s="174"/>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74"/>
      <c r="F707" s="174"/>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74"/>
      <c r="F708" s="174"/>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74"/>
      <c r="F709" s="174"/>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74"/>
      <c r="F710" s="174"/>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74"/>
      <c r="F711" s="174"/>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74"/>
      <c r="F712" s="174"/>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74"/>
      <c r="F713" s="174"/>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74"/>
      <c r="F714" s="174"/>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74"/>
      <c r="F715" s="174"/>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74"/>
      <c r="F716" s="174"/>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74"/>
      <c r="F717" s="174"/>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74"/>
      <c r="F718" s="174"/>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74"/>
      <c r="F719" s="174"/>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74"/>
      <c r="F720" s="174"/>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74"/>
      <c r="F721" s="174"/>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74"/>
      <c r="F722" s="174"/>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74"/>
      <c r="F723" s="174"/>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74"/>
      <c r="F724" s="174"/>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74"/>
      <c r="F725" s="174"/>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74"/>
      <c r="F726" s="174"/>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74"/>
      <c r="F727" s="174"/>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74"/>
      <c r="F728" s="174"/>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74"/>
      <c r="F729" s="174"/>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74"/>
      <c r="F730" s="174"/>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74"/>
      <c r="F731" s="174"/>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74"/>
      <c r="F732" s="174"/>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74"/>
      <c r="F733" s="174"/>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74"/>
      <c r="F734" s="174"/>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74"/>
      <c r="F735" s="174"/>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74"/>
      <c r="F736" s="174"/>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74"/>
      <c r="F737" s="174"/>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74"/>
      <c r="F738" s="174"/>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74"/>
      <c r="F739" s="174"/>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74"/>
      <c r="F740" s="174"/>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74"/>
      <c r="F741" s="174"/>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74"/>
      <c r="F742" s="174"/>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74"/>
      <c r="F743" s="174"/>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74"/>
      <c r="F744" s="174"/>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74"/>
      <c r="F745" s="174"/>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74"/>
      <c r="F746" s="174"/>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74"/>
      <c r="F747" s="174"/>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74"/>
      <c r="F748" s="174"/>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74"/>
      <c r="F749" s="174"/>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74"/>
      <c r="F750" s="174"/>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74"/>
      <c r="F751" s="174"/>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74"/>
      <c r="F752" s="174"/>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74"/>
      <c r="F753" s="174"/>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74"/>
      <c r="F754" s="174"/>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74"/>
      <c r="F755" s="174"/>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74"/>
      <c r="F756" s="174"/>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74"/>
      <c r="F757" s="174"/>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74"/>
      <c r="F758" s="174"/>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74"/>
      <c r="F759" s="174"/>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74"/>
      <c r="F760" s="174"/>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74"/>
      <c r="F761" s="174"/>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74"/>
      <c r="F762" s="174"/>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74"/>
      <c r="F763" s="174"/>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74"/>
      <c r="F764" s="174"/>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74"/>
      <c r="F765" s="174"/>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74"/>
      <c r="F766" s="174"/>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74"/>
      <c r="F767" s="174"/>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74"/>
      <c r="F768" s="174"/>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74"/>
      <c r="F769" s="174"/>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74"/>
      <c r="F770" s="174"/>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74"/>
      <c r="F771" s="174"/>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74"/>
      <c r="F772" s="174"/>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74"/>
      <c r="F773" s="174"/>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74"/>
      <c r="F774" s="174"/>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74"/>
      <c r="F775" s="174"/>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74"/>
      <c r="F776" s="174"/>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74"/>
      <c r="F777" s="174"/>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74"/>
      <c r="F778" s="174"/>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74"/>
      <c r="F779" s="174"/>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74"/>
      <c r="F780" s="174"/>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74"/>
      <c r="F781" s="174"/>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74"/>
      <c r="F782" s="174"/>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74"/>
      <c r="F783" s="174"/>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74"/>
      <c r="F784" s="174"/>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74"/>
      <c r="F785" s="174"/>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74"/>
      <c r="F786" s="174"/>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74"/>
      <c r="F787" s="174"/>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74"/>
      <c r="F788" s="174"/>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74"/>
      <c r="F789" s="174"/>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74"/>
      <c r="F790" s="174"/>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74"/>
      <c r="F791" s="174"/>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74"/>
      <c r="F792" s="174"/>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74"/>
      <c r="F793" s="174"/>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74"/>
      <c r="F794" s="174"/>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74"/>
      <c r="F795" s="174"/>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74"/>
      <c r="F796" s="174"/>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74"/>
      <c r="F797" s="174"/>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74"/>
      <c r="F798" s="174"/>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74"/>
      <c r="F799" s="174"/>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74"/>
      <c r="F800" s="174"/>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74"/>
      <c r="F801" s="174"/>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74"/>
      <c r="F802" s="174"/>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74"/>
      <c r="F803" s="174"/>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74"/>
      <c r="F804" s="174"/>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74"/>
      <c r="F805" s="174"/>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74"/>
      <c r="F806" s="174"/>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74"/>
      <c r="F807" s="174"/>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74"/>
      <c r="F808" s="174"/>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74"/>
      <c r="F809" s="174"/>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74"/>
      <c r="F810" s="174"/>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74"/>
      <c r="F811" s="174"/>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74"/>
      <c r="F812" s="174"/>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74"/>
      <c r="F813" s="174"/>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74"/>
      <c r="F814" s="174"/>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74"/>
      <c r="F815" s="174"/>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74"/>
      <c r="F816" s="174"/>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74"/>
      <c r="F817" s="174"/>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74"/>
      <c r="F818" s="174"/>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74"/>
      <c r="F819" s="174"/>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74"/>
      <c r="F820" s="174"/>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74"/>
      <c r="F821" s="174"/>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74"/>
      <c r="F822" s="174"/>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74"/>
      <c r="F823" s="174"/>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74"/>
      <c r="F824" s="174"/>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74"/>
      <c r="F825" s="174"/>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74"/>
      <c r="F826" s="174"/>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74"/>
      <c r="F827" s="174"/>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74"/>
      <c r="F828" s="174"/>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74"/>
      <c r="F829" s="174"/>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74"/>
      <c r="F830" s="174"/>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74"/>
      <c r="F831" s="174"/>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74"/>
      <c r="F832" s="174"/>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74"/>
      <c r="F833" s="174"/>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74"/>
      <c r="F834" s="174"/>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74"/>
      <c r="F835" s="174"/>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74"/>
      <c r="F836" s="174"/>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74"/>
      <c r="F837" s="174"/>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74"/>
      <c r="F838" s="174"/>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74"/>
      <c r="F839" s="174"/>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74"/>
      <c r="F840" s="174"/>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74"/>
      <c r="F841" s="174"/>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74"/>
      <c r="F842" s="174"/>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74"/>
      <c r="F843" s="174"/>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74"/>
      <c r="F844" s="174"/>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74"/>
      <c r="F845" s="174"/>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74"/>
      <c r="F846" s="174"/>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74"/>
      <c r="F847" s="174"/>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74"/>
      <c r="F848" s="174"/>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74"/>
      <c r="F849" s="174"/>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74"/>
      <c r="F850" s="174"/>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74"/>
      <c r="F851" s="174"/>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74"/>
      <c r="F852" s="174"/>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74"/>
      <c r="F853" s="174"/>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74"/>
      <c r="F854" s="174"/>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74"/>
      <c r="F855" s="174"/>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74"/>
      <c r="F856" s="174"/>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74"/>
      <c r="F857" s="174"/>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74"/>
      <c r="F858" s="174"/>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74"/>
      <c r="F859" s="174"/>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74"/>
      <c r="F860" s="174"/>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74"/>
      <c r="F861" s="174"/>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74"/>
      <c r="F862" s="174"/>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74"/>
      <c r="F863" s="174"/>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74"/>
      <c r="F864" s="174"/>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74"/>
      <c r="F865" s="174"/>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74"/>
      <c r="F866" s="174"/>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74"/>
      <c r="F867" s="174"/>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74"/>
      <c r="F868" s="174"/>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74"/>
      <c r="F869" s="174"/>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74"/>
      <c r="F870" s="174"/>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74"/>
      <c r="F871" s="174"/>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74"/>
      <c r="F872" s="174"/>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74"/>
      <c r="F873" s="174"/>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74"/>
      <c r="F874" s="174"/>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74"/>
      <c r="F875" s="174"/>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74"/>
      <c r="F876" s="174"/>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74"/>
      <c r="F877" s="174"/>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74"/>
      <c r="F878" s="174"/>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74"/>
      <c r="F879" s="174"/>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74"/>
      <c r="F880" s="174"/>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74"/>
      <c r="F881" s="174"/>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74"/>
      <c r="F882" s="174"/>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74"/>
      <c r="F883" s="174"/>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74"/>
      <c r="F884" s="174"/>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74"/>
      <c r="F885" s="174"/>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74"/>
      <c r="F886" s="174"/>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74"/>
      <c r="F887" s="174"/>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74"/>
      <c r="F888" s="174"/>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74"/>
      <c r="F889" s="174"/>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74"/>
      <c r="F890" s="174"/>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74"/>
      <c r="F891" s="174"/>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74"/>
      <c r="F892" s="174"/>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74"/>
      <c r="F893" s="174"/>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74"/>
      <c r="F894" s="174"/>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74"/>
      <c r="F895" s="174"/>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74"/>
      <c r="F896" s="174"/>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74"/>
      <c r="F897" s="174"/>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74"/>
      <c r="F898" s="174"/>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74"/>
      <c r="F899" s="174"/>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74"/>
      <c r="F900" s="174"/>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74"/>
      <c r="F901" s="174"/>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74"/>
      <c r="F902" s="174"/>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74"/>
      <c r="F903" s="174"/>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74"/>
      <c r="F904" s="174"/>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74"/>
      <c r="F905" s="174"/>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74"/>
      <c r="F906" s="174"/>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74"/>
      <c r="F907" s="174"/>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74"/>
      <c r="F908" s="174"/>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74"/>
      <c r="F909" s="174"/>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74"/>
      <c r="F910" s="174"/>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74"/>
      <c r="F911" s="174"/>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74"/>
      <c r="F912" s="174"/>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74"/>
      <c r="F913" s="174"/>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74"/>
      <c r="F914" s="174"/>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74"/>
      <c r="F915" s="174"/>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74"/>
      <c r="F916" s="174"/>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74"/>
      <c r="F917" s="174"/>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74"/>
      <c r="F918" s="174"/>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74"/>
      <c r="F919" s="174"/>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74"/>
      <c r="F920" s="174"/>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74"/>
      <c r="F921" s="174"/>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74"/>
      <c r="F922" s="174"/>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74"/>
      <c r="F923" s="174"/>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74"/>
      <c r="F924" s="174"/>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74"/>
      <c r="F925" s="174"/>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74"/>
      <c r="F926" s="174"/>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74"/>
      <c r="F927" s="174"/>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74"/>
      <c r="F928" s="174"/>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74"/>
      <c r="F929" s="174"/>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74"/>
      <c r="F930" s="174"/>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74"/>
      <c r="F931" s="174"/>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74"/>
      <c r="F932" s="174"/>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74"/>
      <c r="F933" s="174"/>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74"/>
      <c r="F934" s="174"/>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74"/>
      <c r="F935" s="174"/>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74"/>
      <c r="F936" s="174"/>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74"/>
      <c r="F937" s="174"/>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74"/>
      <c r="F938" s="174"/>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74"/>
      <c r="F939" s="174"/>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74"/>
      <c r="F940" s="174"/>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74"/>
      <c r="F941" s="174"/>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74"/>
      <c r="F942" s="174"/>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74"/>
      <c r="F943" s="174"/>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74"/>
      <c r="F944" s="174"/>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74"/>
      <c r="F945" s="174"/>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74"/>
      <c r="F946" s="174"/>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74"/>
      <c r="F947" s="174"/>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74"/>
      <c r="F948" s="174"/>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74"/>
      <c r="F949" s="174"/>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74"/>
      <c r="F950" s="174"/>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74"/>
      <c r="F951" s="174"/>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74"/>
      <c r="F952" s="174"/>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74"/>
      <c r="F953" s="174"/>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74"/>
      <c r="F954" s="174"/>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74"/>
      <c r="F955" s="174"/>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74"/>
      <c r="F956" s="174"/>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74"/>
      <c r="F957" s="174"/>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74"/>
      <c r="F958" s="174"/>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74"/>
      <c r="F959" s="174"/>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74"/>
      <c r="F960" s="174"/>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74"/>
      <c r="F961" s="174"/>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74"/>
      <c r="F962" s="174"/>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74"/>
      <c r="F963" s="174"/>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74"/>
      <c r="F964" s="174"/>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74"/>
      <c r="F965" s="174"/>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74"/>
      <c r="F966" s="174"/>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74"/>
      <c r="F967" s="174"/>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74"/>
      <c r="F968" s="174"/>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74"/>
      <c r="F969" s="174"/>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74"/>
      <c r="F970" s="174"/>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74"/>
      <c r="F971" s="174"/>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74"/>
      <c r="F972" s="174"/>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74"/>
      <c r="F973" s="174"/>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74"/>
      <c r="F974" s="174"/>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74"/>
      <c r="F975" s="174"/>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74"/>
      <c r="F976" s="174"/>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74"/>
      <c r="F977" s="174"/>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74"/>
      <c r="F978" s="174"/>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74"/>
      <c r="F979" s="174"/>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74"/>
      <c r="F980" s="174"/>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74"/>
      <c r="F981" s="174"/>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74"/>
      <c r="F982" s="174"/>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74"/>
      <c r="F983" s="174"/>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74"/>
      <c r="F984" s="174"/>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74"/>
      <c r="F985" s="174"/>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74"/>
      <c r="F986" s="174"/>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74"/>
      <c r="F987" s="174"/>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74"/>
      <c r="F988" s="174"/>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74"/>
      <c r="F989" s="174"/>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74"/>
      <c r="F990" s="174"/>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74"/>
      <c r="F991" s="174"/>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74"/>
      <c r="F992" s="174"/>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74"/>
      <c r="F993" s="174"/>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74"/>
      <c r="F994" s="174"/>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74"/>
      <c r="F995" s="174"/>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74"/>
      <c r="F996" s="174"/>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74"/>
      <c r="F997" s="174"/>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74"/>
      <c r="F998" s="174"/>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74"/>
      <c r="F999" s="174"/>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74"/>
      <c r="F1000" s="174"/>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74"/>
      <c r="F1001" s="174"/>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74"/>
      <c r="F1002" s="174"/>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74"/>
      <c r="F1003" s="174"/>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74"/>
      <c r="F1004" s="174"/>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74"/>
      <c r="F1005" s="174"/>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74"/>
      <c r="F1006" s="174"/>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74"/>
      <c r="F1007" s="174"/>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74"/>
      <c r="F1008" s="174"/>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74"/>
      <c r="F1009" s="174"/>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174"/>
      <c r="F1010" s="174"/>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174"/>
      <c r="F1011" s="174"/>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174"/>
      <c r="F1012" s="174"/>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174"/>
      <c r="F1013" s="174"/>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174"/>
      <c r="F1014" s="174"/>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174"/>
      <c r="F1015" s="174"/>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174"/>
      <c r="F1016" s="174"/>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174"/>
      <c r="F1017" s="174"/>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28515625" customWidth="1"/>
    <col min="2" max="2" width="20.140625" customWidth="1"/>
    <col min="3" max="3" width="10" customWidth="1"/>
    <col min="4" max="4" width="9.85546875" customWidth="1"/>
    <col min="5" max="6" width="8" customWidth="1"/>
    <col min="7" max="9" width="10.28515625" hidden="1" customWidth="1"/>
    <col min="10" max="11" width="9.7109375" hidden="1" customWidth="1"/>
    <col min="12" max="12" width="9.7109375" customWidth="1"/>
    <col min="13" max="13" width="10" customWidth="1"/>
    <col min="14" max="23" width="3.28515625" customWidth="1"/>
    <col min="24" max="25" width="3.85546875" customWidth="1"/>
  </cols>
  <sheetData>
    <row r="1" spans="1:25" ht="15.75" customHeight="1" x14ac:dyDescent="0.2">
      <c r="A1" s="1" t="s">
        <v>0</v>
      </c>
      <c r="B1" s="1" t="s">
        <v>1</v>
      </c>
      <c r="C1" s="1" t="s">
        <v>2</v>
      </c>
      <c r="D1" s="1" t="s">
        <v>3</v>
      </c>
      <c r="E1" s="1" t="s">
        <v>4</v>
      </c>
      <c r="F1" s="1"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1</v>
      </c>
      <c r="B2" s="10" t="s">
        <v>30</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35">
        <v>1</v>
      </c>
      <c r="B3" s="36" t="s">
        <v>34</v>
      </c>
      <c r="C3" s="36" t="s">
        <v>12</v>
      </c>
      <c r="D3" s="37" t="s">
        <v>21</v>
      </c>
      <c r="E3" s="25">
        <v>2</v>
      </c>
      <c r="F3" s="37">
        <v>0</v>
      </c>
      <c r="G3" s="27">
        <f t="shared" si="0"/>
        <v>2</v>
      </c>
      <c r="H3" s="27">
        <f t="shared" si="1"/>
        <v>1</v>
      </c>
      <c r="I3" s="2"/>
      <c r="J3" s="40">
        <v>0</v>
      </c>
      <c r="K3" s="27">
        <v>0</v>
      </c>
      <c r="L3" s="66"/>
      <c r="M3" s="68"/>
      <c r="N3" s="68"/>
      <c r="O3" s="68"/>
      <c r="P3" s="68"/>
      <c r="Q3" s="68"/>
      <c r="R3" s="68"/>
      <c r="S3" s="68"/>
      <c r="T3" s="68"/>
      <c r="U3" s="68"/>
      <c r="V3" s="68"/>
      <c r="W3" s="68"/>
      <c r="X3" s="2"/>
      <c r="Y3" s="2"/>
    </row>
    <row r="4" spans="1:25" ht="15.75" customHeight="1" x14ac:dyDescent="0.2">
      <c r="A4" s="9">
        <v>2</v>
      </c>
      <c r="B4" s="10" t="s">
        <v>90</v>
      </c>
      <c r="C4" s="10" t="s">
        <v>12</v>
      </c>
      <c r="D4" s="24" t="s">
        <v>21</v>
      </c>
      <c r="E4" s="25">
        <v>2</v>
      </c>
      <c r="F4" s="24">
        <v>0</v>
      </c>
      <c r="G4" s="27">
        <f t="shared" si="0"/>
        <v>2</v>
      </c>
      <c r="H4" s="27">
        <f t="shared" si="1"/>
        <v>1</v>
      </c>
      <c r="I4" s="2"/>
      <c r="J4" s="28">
        <v>0</v>
      </c>
      <c r="K4" s="29">
        <v>0</v>
      </c>
      <c r="L4" s="34"/>
      <c r="M4" s="41" t="s">
        <v>33</v>
      </c>
      <c r="N4" s="606" t="s">
        <v>35</v>
      </c>
      <c r="O4" s="516"/>
      <c r="P4" s="606" t="s">
        <v>18</v>
      </c>
      <c r="Q4" s="516"/>
      <c r="R4" s="606" t="s">
        <v>37</v>
      </c>
      <c r="S4" s="516"/>
      <c r="T4" s="606" t="s">
        <v>38</v>
      </c>
      <c r="U4" s="516"/>
      <c r="V4" s="606" t="s">
        <v>39</v>
      </c>
      <c r="W4" s="516"/>
      <c r="X4" s="43"/>
      <c r="Y4" s="43"/>
    </row>
    <row r="5" spans="1:25" ht="15.75" customHeight="1" x14ac:dyDescent="0.2">
      <c r="A5" s="35">
        <v>2</v>
      </c>
      <c r="B5" s="36" t="s">
        <v>93</v>
      </c>
      <c r="C5" s="36" t="s">
        <v>12</v>
      </c>
      <c r="D5" s="37" t="s">
        <v>21</v>
      </c>
      <c r="E5" s="25">
        <v>2</v>
      </c>
      <c r="F5" s="37">
        <v>0</v>
      </c>
      <c r="G5" s="27">
        <f t="shared" si="0"/>
        <v>2</v>
      </c>
      <c r="H5" s="27">
        <f t="shared" si="1"/>
        <v>1</v>
      </c>
      <c r="I5" s="42"/>
      <c r="J5" s="40">
        <v>0</v>
      </c>
      <c r="K5" s="27">
        <v>0</v>
      </c>
      <c r="L5" s="45"/>
      <c r="M5" s="46" t="s">
        <v>50</v>
      </c>
      <c r="N5" s="2"/>
      <c r="O5" s="34"/>
      <c r="P5" s="2"/>
      <c r="Q5" s="34"/>
      <c r="R5" s="2"/>
      <c r="S5" s="34"/>
      <c r="T5" s="2"/>
      <c r="U5" s="34"/>
      <c r="V5" s="2"/>
      <c r="W5" s="34"/>
      <c r="X5" s="42"/>
      <c r="Y5" s="42"/>
    </row>
    <row r="6" spans="1:25" ht="15.75" customHeight="1" x14ac:dyDescent="0.2">
      <c r="A6" s="9">
        <v>2</v>
      </c>
      <c r="B6" s="10" t="s">
        <v>94</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3</v>
      </c>
      <c r="B7" s="10" t="s">
        <v>97</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3</v>
      </c>
      <c r="B8" s="36" t="s">
        <v>106</v>
      </c>
      <c r="C8" s="36" t="s">
        <v>12</v>
      </c>
      <c r="D8" s="37" t="s">
        <v>21</v>
      </c>
      <c r="E8" s="25">
        <v>2</v>
      </c>
      <c r="F8" s="37">
        <v>0</v>
      </c>
      <c r="G8" s="27">
        <f t="shared" si="0"/>
        <v>2</v>
      </c>
      <c r="H8" s="27">
        <f t="shared" si="1"/>
        <v>1</v>
      </c>
      <c r="I8" s="42"/>
      <c r="J8" s="40">
        <v>0</v>
      </c>
      <c r="K8" s="27">
        <v>0</v>
      </c>
      <c r="L8" s="45"/>
      <c r="M8" s="58" t="s">
        <v>70</v>
      </c>
      <c r="N8" s="59">
        <f t="shared" ref="N8:O8" si="12">SUM(R8+P8+T8+V8+Z8)</f>
        <v>9</v>
      </c>
      <c r="O8" s="63">
        <f t="shared" si="12"/>
        <v>9</v>
      </c>
      <c r="P8" s="59">
        <f t="shared" si="4"/>
        <v>5</v>
      </c>
      <c r="Q8" s="63">
        <f t="shared" si="5"/>
        <v>5</v>
      </c>
      <c r="R8" s="59">
        <f t="shared" si="6"/>
        <v>0</v>
      </c>
      <c r="S8" s="63">
        <f t="shared" si="7"/>
        <v>0</v>
      </c>
      <c r="T8" s="59">
        <f t="shared" si="8"/>
        <v>3</v>
      </c>
      <c r="U8" s="63">
        <f t="shared" si="9"/>
        <v>3</v>
      </c>
      <c r="V8" s="59">
        <f t="shared" si="10"/>
        <v>1</v>
      </c>
      <c r="W8" s="63">
        <f t="shared" si="11"/>
        <v>1</v>
      </c>
      <c r="X8" s="29"/>
      <c r="Y8" s="29"/>
    </row>
    <row r="9" spans="1:25" ht="15.75" customHeight="1" x14ac:dyDescent="0.2">
      <c r="A9" s="35">
        <v>3</v>
      </c>
      <c r="B9" s="36" t="s">
        <v>109</v>
      </c>
      <c r="C9" s="36" t="s">
        <v>12</v>
      </c>
      <c r="D9" s="37" t="s">
        <v>21</v>
      </c>
      <c r="E9" s="25">
        <v>2</v>
      </c>
      <c r="F9" s="37">
        <v>0</v>
      </c>
      <c r="G9" s="27">
        <f t="shared" si="0"/>
        <v>2</v>
      </c>
      <c r="H9" s="27">
        <f t="shared" si="1"/>
        <v>1</v>
      </c>
      <c r="I9" s="42"/>
      <c r="J9" s="40">
        <v>0</v>
      </c>
      <c r="K9" s="27">
        <v>0</v>
      </c>
      <c r="L9" s="45"/>
      <c r="M9" s="67" t="s">
        <v>86</v>
      </c>
      <c r="N9" s="70">
        <f t="shared" ref="N9:O9" si="13">SUM(R9+P9+T9+V9+Z9)</f>
        <v>3</v>
      </c>
      <c r="O9" s="72">
        <f t="shared" si="13"/>
        <v>5</v>
      </c>
      <c r="P9" s="70">
        <f t="shared" si="4"/>
        <v>2</v>
      </c>
      <c r="Q9" s="72">
        <f t="shared" si="5"/>
        <v>3</v>
      </c>
      <c r="R9" s="70">
        <f t="shared" si="6"/>
        <v>0</v>
      </c>
      <c r="S9" s="72">
        <f t="shared" si="7"/>
        <v>0</v>
      </c>
      <c r="T9" s="70">
        <f t="shared" si="8"/>
        <v>1</v>
      </c>
      <c r="U9" s="72">
        <f t="shared" si="9"/>
        <v>2</v>
      </c>
      <c r="V9" s="70">
        <f t="shared" si="10"/>
        <v>0</v>
      </c>
      <c r="W9" s="72">
        <f t="shared" si="11"/>
        <v>0</v>
      </c>
      <c r="X9" s="27"/>
      <c r="Y9" s="27"/>
    </row>
    <row r="10" spans="1:25" ht="15.75" customHeight="1" x14ac:dyDescent="0.2">
      <c r="A10" s="35">
        <v>4</v>
      </c>
      <c r="B10" s="36" t="s">
        <v>113</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5</v>
      </c>
      <c r="B11" s="10" t="s">
        <v>122</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9">
        <v>0</v>
      </c>
      <c r="B12" s="28" t="s">
        <v>123</v>
      </c>
      <c r="C12" s="28" t="s">
        <v>65</v>
      </c>
      <c r="D12" s="88" t="s">
        <v>18</v>
      </c>
      <c r="E12" s="85">
        <v>2</v>
      </c>
      <c r="F12" s="88">
        <v>0</v>
      </c>
      <c r="G12" s="27">
        <f t="shared" si="0"/>
        <v>2</v>
      </c>
      <c r="H12" s="27">
        <f t="shared" si="1"/>
        <v>1</v>
      </c>
      <c r="I12" s="65">
        <f t="shared" ref="I12:I21" si="15">(MIN(E12,2)+F12-G12)*50</f>
        <v>0</v>
      </c>
      <c r="J12" s="28">
        <v>1</v>
      </c>
      <c r="K12" s="87">
        <v>1</v>
      </c>
      <c r="L12" s="34"/>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89">
        <v>1</v>
      </c>
      <c r="B13" s="90" t="s">
        <v>128</v>
      </c>
      <c r="C13" s="90" t="s">
        <v>65</v>
      </c>
      <c r="D13" s="91" t="s">
        <v>38</v>
      </c>
      <c r="E13" s="92">
        <v>2</v>
      </c>
      <c r="F13" s="91">
        <v>0</v>
      </c>
      <c r="G13" s="27">
        <f t="shared" si="0"/>
        <v>2</v>
      </c>
      <c r="H13" s="27">
        <f t="shared" si="1"/>
        <v>1</v>
      </c>
      <c r="I13" s="65">
        <f t="shared" si="15"/>
        <v>0</v>
      </c>
      <c r="J13" s="40">
        <v>1</v>
      </c>
      <c r="K13" s="87">
        <v>3</v>
      </c>
      <c r="L13" s="45"/>
      <c r="M13" s="45" t="s">
        <v>65</v>
      </c>
      <c r="N13" s="27">
        <f t="shared" ref="N13:O13" si="17">SUM(R13+P13+T13+V13+Z13)</f>
        <v>20</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2</v>
      </c>
      <c r="B14" s="40" t="s">
        <v>140</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16</v>
      </c>
      <c r="O14" s="63">
        <f t="shared" si="26"/>
        <v>18</v>
      </c>
      <c r="P14" s="59">
        <f t="shared" si="18"/>
        <v>10</v>
      </c>
      <c r="Q14" s="63">
        <f t="shared" si="19"/>
        <v>10</v>
      </c>
      <c r="R14" s="59">
        <f t="shared" si="20"/>
        <v>0</v>
      </c>
      <c r="S14" s="63">
        <f t="shared" si="21"/>
        <v>0</v>
      </c>
      <c r="T14" s="59">
        <f t="shared" si="22"/>
        <v>4</v>
      </c>
      <c r="U14" s="63">
        <f t="shared" si="23"/>
        <v>6</v>
      </c>
      <c r="V14" s="59">
        <f t="shared" si="24"/>
        <v>2</v>
      </c>
      <c r="W14" s="63">
        <f t="shared" si="25"/>
        <v>2</v>
      </c>
      <c r="X14" s="27"/>
      <c r="Y14" s="27"/>
    </row>
    <row r="15" spans="1:25" ht="15.75" customHeight="1" x14ac:dyDescent="0.2">
      <c r="A15" s="29">
        <v>2</v>
      </c>
      <c r="B15" s="28" t="s">
        <v>144</v>
      </c>
      <c r="C15" s="28" t="s">
        <v>65</v>
      </c>
      <c r="D15" s="88" t="s">
        <v>18</v>
      </c>
      <c r="E15" s="85">
        <v>2</v>
      </c>
      <c r="F15" s="88">
        <v>0</v>
      </c>
      <c r="G15" s="27">
        <f t="shared" si="0"/>
        <v>2</v>
      </c>
      <c r="H15" s="27">
        <f t="shared" si="1"/>
        <v>1</v>
      </c>
      <c r="I15" s="65">
        <f t="shared" si="15"/>
        <v>0</v>
      </c>
      <c r="J15" s="28">
        <v>1</v>
      </c>
      <c r="K15" s="87">
        <v>1</v>
      </c>
      <c r="L15" s="34"/>
      <c r="M15" s="67" t="s">
        <v>86</v>
      </c>
      <c r="N15" s="70">
        <f t="shared" ref="N15:O15" si="27">SUM(R15+P15+T15+V15+Z15)</f>
        <v>4</v>
      </c>
      <c r="O15" s="72">
        <f t="shared" si="27"/>
        <v>10</v>
      </c>
      <c r="P15" s="70">
        <f t="shared" si="18"/>
        <v>3</v>
      </c>
      <c r="Q15" s="72">
        <f t="shared" si="19"/>
        <v>6</v>
      </c>
      <c r="R15" s="70">
        <f t="shared" si="20"/>
        <v>0</v>
      </c>
      <c r="S15" s="72">
        <f t="shared" si="21"/>
        <v>0</v>
      </c>
      <c r="T15" s="70">
        <f t="shared" si="22"/>
        <v>1</v>
      </c>
      <c r="U15" s="72">
        <f t="shared" si="23"/>
        <v>4</v>
      </c>
      <c r="V15" s="70">
        <f t="shared" si="24"/>
        <v>0</v>
      </c>
      <c r="W15" s="72">
        <f t="shared" si="25"/>
        <v>0</v>
      </c>
      <c r="X15" s="27"/>
      <c r="Y15" s="27"/>
    </row>
    <row r="16" spans="1:25" ht="15.75" customHeight="1" x14ac:dyDescent="0.2">
      <c r="A16" s="27">
        <v>2</v>
      </c>
      <c r="B16" s="40" t="s">
        <v>149</v>
      </c>
      <c r="C16" s="40" t="s">
        <v>65</v>
      </c>
      <c r="D16" s="65" t="s">
        <v>18</v>
      </c>
      <c r="E16" s="85">
        <v>2</v>
      </c>
      <c r="F16" s="65">
        <v>0</v>
      </c>
      <c r="G16" s="27">
        <f t="shared" si="0"/>
        <v>2</v>
      </c>
      <c r="H16" s="27">
        <f t="shared" si="1"/>
        <v>1</v>
      </c>
      <c r="I16" s="65">
        <f t="shared" si="15"/>
        <v>0</v>
      </c>
      <c r="J16" s="40">
        <v>1</v>
      </c>
      <c r="K16" s="87">
        <v>1</v>
      </c>
      <c r="L16" s="45"/>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7">
        <v>2</v>
      </c>
      <c r="B17" s="40" t="s">
        <v>159</v>
      </c>
      <c r="C17" s="40" t="s">
        <v>65</v>
      </c>
      <c r="D17" s="65" t="s">
        <v>18</v>
      </c>
      <c r="E17" s="85">
        <v>2</v>
      </c>
      <c r="F17" s="65">
        <v>0</v>
      </c>
      <c r="G17" s="27">
        <f t="shared" si="0"/>
        <v>2</v>
      </c>
      <c r="H17" s="27">
        <f t="shared" si="1"/>
        <v>1</v>
      </c>
      <c r="I17" s="65">
        <f t="shared" si="15"/>
        <v>0</v>
      </c>
      <c r="J17" s="40">
        <v>1</v>
      </c>
      <c r="K17" s="87">
        <v>1</v>
      </c>
      <c r="L17" s="45"/>
      <c r="M17" s="107" t="s">
        <v>35</v>
      </c>
      <c r="N17" s="26"/>
      <c r="O17" s="48"/>
      <c r="P17" s="26"/>
      <c r="Q17" s="48"/>
      <c r="R17" s="26"/>
      <c r="S17" s="48"/>
      <c r="T17" s="26"/>
      <c r="U17" s="48"/>
      <c r="V17" s="26"/>
      <c r="W17" s="48"/>
      <c r="X17" s="42"/>
      <c r="Y17" s="42"/>
    </row>
    <row r="18" spans="1:25" ht="15.75" customHeight="1" x14ac:dyDescent="0.2">
      <c r="A18" s="89">
        <v>3</v>
      </c>
      <c r="B18" s="90" t="s">
        <v>161</v>
      </c>
      <c r="C18" s="90" t="s">
        <v>65</v>
      </c>
      <c r="D18" s="91" t="s">
        <v>38</v>
      </c>
      <c r="E18" s="92">
        <v>2</v>
      </c>
      <c r="F18" s="91">
        <v>0</v>
      </c>
      <c r="G18" s="27">
        <f t="shared" si="0"/>
        <v>2</v>
      </c>
      <c r="H18" s="27">
        <f t="shared" si="1"/>
        <v>1</v>
      </c>
      <c r="I18" s="65">
        <f t="shared" si="15"/>
        <v>0</v>
      </c>
      <c r="J18" s="40">
        <v>1</v>
      </c>
      <c r="K18" s="87">
        <v>3</v>
      </c>
      <c r="L18" s="45"/>
      <c r="M18" s="109" t="s">
        <v>50</v>
      </c>
      <c r="N18" s="35">
        <f t="shared" ref="N18:Q18" si="29">SUM(N6:N10)</f>
        <v>32</v>
      </c>
      <c r="O18" s="50">
        <f t="shared" si="29"/>
        <v>36</v>
      </c>
      <c r="P18" s="35">
        <f t="shared" si="29"/>
        <v>23</v>
      </c>
      <c r="Q18" s="50">
        <f t="shared" si="29"/>
        <v>25</v>
      </c>
      <c r="R18" s="35">
        <f t="shared" ref="R18:W18" si="30">SUM(R6:R10)</f>
        <v>1</v>
      </c>
      <c r="S18" s="50">
        <f t="shared" si="30"/>
        <v>1</v>
      </c>
      <c r="T18" s="35">
        <f t="shared" si="30"/>
        <v>6</v>
      </c>
      <c r="U18" s="50">
        <f t="shared" si="30"/>
        <v>8</v>
      </c>
      <c r="V18" s="35">
        <f t="shared" si="30"/>
        <v>2</v>
      </c>
      <c r="W18" s="50">
        <f t="shared" si="30"/>
        <v>2</v>
      </c>
      <c r="X18" s="27"/>
      <c r="Y18" s="27"/>
    </row>
    <row r="19" spans="1:25" ht="15.75" customHeight="1" x14ac:dyDescent="0.2">
      <c r="A19" s="29">
        <v>4</v>
      </c>
      <c r="B19" s="28" t="s">
        <v>170</v>
      </c>
      <c r="C19" s="28" t="s">
        <v>65</v>
      </c>
      <c r="D19" s="88" t="s">
        <v>18</v>
      </c>
      <c r="E19" s="85">
        <v>2</v>
      </c>
      <c r="F19" s="88">
        <v>0</v>
      </c>
      <c r="G19" s="27">
        <f t="shared" si="0"/>
        <v>2</v>
      </c>
      <c r="H19" s="27">
        <f t="shared" si="1"/>
        <v>1</v>
      </c>
      <c r="I19" s="65">
        <f t="shared" si="15"/>
        <v>0</v>
      </c>
      <c r="J19" s="28">
        <v>1</v>
      </c>
      <c r="K19" s="87">
        <v>1</v>
      </c>
      <c r="L19" s="57"/>
      <c r="M19" s="114" t="s">
        <v>116</v>
      </c>
      <c r="N19" s="115">
        <f t="shared" ref="N19:O19" si="31">SUM(N12:N16)</f>
        <v>60</v>
      </c>
      <c r="O19" s="117">
        <f t="shared" si="31"/>
        <v>70</v>
      </c>
      <c r="P19" s="115">
        <f t="shared" ref="P19:W19" si="32">SUM(P12:P16)</f>
        <v>45</v>
      </c>
      <c r="Q19" s="117">
        <f t="shared" si="32"/>
        <v>49</v>
      </c>
      <c r="R19" s="115">
        <f t="shared" si="32"/>
        <v>2</v>
      </c>
      <c r="S19" s="117">
        <f t="shared" si="32"/>
        <v>2</v>
      </c>
      <c r="T19" s="115">
        <f t="shared" si="32"/>
        <v>9</v>
      </c>
      <c r="U19" s="117">
        <f t="shared" si="32"/>
        <v>15</v>
      </c>
      <c r="V19" s="115">
        <f t="shared" si="32"/>
        <v>4</v>
      </c>
      <c r="W19" s="117">
        <f t="shared" si="32"/>
        <v>4</v>
      </c>
      <c r="X19" s="27"/>
      <c r="Y19" s="27"/>
    </row>
    <row r="20" spans="1:25" ht="15.75" customHeight="1" x14ac:dyDescent="0.2">
      <c r="A20" s="102">
        <v>4</v>
      </c>
      <c r="B20" s="110" t="s">
        <v>183</v>
      </c>
      <c r="C20" s="110" t="s">
        <v>65</v>
      </c>
      <c r="D20" s="118" t="s">
        <v>168</v>
      </c>
      <c r="E20" s="119">
        <v>2</v>
      </c>
      <c r="F20" s="118">
        <v>0</v>
      </c>
      <c r="G20" s="27">
        <f t="shared" si="0"/>
        <v>2</v>
      </c>
      <c r="H20" s="27">
        <f t="shared" si="1"/>
        <v>1</v>
      </c>
      <c r="I20" s="65">
        <f t="shared" si="15"/>
        <v>0</v>
      </c>
      <c r="J20" s="28">
        <v>1</v>
      </c>
      <c r="K20" s="87">
        <v>4</v>
      </c>
      <c r="L20" s="42"/>
      <c r="M20" s="30"/>
      <c r="N20" s="30"/>
      <c r="O20" s="30"/>
      <c r="P20" s="30"/>
      <c r="Q20" s="30"/>
      <c r="R20" s="30"/>
      <c r="S20" s="30"/>
      <c r="T20" s="30"/>
      <c r="U20" s="30"/>
      <c r="V20" s="30"/>
      <c r="W20" s="30"/>
      <c r="X20" s="30"/>
      <c r="Y20" s="30"/>
    </row>
    <row r="21" spans="1:25" ht="15.75" customHeight="1" x14ac:dyDescent="0.2">
      <c r="A21" s="111">
        <v>4</v>
      </c>
      <c r="B21" s="112" t="s">
        <v>186</v>
      </c>
      <c r="C21" s="112" t="s">
        <v>65</v>
      </c>
      <c r="D21" s="120" t="s">
        <v>37</v>
      </c>
      <c r="E21" s="100">
        <v>2</v>
      </c>
      <c r="F21" s="120">
        <v>0</v>
      </c>
      <c r="G21" s="27">
        <f t="shared" si="0"/>
        <v>2</v>
      </c>
      <c r="H21" s="27">
        <f t="shared" si="1"/>
        <v>1</v>
      </c>
      <c r="I21" s="65">
        <f t="shared" si="15"/>
        <v>0</v>
      </c>
      <c r="J21" s="40">
        <v>1</v>
      </c>
      <c r="K21" s="87">
        <v>2</v>
      </c>
      <c r="L21" s="30"/>
      <c r="M21" s="30"/>
      <c r="N21" s="30"/>
      <c r="O21" s="30"/>
      <c r="P21" s="30"/>
      <c r="Q21" s="30"/>
      <c r="R21" s="30"/>
      <c r="S21" s="30"/>
      <c r="T21" s="30"/>
      <c r="U21" s="30"/>
      <c r="V21" s="30"/>
      <c r="W21" s="30"/>
      <c r="X21" s="30"/>
      <c r="Y21" s="30"/>
    </row>
    <row r="22" spans="1:25" ht="15.75" customHeight="1" x14ac:dyDescent="0.2">
      <c r="A22" s="73">
        <v>1</v>
      </c>
      <c r="B22" s="124" t="s">
        <v>189</v>
      </c>
      <c r="C22" s="124" t="s">
        <v>70</v>
      </c>
      <c r="D22" s="125" t="s">
        <v>18</v>
      </c>
      <c r="E22" s="127">
        <v>2</v>
      </c>
      <c r="F22" s="125">
        <v>0</v>
      </c>
      <c r="G22" s="27">
        <f t="shared" si="0"/>
        <v>2</v>
      </c>
      <c r="H22" s="27">
        <f t="shared" si="1"/>
        <v>1</v>
      </c>
      <c r="I22" s="65">
        <f t="shared" ref="I22:I24" si="33">(MIN(E22,2)+F22-G22)*100</f>
        <v>0</v>
      </c>
      <c r="J22" s="28">
        <v>2</v>
      </c>
      <c r="K22" s="87">
        <v>1</v>
      </c>
      <c r="L22" s="30"/>
      <c r="M22" s="2"/>
      <c r="N22" s="2"/>
      <c r="O22" s="2"/>
      <c r="P22" s="2"/>
      <c r="Q22" s="2"/>
      <c r="R22" s="2"/>
      <c r="S22" s="2"/>
      <c r="T22" s="2"/>
      <c r="U22" s="30"/>
      <c r="V22" s="30"/>
      <c r="W22" s="30"/>
      <c r="X22" s="30"/>
      <c r="Y22" s="30"/>
    </row>
    <row r="23" spans="1:25" ht="15.75" customHeight="1" x14ac:dyDescent="0.2">
      <c r="A23" s="73">
        <v>2</v>
      </c>
      <c r="B23" s="124" t="s">
        <v>235</v>
      </c>
      <c r="C23" s="124" t="s">
        <v>70</v>
      </c>
      <c r="D23" s="125" t="s">
        <v>18</v>
      </c>
      <c r="E23" s="127">
        <v>2</v>
      </c>
      <c r="F23" s="125">
        <v>0</v>
      </c>
      <c r="G23" s="27">
        <f t="shared" si="0"/>
        <v>2</v>
      </c>
      <c r="H23" s="27">
        <f t="shared" si="1"/>
        <v>1</v>
      </c>
      <c r="I23" s="65">
        <f t="shared" si="33"/>
        <v>0</v>
      </c>
      <c r="J23" s="28">
        <v>2</v>
      </c>
      <c r="K23" s="87">
        <v>1</v>
      </c>
      <c r="L23" s="30"/>
      <c r="M23" s="2"/>
      <c r="N23" s="2"/>
      <c r="O23" s="2"/>
      <c r="P23" s="2"/>
      <c r="Q23" s="2"/>
      <c r="R23" s="2"/>
      <c r="S23" s="2"/>
      <c r="T23" s="2"/>
      <c r="U23" s="30"/>
      <c r="V23" s="30"/>
      <c r="W23" s="30"/>
      <c r="X23" s="30"/>
      <c r="Y23" s="30"/>
    </row>
    <row r="24" spans="1:25" ht="15.75" customHeight="1" x14ac:dyDescent="0.2">
      <c r="A24" s="73">
        <v>2</v>
      </c>
      <c r="B24" s="124" t="s">
        <v>239</v>
      </c>
      <c r="C24" s="124" t="s">
        <v>70</v>
      </c>
      <c r="D24" s="125" t="s">
        <v>18</v>
      </c>
      <c r="E24" s="127">
        <v>2</v>
      </c>
      <c r="F24" s="125">
        <v>0</v>
      </c>
      <c r="G24" s="27">
        <f t="shared" si="0"/>
        <v>2</v>
      </c>
      <c r="H24" s="27">
        <f t="shared" si="1"/>
        <v>1</v>
      </c>
      <c r="I24" s="65">
        <f t="shared" si="33"/>
        <v>0</v>
      </c>
      <c r="J24" s="28">
        <v>2</v>
      </c>
      <c r="K24" s="87">
        <v>1</v>
      </c>
      <c r="L24" s="30"/>
      <c r="M24" s="2"/>
      <c r="N24" s="2"/>
      <c r="O24" s="2"/>
      <c r="P24" s="2"/>
      <c r="Q24" s="2"/>
      <c r="R24" s="2"/>
      <c r="S24" s="2"/>
      <c r="T24" s="2"/>
      <c r="U24" s="30"/>
      <c r="V24" s="30"/>
      <c r="W24" s="30"/>
      <c r="X24" s="30"/>
      <c r="Y24" s="30"/>
    </row>
    <row r="25" spans="1:25" ht="15.75" customHeight="1" x14ac:dyDescent="0.2">
      <c r="A25" s="130">
        <v>2</v>
      </c>
      <c r="B25" s="132" t="s">
        <v>245</v>
      </c>
      <c r="C25" s="132" t="s">
        <v>70</v>
      </c>
      <c r="D25" s="140" t="s">
        <v>168</v>
      </c>
      <c r="E25" s="141">
        <v>2</v>
      </c>
      <c r="F25" s="140">
        <v>0</v>
      </c>
      <c r="G25" s="27">
        <f t="shared" si="0"/>
        <v>2</v>
      </c>
      <c r="H25" s="27">
        <f t="shared" si="1"/>
        <v>1</v>
      </c>
      <c r="I25" s="65">
        <f>IF(SUM(E25:F25)&lt;=2,0,IF(E25&gt;=2,E25,1))*100</f>
        <v>0</v>
      </c>
      <c r="J25" s="28">
        <v>2</v>
      </c>
      <c r="K25" s="87">
        <v>4</v>
      </c>
      <c r="L25" s="30"/>
      <c r="M25" s="2"/>
      <c r="N25" s="2"/>
      <c r="O25" s="2"/>
      <c r="P25" s="2"/>
      <c r="Q25" s="2"/>
      <c r="R25" s="2"/>
      <c r="S25" s="2"/>
      <c r="T25" s="2"/>
      <c r="U25" s="30"/>
      <c r="V25" s="30"/>
      <c r="W25" s="30"/>
      <c r="X25" s="30"/>
      <c r="Y25" s="30"/>
    </row>
    <row r="26" spans="1:25" ht="15.75" customHeight="1" x14ac:dyDescent="0.2">
      <c r="A26" s="73">
        <v>3</v>
      </c>
      <c r="B26" s="124" t="s">
        <v>275</v>
      </c>
      <c r="C26" s="124" t="s">
        <v>70</v>
      </c>
      <c r="D26" s="125" t="s">
        <v>18</v>
      </c>
      <c r="E26" s="127">
        <v>2</v>
      </c>
      <c r="F26" s="125">
        <v>0</v>
      </c>
      <c r="G26" s="27">
        <f t="shared" si="0"/>
        <v>2</v>
      </c>
      <c r="H26" s="27">
        <f t="shared" si="1"/>
        <v>1</v>
      </c>
      <c r="I26" s="65">
        <f t="shared" ref="I26:I30" si="34">(MIN(E26,2)+F26-G26)*100</f>
        <v>0</v>
      </c>
      <c r="J26" s="28">
        <v>2</v>
      </c>
      <c r="K26" s="87">
        <v>1</v>
      </c>
      <c r="L26" s="30"/>
      <c r="M26" s="2"/>
      <c r="N26" s="2"/>
      <c r="O26" s="2"/>
      <c r="P26" s="2"/>
      <c r="Q26" s="2"/>
      <c r="R26" s="2"/>
      <c r="S26" s="2"/>
      <c r="T26" s="2"/>
      <c r="U26" s="30"/>
      <c r="V26" s="30"/>
      <c r="W26" s="30"/>
      <c r="X26" s="30"/>
      <c r="Y26" s="30"/>
    </row>
    <row r="27" spans="1:25" ht="15.75" customHeight="1" x14ac:dyDescent="0.2">
      <c r="A27" s="73">
        <v>4</v>
      </c>
      <c r="B27" s="124" t="s">
        <v>281</v>
      </c>
      <c r="C27" s="124" t="s">
        <v>70</v>
      </c>
      <c r="D27" s="125" t="s">
        <v>18</v>
      </c>
      <c r="E27" s="127">
        <v>2</v>
      </c>
      <c r="F27" s="125">
        <v>0</v>
      </c>
      <c r="G27" s="27">
        <f t="shared" si="0"/>
        <v>2</v>
      </c>
      <c r="H27" s="27">
        <f t="shared" si="1"/>
        <v>1</v>
      </c>
      <c r="I27" s="65">
        <f t="shared" si="34"/>
        <v>0</v>
      </c>
      <c r="J27" s="28">
        <v>2</v>
      </c>
      <c r="K27" s="87">
        <v>1</v>
      </c>
      <c r="L27" s="30"/>
      <c r="M27" s="30"/>
      <c r="N27" s="30"/>
      <c r="O27" s="30"/>
      <c r="P27" s="30"/>
      <c r="Q27" s="30"/>
      <c r="R27" s="30"/>
      <c r="S27" s="30"/>
      <c r="T27" s="30"/>
      <c r="U27" s="30"/>
      <c r="V27" s="30"/>
      <c r="W27" s="30"/>
      <c r="X27" s="30"/>
      <c r="Y27" s="30"/>
    </row>
    <row r="28" spans="1:25" ht="15.75" customHeight="1" x14ac:dyDescent="0.2">
      <c r="A28" s="128">
        <v>4</v>
      </c>
      <c r="B28" s="129" t="s">
        <v>282</v>
      </c>
      <c r="C28" s="129" t="s">
        <v>70</v>
      </c>
      <c r="D28" s="131" t="s">
        <v>38</v>
      </c>
      <c r="E28" s="133">
        <v>1</v>
      </c>
      <c r="F28" s="131">
        <v>0</v>
      </c>
      <c r="G28" s="27">
        <f t="shared" si="0"/>
        <v>1</v>
      </c>
      <c r="H28" s="27">
        <f t="shared" si="1"/>
        <v>1</v>
      </c>
      <c r="I28" s="65">
        <f t="shared" si="34"/>
        <v>0</v>
      </c>
      <c r="J28" s="28">
        <v>2</v>
      </c>
      <c r="K28" s="87">
        <v>3</v>
      </c>
      <c r="L28" s="30"/>
      <c r="M28" s="30"/>
      <c r="N28" s="30"/>
      <c r="O28" s="30"/>
      <c r="P28" s="30"/>
      <c r="Q28" s="30"/>
      <c r="R28" s="30"/>
      <c r="S28" s="30"/>
      <c r="T28" s="30"/>
      <c r="U28" s="30"/>
      <c r="V28" s="30"/>
      <c r="W28" s="30"/>
      <c r="X28" s="30"/>
      <c r="Y28" s="30"/>
    </row>
    <row r="29" spans="1:25" ht="15.75" customHeight="1" x14ac:dyDescent="0.2">
      <c r="A29" s="128">
        <v>5</v>
      </c>
      <c r="B29" s="129" t="s">
        <v>283</v>
      </c>
      <c r="C29" s="129" t="s">
        <v>70</v>
      </c>
      <c r="D29" s="131" t="s">
        <v>38</v>
      </c>
      <c r="E29" s="133">
        <v>2</v>
      </c>
      <c r="F29" s="131">
        <v>0</v>
      </c>
      <c r="G29" s="27">
        <f t="shared" si="0"/>
        <v>2</v>
      </c>
      <c r="H29" s="27">
        <f t="shared" si="1"/>
        <v>1</v>
      </c>
      <c r="I29" s="65">
        <f t="shared" si="34"/>
        <v>0</v>
      </c>
      <c r="J29" s="28">
        <v>2</v>
      </c>
      <c r="K29" s="87">
        <v>3</v>
      </c>
      <c r="L29" s="30"/>
      <c r="M29" s="30"/>
      <c r="N29" s="30"/>
      <c r="O29" s="30"/>
      <c r="P29" s="30"/>
      <c r="Q29" s="30"/>
      <c r="R29" s="30"/>
      <c r="S29" s="30"/>
      <c r="T29" s="30"/>
      <c r="U29" s="30"/>
      <c r="V29" s="30"/>
      <c r="W29" s="30"/>
      <c r="X29" s="30"/>
      <c r="Y29" s="30"/>
    </row>
    <row r="30" spans="1:25" ht="15.75" customHeight="1" x14ac:dyDescent="0.2">
      <c r="A30" s="128">
        <v>6</v>
      </c>
      <c r="B30" s="129" t="s">
        <v>285</v>
      </c>
      <c r="C30" s="129" t="s">
        <v>70</v>
      </c>
      <c r="D30" s="131" t="s">
        <v>38</v>
      </c>
      <c r="E30" s="133">
        <v>1</v>
      </c>
      <c r="F30" s="131">
        <v>0</v>
      </c>
      <c r="G30" s="27">
        <f t="shared" si="0"/>
        <v>1</v>
      </c>
      <c r="H30" s="27">
        <f t="shared" si="1"/>
        <v>1</v>
      </c>
      <c r="I30" s="65">
        <f t="shared" si="34"/>
        <v>0</v>
      </c>
      <c r="J30" s="28">
        <v>2</v>
      </c>
      <c r="K30" s="87">
        <v>3</v>
      </c>
      <c r="L30" s="30"/>
      <c r="M30" s="30"/>
      <c r="N30" s="30"/>
      <c r="O30" s="30"/>
      <c r="P30" s="30"/>
      <c r="Q30" s="30"/>
      <c r="R30" s="30"/>
      <c r="S30" s="30"/>
      <c r="T30" s="30"/>
      <c r="U30" s="30"/>
      <c r="V30" s="30"/>
      <c r="W30" s="30"/>
      <c r="X30" s="30"/>
      <c r="Y30" s="30"/>
    </row>
    <row r="31" spans="1:25" ht="15.75" customHeight="1" x14ac:dyDescent="0.2">
      <c r="A31" s="143">
        <v>1</v>
      </c>
      <c r="B31" s="144" t="s">
        <v>286</v>
      </c>
      <c r="C31" s="144" t="s">
        <v>86</v>
      </c>
      <c r="D31" s="157" t="s">
        <v>18</v>
      </c>
      <c r="E31" s="158">
        <v>2</v>
      </c>
      <c r="F31" s="157">
        <v>0</v>
      </c>
      <c r="G31" s="27">
        <f t="shared" si="0"/>
        <v>2</v>
      </c>
      <c r="H31" s="27">
        <f t="shared" si="1"/>
        <v>1</v>
      </c>
      <c r="I31" s="65">
        <f t="shared" ref="I31:I35" si="35">(MIN(E31,2)+F31-G31)*400</f>
        <v>0</v>
      </c>
      <c r="J31" s="28">
        <v>3</v>
      </c>
      <c r="K31" s="87">
        <v>1</v>
      </c>
      <c r="L31" s="30"/>
      <c r="M31" s="30"/>
      <c r="N31" s="30"/>
      <c r="O31" s="30"/>
      <c r="P31" s="30"/>
      <c r="Q31" s="30"/>
      <c r="R31" s="30"/>
      <c r="S31" s="30"/>
      <c r="T31" s="30"/>
      <c r="U31" s="30"/>
      <c r="V31" s="30"/>
      <c r="W31" s="30"/>
      <c r="X31" s="30"/>
      <c r="Y31" s="30"/>
    </row>
    <row r="32" spans="1:25" ht="15.75" customHeight="1" x14ac:dyDescent="0.2">
      <c r="A32" s="152">
        <v>3</v>
      </c>
      <c r="B32" s="153" t="s">
        <v>289</v>
      </c>
      <c r="C32" s="153" t="s">
        <v>86</v>
      </c>
      <c r="D32" s="161" t="s">
        <v>38</v>
      </c>
      <c r="E32" s="162">
        <v>1</v>
      </c>
      <c r="F32" s="161">
        <v>0</v>
      </c>
      <c r="G32" s="27">
        <f t="shared" si="0"/>
        <v>1</v>
      </c>
      <c r="H32" s="27">
        <f t="shared" si="1"/>
        <v>1</v>
      </c>
      <c r="I32" s="65">
        <f t="shared" si="35"/>
        <v>0</v>
      </c>
      <c r="J32" s="28">
        <v>3</v>
      </c>
      <c r="K32" s="87">
        <v>3</v>
      </c>
      <c r="L32" s="30"/>
      <c r="M32" s="30"/>
      <c r="N32" s="30"/>
      <c r="O32" s="30"/>
      <c r="P32" s="30"/>
      <c r="Q32" s="30"/>
      <c r="R32" s="30"/>
      <c r="S32" s="30"/>
      <c r="T32" s="30"/>
      <c r="U32" s="30"/>
      <c r="V32" s="30"/>
      <c r="W32" s="30"/>
      <c r="X32" s="30"/>
      <c r="Y32" s="30"/>
    </row>
    <row r="33" spans="1:25" ht="15.75" customHeight="1" x14ac:dyDescent="0.2">
      <c r="A33" s="143">
        <v>5</v>
      </c>
      <c r="B33" s="144" t="s">
        <v>306</v>
      </c>
      <c r="C33" s="144" t="s">
        <v>86</v>
      </c>
      <c r="D33" s="157" t="s">
        <v>18</v>
      </c>
      <c r="E33" s="158">
        <v>1</v>
      </c>
      <c r="F33" s="157">
        <v>0</v>
      </c>
      <c r="G33" s="27">
        <f t="shared" si="0"/>
        <v>1</v>
      </c>
      <c r="H33" s="27">
        <f t="shared" si="1"/>
        <v>1</v>
      </c>
      <c r="I33" s="65">
        <f t="shared" si="35"/>
        <v>0</v>
      </c>
      <c r="J33" s="28">
        <v>3</v>
      </c>
      <c r="K33" s="87">
        <v>1</v>
      </c>
      <c r="L33" s="30"/>
      <c r="M33" s="30"/>
      <c r="N33" s="30"/>
      <c r="O33" s="30"/>
      <c r="P33" s="30"/>
      <c r="Q33" s="30"/>
      <c r="R33" s="30"/>
      <c r="S33" s="30"/>
      <c r="T33" s="30"/>
      <c r="U33" s="30"/>
      <c r="V33" s="30"/>
      <c r="W33" s="30"/>
      <c r="X33" s="30"/>
      <c r="Y33" s="30"/>
    </row>
    <row r="34" spans="1:25" ht="15.75" customHeight="1" x14ac:dyDescent="0.2">
      <c r="A34" s="152">
        <v>7</v>
      </c>
      <c r="B34" s="153" t="s">
        <v>313</v>
      </c>
      <c r="C34" s="153" t="s">
        <v>86</v>
      </c>
      <c r="D34" s="161" t="s">
        <v>38</v>
      </c>
      <c r="E34" s="161">
        <v>0</v>
      </c>
      <c r="F34" s="161">
        <v>0</v>
      </c>
      <c r="G34" s="27">
        <f t="shared" si="0"/>
        <v>0</v>
      </c>
      <c r="H34" s="27">
        <f t="shared" si="1"/>
        <v>0</v>
      </c>
      <c r="I34" s="65">
        <f t="shared" si="35"/>
        <v>0</v>
      </c>
      <c r="J34" s="28">
        <v>3</v>
      </c>
      <c r="K34" s="87">
        <v>3</v>
      </c>
      <c r="L34" s="30"/>
      <c r="M34" s="30"/>
      <c r="N34" s="30"/>
      <c r="O34" s="30"/>
      <c r="P34" s="30"/>
      <c r="Q34" s="30"/>
      <c r="R34" s="30"/>
      <c r="S34" s="30"/>
      <c r="T34" s="30"/>
      <c r="U34" s="30"/>
      <c r="V34" s="30"/>
      <c r="W34" s="30"/>
      <c r="X34" s="30"/>
      <c r="Y34" s="30"/>
    </row>
    <row r="35" spans="1:25" ht="15.75" customHeight="1" x14ac:dyDescent="0.2">
      <c r="A35" s="143">
        <v>7</v>
      </c>
      <c r="B35" s="144" t="s">
        <v>316</v>
      </c>
      <c r="C35" s="144" t="s">
        <v>86</v>
      </c>
      <c r="D35" s="157" t="s">
        <v>18</v>
      </c>
      <c r="E35" s="157">
        <v>0</v>
      </c>
      <c r="F35" s="157">
        <v>0</v>
      </c>
      <c r="G35" s="27">
        <f t="shared" si="0"/>
        <v>0</v>
      </c>
      <c r="H35" s="27">
        <f t="shared" si="1"/>
        <v>0</v>
      </c>
      <c r="I35" s="65">
        <f t="shared" si="35"/>
        <v>0</v>
      </c>
      <c r="J35" s="28">
        <v>3</v>
      </c>
      <c r="K35" s="87">
        <v>1</v>
      </c>
      <c r="L35" s="30"/>
      <c r="M35" s="30"/>
      <c r="N35" s="30"/>
      <c r="O35" s="30"/>
      <c r="P35" s="30"/>
      <c r="Q35" s="30"/>
      <c r="R35" s="30"/>
      <c r="S35" s="30"/>
      <c r="T35" s="30"/>
      <c r="U35" s="30"/>
      <c r="V35" s="30"/>
      <c r="W35" s="30"/>
      <c r="X35" s="30"/>
      <c r="Y35" s="30"/>
    </row>
    <row r="36" spans="1:25" ht="15.75" customHeight="1" x14ac:dyDescent="0.2">
      <c r="A36" s="166">
        <v>5</v>
      </c>
      <c r="B36" s="167" t="s">
        <v>320</v>
      </c>
      <c r="C36" s="167" t="s">
        <v>99</v>
      </c>
      <c r="D36" s="168" t="s">
        <v>38</v>
      </c>
      <c r="E36" s="168">
        <v>0</v>
      </c>
      <c r="F36" s="168">
        <v>0</v>
      </c>
      <c r="G36" s="27">
        <f t="shared" ref="G36:G37" si="36">MIN((E36+F36),1)</f>
        <v>0</v>
      </c>
      <c r="H36" s="27">
        <f t="shared" si="1"/>
        <v>0</v>
      </c>
      <c r="I36" s="65">
        <f t="shared" ref="I36:I37" si="37">(MIN(E36,1)+F36-G36)*1600</f>
        <v>0</v>
      </c>
      <c r="J36" s="28">
        <v>4</v>
      </c>
      <c r="K36" s="87">
        <v>3</v>
      </c>
      <c r="L36" s="30"/>
      <c r="M36" s="30"/>
      <c r="N36" s="30"/>
      <c r="O36" s="30"/>
      <c r="P36" s="30"/>
      <c r="Q36" s="30"/>
      <c r="R36" s="30"/>
      <c r="S36" s="30"/>
      <c r="T36" s="30"/>
      <c r="U36" s="30"/>
      <c r="V36" s="30"/>
      <c r="W36" s="30"/>
      <c r="X36" s="30"/>
      <c r="Y36" s="30"/>
    </row>
    <row r="37" spans="1:25" ht="15.75" customHeight="1" x14ac:dyDescent="0.2">
      <c r="A37" s="165">
        <v>8</v>
      </c>
      <c r="B37" s="171" t="s">
        <v>332</v>
      </c>
      <c r="C37" s="171" t="s">
        <v>99</v>
      </c>
      <c r="D37" s="172" t="s">
        <v>18</v>
      </c>
      <c r="E37" s="172">
        <v>0</v>
      </c>
      <c r="F37" s="172">
        <v>0</v>
      </c>
      <c r="G37" s="27">
        <f t="shared" si="36"/>
        <v>0</v>
      </c>
      <c r="H37" s="27">
        <f t="shared" si="1"/>
        <v>0</v>
      </c>
      <c r="I37" s="65">
        <f t="shared" si="37"/>
        <v>0</v>
      </c>
      <c r="J37" s="28">
        <v>4</v>
      </c>
      <c r="K37" s="87">
        <v>1</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BC260"/>
  <sheetViews>
    <sheetView workbookViewId="0"/>
  </sheetViews>
  <sheetFormatPr defaultColWidth="14.42578125" defaultRowHeight="15.75" customHeight="1" x14ac:dyDescent="0.2"/>
  <cols>
    <col min="1" max="1" width="2.42578125" customWidth="1"/>
    <col min="2" max="2" width="23.28515625" customWidth="1"/>
    <col min="10" max="10" width="16.140625" customWidth="1"/>
  </cols>
  <sheetData>
    <row r="1" spans="1:23" ht="18" x14ac:dyDescent="0.25">
      <c r="A1" s="13"/>
      <c r="B1" s="618" t="s">
        <v>14</v>
      </c>
      <c r="C1" s="591"/>
      <c r="D1" s="591"/>
      <c r="E1" s="591"/>
      <c r="F1" s="591"/>
      <c r="G1" s="591"/>
      <c r="H1" s="591"/>
      <c r="I1" s="591"/>
      <c r="J1" s="591"/>
      <c r="K1" s="542"/>
      <c r="L1" s="18" t="s">
        <v>16</v>
      </c>
      <c r="M1" s="18" t="s">
        <v>17</v>
      </c>
      <c r="N1" s="19"/>
      <c r="O1" s="19"/>
      <c r="P1" s="19"/>
      <c r="Q1" s="19"/>
      <c r="R1" s="19"/>
      <c r="S1" s="19"/>
      <c r="T1" s="19"/>
      <c r="U1" s="19"/>
      <c r="V1" s="19"/>
      <c r="W1" s="19"/>
    </row>
    <row r="2" spans="1:23" ht="12.75" x14ac:dyDescent="0.2">
      <c r="A2" s="20"/>
      <c r="B2" s="616" t="s">
        <v>18</v>
      </c>
      <c r="C2" s="520"/>
      <c r="D2" s="520"/>
      <c r="E2" s="520"/>
      <c r="F2" s="520"/>
      <c r="G2" s="520"/>
      <c r="H2" s="520"/>
      <c r="I2" s="520"/>
      <c r="J2" s="520"/>
      <c r="K2" s="520"/>
      <c r="L2" s="520"/>
      <c r="M2" s="516"/>
      <c r="N2" s="47"/>
      <c r="O2" s="47"/>
      <c r="P2" s="47"/>
      <c r="Q2" s="47"/>
      <c r="R2" s="47"/>
      <c r="S2" s="47"/>
      <c r="T2" s="47"/>
      <c r="U2" s="47"/>
      <c r="V2" s="47"/>
      <c r="W2" s="47"/>
    </row>
    <row r="3" spans="1:23" ht="12.75" x14ac:dyDescent="0.2">
      <c r="A3" s="49"/>
      <c r="B3" s="617" t="s">
        <v>60</v>
      </c>
      <c r="C3" s="520"/>
      <c r="D3" s="520"/>
      <c r="E3" s="520"/>
      <c r="F3" s="520"/>
      <c r="G3" s="520"/>
      <c r="H3" s="520"/>
      <c r="I3" s="520"/>
      <c r="J3" s="520"/>
      <c r="K3" s="516"/>
      <c r="L3" s="53">
        <v>0</v>
      </c>
      <c r="M3" s="53">
        <f>L3*40</f>
        <v>0</v>
      </c>
      <c r="N3" s="55"/>
      <c r="O3" s="55"/>
      <c r="P3" s="55"/>
      <c r="Q3" s="55"/>
      <c r="R3" s="55"/>
      <c r="S3" s="55"/>
      <c r="T3" s="55"/>
      <c r="U3" s="55"/>
      <c r="V3" s="55"/>
      <c r="W3" s="55"/>
    </row>
    <row r="4" spans="1:23" ht="12.75" x14ac:dyDescent="0.2">
      <c r="A4" s="56"/>
      <c r="B4" s="617" t="s">
        <v>67</v>
      </c>
      <c r="C4" s="520"/>
      <c r="D4" s="520"/>
      <c r="E4" s="520"/>
      <c r="F4" s="520"/>
      <c r="G4" s="520"/>
      <c r="H4" s="520"/>
      <c r="I4" s="520"/>
      <c r="J4" s="520"/>
      <c r="K4" s="516"/>
      <c r="L4" s="76">
        <v>0</v>
      </c>
      <c r="M4" s="53">
        <f>L4*100</f>
        <v>0</v>
      </c>
      <c r="N4" s="84"/>
      <c r="O4" s="84"/>
      <c r="P4" s="84"/>
      <c r="Q4" s="84"/>
      <c r="R4" s="84"/>
      <c r="S4" s="84"/>
      <c r="T4" s="84"/>
      <c r="U4" s="84"/>
      <c r="V4" s="84"/>
      <c r="W4" s="84"/>
    </row>
    <row r="5" spans="1:23" ht="12.75" x14ac:dyDescent="0.2">
      <c r="A5" s="32"/>
      <c r="B5" s="608" t="s">
        <v>119</v>
      </c>
      <c r="C5" s="520"/>
      <c r="D5" s="520"/>
      <c r="E5" s="520"/>
      <c r="F5" s="520"/>
      <c r="G5" s="520"/>
      <c r="H5" s="520"/>
      <c r="I5" s="520"/>
      <c r="J5" s="520"/>
      <c r="K5" s="516"/>
      <c r="L5" s="76">
        <v>10</v>
      </c>
      <c r="M5" s="53">
        <f>L5*400</f>
        <v>4000</v>
      </c>
      <c r="N5" s="84"/>
      <c r="O5" s="84"/>
      <c r="P5" s="84"/>
      <c r="Q5" s="84"/>
      <c r="R5" s="84"/>
      <c r="S5" s="84"/>
      <c r="T5" s="84"/>
      <c r="U5" s="84"/>
      <c r="V5" s="84"/>
      <c r="W5" s="84"/>
    </row>
    <row r="6" spans="1:23" ht="12.75" x14ac:dyDescent="0.2">
      <c r="A6" s="32"/>
      <c r="B6" s="608" t="s">
        <v>148</v>
      </c>
      <c r="C6" s="520"/>
      <c r="D6" s="520"/>
      <c r="E6" s="520"/>
      <c r="F6" s="520"/>
      <c r="G6" s="520"/>
      <c r="H6" s="520"/>
      <c r="I6" s="520"/>
      <c r="J6" s="520"/>
      <c r="K6" s="516"/>
      <c r="L6" s="76">
        <v>12</v>
      </c>
      <c r="M6" s="53">
        <f>L6*1600</f>
        <v>19200</v>
      </c>
      <c r="N6" s="84"/>
      <c r="O6" s="84"/>
      <c r="P6" s="84"/>
      <c r="Q6" s="84"/>
      <c r="R6" s="84"/>
      <c r="S6" s="84"/>
      <c r="T6" s="84"/>
      <c r="U6" s="84"/>
      <c r="V6" s="84"/>
      <c r="W6" s="84"/>
    </row>
    <row r="7" spans="1:23" ht="12.75" x14ac:dyDescent="0.2">
      <c r="A7" s="20"/>
      <c r="B7" s="616" t="s">
        <v>152</v>
      </c>
      <c r="C7" s="520"/>
      <c r="D7" s="520"/>
      <c r="E7" s="520"/>
      <c r="F7" s="520"/>
      <c r="G7" s="520"/>
      <c r="H7" s="520"/>
      <c r="I7" s="520"/>
      <c r="J7" s="520"/>
      <c r="K7" s="520"/>
      <c r="L7" s="520"/>
      <c r="M7" s="516"/>
      <c r="N7" s="47"/>
      <c r="O7" s="47"/>
      <c r="P7" s="47"/>
      <c r="Q7" s="47"/>
      <c r="R7" s="47"/>
      <c r="S7" s="47"/>
      <c r="T7" s="47"/>
      <c r="U7" s="47"/>
      <c r="V7" s="47"/>
      <c r="W7" s="47"/>
    </row>
    <row r="8" spans="1:23" ht="12.75" x14ac:dyDescent="0.2">
      <c r="A8" s="49"/>
      <c r="B8" s="617" t="s">
        <v>60</v>
      </c>
      <c r="C8" s="520"/>
      <c r="D8" s="520"/>
      <c r="E8" s="520"/>
      <c r="F8" s="520"/>
      <c r="G8" s="520"/>
      <c r="H8" s="520"/>
      <c r="I8" s="520"/>
      <c r="J8" s="520"/>
      <c r="K8" s="516"/>
      <c r="L8" s="53">
        <v>0</v>
      </c>
      <c r="M8" s="53">
        <f>L8*40</f>
        <v>0</v>
      </c>
      <c r="N8" s="55"/>
      <c r="O8" s="55"/>
      <c r="P8" s="55"/>
      <c r="Q8" s="55"/>
      <c r="R8" s="55"/>
      <c r="S8" s="55"/>
      <c r="T8" s="55"/>
      <c r="U8" s="55"/>
      <c r="V8" s="55"/>
      <c r="W8" s="55"/>
    </row>
    <row r="9" spans="1:23" ht="12.75" x14ac:dyDescent="0.2">
      <c r="A9" s="49"/>
      <c r="B9" s="617" t="s">
        <v>67</v>
      </c>
      <c r="C9" s="520"/>
      <c r="D9" s="520"/>
      <c r="E9" s="520"/>
      <c r="F9" s="520"/>
      <c r="G9" s="520"/>
      <c r="H9" s="520"/>
      <c r="I9" s="520"/>
      <c r="J9" s="520"/>
      <c r="K9" s="516"/>
      <c r="L9" s="53">
        <v>0</v>
      </c>
      <c r="M9" s="53">
        <f>L9*100</f>
        <v>0</v>
      </c>
      <c r="N9" s="84"/>
      <c r="O9" s="84"/>
      <c r="P9" s="84"/>
      <c r="Q9" s="84"/>
      <c r="R9" s="84"/>
      <c r="S9" s="84"/>
      <c r="T9" s="84"/>
      <c r="U9" s="84"/>
      <c r="V9" s="84"/>
      <c r="W9" s="84"/>
    </row>
    <row r="10" spans="1:23" ht="12.75" x14ac:dyDescent="0.2">
      <c r="A10" s="32"/>
      <c r="B10" s="608" t="s">
        <v>157</v>
      </c>
      <c r="C10" s="520"/>
      <c r="D10" s="520"/>
      <c r="E10" s="520"/>
      <c r="F10" s="520"/>
      <c r="G10" s="520"/>
      <c r="H10" s="520"/>
      <c r="I10" s="520"/>
      <c r="J10" s="520"/>
      <c r="K10" s="516"/>
      <c r="L10" s="76">
        <v>12</v>
      </c>
      <c r="M10" s="53">
        <f>L10*400</f>
        <v>4800</v>
      </c>
      <c r="N10" s="84"/>
      <c r="O10" s="84"/>
      <c r="P10" s="84"/>
      <c r="Q10" s="84"/>
      <c r="R10" s="84"/>
      <c r="S10" s="84"/>
      <c r="T10" s="84"/>
      <c r="U10" s="84"/>
      <c r="V10" s="84"/>
      <c r="W10" s="84"/>
    </row>
    <row r="11" spans="1:23" ht="12.75" x14ac:dyDescent="0.2">
      <c r="A11" s="32"/>
      <c r="B11" s="608" t="s">
        <v>160</v>
      </c>
      <c r="C11" s="520"/>
      <c r="D11" s="520"/>
      <c r="E11" s="520"/>
      <c r="F11" s="520"/>
      <c r="G11" s="520"/>
      <c r="H11" s="520"/>
      <c r="I11" s="520"/>
      <c r="J11" s="520"/>
      <c r="K11" s="516"/>
      <c r="L11" s="76">
        <v>7</v>
      </c>
      <c r="M11" s="53">
        <f>L11*1600</f>
        <v>11200</v>
      </c>
      <c r="N11" s="84"/>
      <c r="O11" s="84"/>
      <c r="P11" s="84"/>
      <c r="Q11" s="84"/>
      <c r="R11" s="84"/>
      <c r="S11" s="84"/>
      <c r="T11" s="84"/>
      <c r="U11" s="84"/>
      <c r="V11" s="84"/>
      <c r="W11" s="84"/>
    </row>
    <row r="12" spans="1:23" ht="14.25" x14ac:dyDescent="0.2">
      <c r="A12" s="42"/>
      <c r="B12" s="42"/>
      <c r="C12" s="42"/>
      <c r="D12" s="42"/>
      <c r="E12" s="42"/>
      <c r="F12" s="42"/>
      <c r="G12" s="42"/>
      <c r="H12" s="42"/>
      <c r="I12" s="42"/>
      <c r="J12" s="42"/>
      <c r="K12" s="45"/>
      <c r="L12" s="121" t="s">
        <v>35</v>
      </c>
      <c r="M12" s="122">
        <f>SUM(M3:M11)</f>
        <v>39200</v>
      </c>
      <c r="N12" s="123"/>
      <c r="O12" s="123"/>
      <c r="P12" s="123"/>
      <c r="Q12" s="123"/>
      <c r="R12" s="123"/>
      <c r="S12" s="123"/>
      <c r="T12" s="123"/>
      <c r="U12" s="123"/>
      <c r="V12" s="123"/>
      <c r="W12" s="123"/>
    </row>
    <row r="13" spans="1:23" ht="14.25" x14ac:dyDescent="0.2">
      <c r="A13" s="42"/>
      <c r="B13" s="42"/>
      <c r="C13" s="42"/>
      <c r="D13" s="42"/>
      <c r="E13" s="42"/>
      <c r="F13" s="42"/>
      <c r="G13" s="42"/>
      <c r="H13" s="42"/>
      <c r="I13" s="42"/>
      <c r="J13" s="42"/>
      <c r="K13" s="42"/>
      <c r="L13" s="123"/>
      <c r="M13" s="136"/>
      <c r="N13" s="123"/>
      <c r="O13" s="123"/>
      <c r="P13" s="123"/>
      <c r="Q13" s="123"/>
      <c r="R13" s="123"/>
      <c r="S13" s="123"/>
      <c r="T13" s="123"/>
      <c r="U13" s="123"/>
      <c r="V13" s="123"/>
      <c r="W13" s="123"/>
    </row>
    <row r="14" spans="1:23" ht="14.25" x14ac:dyDescent="0.2">
      <c r="A14" s="149"/>
      <c r="B14" s="149"/>
      <c r="C14" s="149"/>
      <c r="D14" s="149"/>
      <c r="E14" s="149"/>
      <c r="F14" s="149"/>
      <c r="G14" s="149"/>
      <c r="H14" s="149"/>
      <c r="I14" s="149"/>
      <c r="J14" s="149"/>
      <c r="K14" s="149"/>
      <c r="L14" s="150"/>
      <c r="M14" s="151"/>
      <c r="N14" s="150"/>
      <c r="O14" s="150"/>
      <c r="P14" s="150"/>
      <c r="Q14" s="150"/>
      <c r="R14" s="150"/>
      <c r="S14" s="123"/>
      <c r="T14" s="123"/>
      <c r="U14" s="123"/>
      <c r="V14" s="123"/>
      <c r="W14" s="123"/>
    </row>
    <row r="15" spans="1:23" ht="14.25" x14ac:dyDescent="0.2">
      <c r="A15" s="42"/>
      <c r="B15" s="42"/>
      <c r="C15" s="42"/>
      <c r="D15" s="42"/>
      <c r="E15" s="42"/>
      <c r="F15" s="42"/>
      <c r="G15" s="42"/>
      <c r="H15" s="42"/>
      <c r="I15" s="42"/>
      <c r="J15" s="42"/>
      <c r="K15" s="42"/>
      <c r="L15" s="123"/>
      <c r="M15" s="136"/>
      <c r="N15" s="123"/>
      <c r="O15" s="123"/>
      <c r="P15" s="123"/>
      <c r="Q15" s="123"/>
      <c r="R15" s="123"/>
      <c r="S15" s="123"/>
      <c r="T15" s="123"/>
      <c r="U15" s="123"/>
      <c r="V15" s="123"/>
      <c r="W15" s="123"/>
    </row>
    <row r="16" spans="1:23" ht="14.25" x14ac:dyDescent="0.2">
      <c r="A16" s="170"/>
      <c r="B16" s="629" t="s">
        <v>330</v>
      </c>
      <c r="C16" s="539"/>
      <c r="D16" s="539"/>
      <c r="E16" s="539"/>
      <c r="F16" s="539"/>
      <c r="G16" s="539"/>
      <c r="H16" s="539"/>
      <c r="I16" s="42"/>
      <c r="J16" s="42"/>
      <c r="K16" s="42"/>
      <c r="L16" s="2"/>
      <c r="M16" s="2"/>
      <c r="N16" s="123"/>
      <c r="O16" s="123"/>
      <c r="P16" s="123"/>
      <c r="Q16" s="123"/>
      <c r="R16" s="123"/>
      <c r="S16" s="123"/>
      <c r="T16" s="123"/>
      <c r="U16" s="123"/>
      <c r="V16" s="123"/>
      <c r="W16" s="123"/>
    </row>
    <row r="17" spans="1:23" ht="14.25" x14ac:dyDescent="0.2">
      <c r="A17" s="180"/>
      <c r="B17" s="182" t="str">
        <f>HYPERLINK("http://www.reddit.com/r/hearthstone/comments/1ua5c9/hearthstone_for_beginners_guide_and_resource/","Hearthstone Beginners Guide")</f>
        <v>Hearthstone Beginners Guide</v>
      </c>
      <c r="C17" s="30"/>
      <c r="D17" s="30"/>
      <c r="E17" s="30"/>
      <c r="F17" s="30"/>
      <c r="G17" s="30"/>
      <c r="H17" s="30"/>
      <c r="I17" s="42"/>
      <c r="J17" s="42"/>
      <c r="K17" s="42"/>
      <c r="L17" s="2"/>
      <c r="M17" s="2"/>
      <c r="N17" s="123"/>
      <c r="O17" s="123"/>
      <c r="P17" s="123"/>
      <c r="Q17" s="123"/>
      <c r="R17" s="123"/>
      <c r="S17" s="123"/>
      <c r="T17" s="123"/>
      <c r="U17" s="123"/>
      <c r="V17" s="123"/>
      <c r="W17" s="123"/>
    </row>
    <row r="18" spans="1:23" ht="14.25" x14ac:dyDescent="0.2">
      <c r="A18" s="180"/>
      <c r="B18" s="182" t="str">
        <f>HYPERLINK("http://www.reddit.com/r/hearthstone/comments/2kd0zr/hearthstone_intermediate_guide/","Hearthstone Intermediate Guide")</f>
        <v>Hearthstone Intermediate Guide</v>
      </c>
      <c r="C18" s="30"/>
      <c r="D18" s="30"/>
      <c r="E18" s="30"/>
      <c r="F18" s="30"/>
      <c r="G18" s="30"/>
      <c r="H18" s="30"/>
      <c r="I18" s="42"/>
      <c r="J18" s="42"/>
      <c r="K18" s="42"/>
      <c r="L18" s="2"/>
      <c r="M18" s="2"/>
      <c r="N18" s="123"/>
      <c r="O18" s="123"/>
      <c r="P18" s="123"/>
      <c r="Q18" s="123"/>
      <c r="R18" s="123"/>
      <c r="S18" s="123"/>
      <c r="T18" s="123"/>
      <c r="U18" s="123"/>
      <c r="V18" s="123"/>
      <c r="W18" s="123"/>
    </row>
    <row r="19" spans="1:23" ht="14.25" x14ac:dyDescent="0.2">
      <c r="A19" s="180"/>
      <c r="B19" s="182" t="str">
        <f>HYPERLINK("http://hearthstone.gamepedia.com/Advanced_rulebook#Health.2C_buffs_and_taking_damage","Advanced Card Interaction Rules")</f>
        <v>Advanced Card Interaction Rules</v>
      </c>
      <c r="C19" s="30"/>
      <c r="D19" s="30"/>
      <c r="E19" s="30"/>
      <c r="F19" s="30"/>
      <c r="G19" s="30"/>
      <c r="H19" s="30"/>
      <c r="I19" s="42"/>
      <c r="J19" s="42"/>
      <c r="K19" s="42"/>
      <c r="L19" s="2"/>
      <c r="M19" s="2"/>
      <c r="N19" s="123"/>
      <c r="O19" s="123"/>
      <c r="P19" s="123"/>
      <c r="Q19" s="123"/>
      <c r="R19" s="123"/>
      <c r="S19" s="123"/>
      <c r="T19" s="123"/>
      <c r="U19" s="123"/>
      <c r="V19" s="123"/>
      <c r="W19" s="123"/>
    </row>
    <row r="20" spans="1:23" ht="14.25" x14ac:dyDescent="0.2">
      <c r="A20" s="180"/>
      <c r="B20" s="182" t="str">
        <f>HYPERLINK("http://www.reddit.com/r/hearthstone/comments/2fn4r3/can_anyone_do_a_tldr_of_deck_types/ckavcwc","Deck Archtypes Explained")</f>
        <v>Deck Archtypes Explained</v>
      </c>
      <c r="C20" s="30"/>
      <c r="D20" s="30"/>
      <c r="E20" s="30"/>
      <c r="F20" s="30"/>
      <c r="G20" s="30"/>
      <c r="H20" s="30"/>
      <c r="I20" s="42"/>
      <c r="J20" s="42"/>
      <c r="K20" s="42"/>
      <c r="L20" s="2"/>
      <c r="M20" s="2"/>
      <c r="N20" s="123"/>
      <c r="O20" s="123"/>
      <c r="P20" s="123"/>
      <c r="Q20" s="123"/>
      <c r="R20" s="123"/>
      <c r="S20" s="123"/>
      <c r="T20" s="123"/>
      <c r="U20" s="123"/>
      <c r="V20" s="123"/>
      <c r="W20" s="123"/>
    </row>
    <row r="21" spans="1:23" ht="14.25" x14ac:dyDescent="0.2">
      <c r="A21" s="185"/>
      <c r="B21" s="615" t="str">
        <f>HYPERLINK("https://www.elie.net/blog/hearthstone/how-to-find-automatically-hearthstone-undervalued-cards","Hearthstone Card Appraisal Methodology (By Elie Burszsein)")</f>
        <v>Hearthstone Card Appraisal Methodology (By Elie Burszsein)</v>
      </c>
      <c r="C21" s="539"/>
      <c r="D21" s="539"/>
      <c r="E21" s="539"/>
      <c r="F21" s="539"/>
      <c r="G21" s="539"/>
      <c r="H21" s="539"/>
      <c r="I21" s="42"/>
      <c r="J21" s="42"/>
      <c r="K21" s="42"/>
      <c r="L21" s="2"/>
      <c r="M21" s="2"/>
      <c r="N21" s="123"/>
      <c r="O21" s="123"/>
      <c r="P21" s="123"/>
      <c r="Q21" s="123"/>
      <c r="R21" s="123"/>
      <c r="S21" s="123"/>
      <c r="T21" s="123"/>
      <c r="U21" s="123"/>
      <c r="V21" s="123"/>
      <c r="W21" s="123"/>
    </row>
    <row r="22" spans="1:23" ht="14.25" x14ac:dyDescent="0.2">
      <c r="A22" s="185"/>
      <c r="B22" s="615" t="str">
        <f>HYPERLINK("https://docs.google.com/spreadsheet/ccc?key=0AgQbrkzdzBU4dG9NbmtXakRpRHJrd19QNFZJM3VmWkE&amp;usp=sharing#gid=8","All Card Data in Spreadsheet Form")</f>
        <v>All Card Data in Spreadsheet Form</v>
      </c>
      <c r="C22" s="539"/>
      <c r="D22" s="539"/>
      <c r="E22" s="539"/>
      <c r="F22" s="539"/>
      <c r="G22" s="539"/>
      <c r="H22" s="539"/>
      <c r="I22" s="42"/>
      <c r="J22" s="42"/>
      <c r="K22" s="42"/>
      <c r="L22" s="2"/>
      <c r="M22" s="2"/>
      <c r="N22" s="123"/>
      <c r="O22" s="123"/>
      <c r="P22" s="123"/>
      <c r="Q22" s="123"/>
      <c r="R22" s="123"/>
      <c r="S22" s="123"/>
      <c r="T22" s="123"/>
      <c r="U22" s="123"/>
      <c r="V22" s="123"/>
      <c r="W22" s="123"/>
    </row>
    <row r="23" spans="1:23" ht="14.25" x14ac:dyDescent="0.2">
      <c r="A23" s="185"/>
      <c r="B23" s="615" t="str">
        <f>HYPERLINK("http://hearthstonejson.com/","All Card Data in JSON Form")</f>
        <v>All Card Data in JSON Form</v>
      </c>
      <c r="C23" s="539"/>
      <c r="D23" s="539"/>
      <c r="E23" s="539"/>
      <c r="F23" s="539"/>
      <c r="G23" s="539"/>
      <c r="H23" s="539"/>
      <c r="I23" s="42"/>
      <c r="J23" s="42"/>
      <c r="K23" s="42"/>
      <c r="L23" s="2"/>
      <c r="M23" s="2"/>
      <c r="N23" s="123"/>
      <c r="O23" s="123"/>
      <c r="P23" s="123"/>
      <c r="Q23" s="123"/>
      <c r="R23" s="123"/>
      <c r="S23" s="123"/>
      <c r="T23" s="123"/>
      <c r="U23" s="123"/>
      <c r="V23" s="123"/>
      <c r="W23" s="123"/>
    </row>
    <row r="24" spans="1:23" ht="14.25" x14ac:dyDescent="0.2">
      <c r="A24" s="180"/>
      <c r="B24" s="182" t="str">
        <f>HYPERLINK("https://docs.google.com/spreadsheets/d/1cImiE5AFmVvPdtvzbufIDVGwPbu2YMX9vuz-Kfkkq7Y/edit#gid=1932012075","All 3 Shredders Drop Guide Analysis")</f>
        <v>All 3 Shredders Drop Guide Analysis</v>
      </c>
      <c r="C24" s="30"/>
      <c r="D24" s="30"/>
      <c r="E24" s="30"/>
      <c r="F24" s="30"/>
      <c r="G24" s="30"/>
      <c r="H24" s="30"/>
      <c r="I24" s="42"/>
      <c r="J24" s="42"/>
      <c r="K24" s="42"/>
      <c r="L24" s="2"/>
      <c r="M24" s="2"/>
      <c r="N24" s="123"/>
      <c r="O24" s="123"/>
      <c r="P24" s="123"/>
      <c r="Q24" s="123"/>
      <c r="R24" s="123"/>
      <c r="S24" s="123"/>
      <c r="T24" s="123"/>
      <c r="U24" s="123"/>
      <c r="V24" s="123"/>
      <c r="W24" s="123"/>
    </row>
    <row r="25" spans="1:23" ht="14.25" x14ac:dyDescent="0.2">
      <c r="A25" s="30"/>
      <c r="B25" s="191" t="str">
        <f>HYPERLINK("https://github.com/Epix37/Hearthstone-Deck-Tracker/releases","Hearthstone Deck Tracker")</f>
        <v>Hearthstone Deck Tracker</v>
      </c>
      <c r="C25" s="30"/>
      <c r="D25" s="30"/>
      <c r="E25" s="30"/>
      <c r="F25" s="30"/>
      <c r="G25" s="30"/>
      <c r="H25" s="30"/>
      <c r="I25" s="42"/>
      <c r="J25" s="42"/>
      <c r="K25" s="42"/>
      <c r="L25" s="2"/>
      <c r="M25" s="2"/>
      <c r="N25" s="123"/>
      <c r="O25" s="123"/>
      <c r="P25" s="123"/>
      <c r="Q25" s="123"/>
      <c r="R25" s="123"/>
      <c r="S25" s="123"/>
      <c r="T25" s="123"/>
      <c r="U25" s="123"/>
      <c r="V25" s="123"/>
      <c r="W25" s="123"/>
    </row>
    <row r="26" spans="1:23" ht="14.25" x14ac:dyDescent="0.2">
      <c r="A26" s="30"/>
      <c r="B26" s="30"/>
      <c r="C26" s="30"/>
      <c r="D26" s="30"/>
      <c r="E26" s="30"/>
      <c r="F26" s="30"/>
      <c r="G26" s="30"/>
      <c r="H26" s="30"/>
      <c r="I26" s="42"/>
      <c r="J26" s="42"/>
      <c r="K26" s="42"/>
      <c r="L26" s="2"/>
      <c r="M26" s="2"/>
      <c r="N26" s="123"/>
      <c r="O26" s="123"/>
      <c r="P26" s="123"/>
      <c r="Q26" s="123"/>
      <c r="R26" s="123"/>
      <c r="S26" s="123"/>
      <c r="T26" s="123"/>
      <c r="U26" s="123"/>
      <c r="V26" s="123"/>
      <c r="W26" s="123"/>
    </row>
    <row r="27" spans="1:23" ht="14.25" x14ac:dyDescent="0.2">
      <c r="A27" s="30"/>
      <c r="B27" s="30"/>
      <c r="C27" s="30"/>
      <c r="D27" s="30"/>
      <c r="E27" s="30"/>
      <c r="F27" s="30"/>
      <c r="G27" s="30"/>
      <c r="H27" s="30"/>
      <c r="I27" s="42"/>
      <c r="J27" s="42"/>
      <c r="K27" s="42"/>
      <c r="L27" s="2"/>
      <c r="M27" s="2"/>
      <c r="N27" s="123"/>
      <c r="O27" s="123"/>
      <c r="P27" s="123"/>
      <c r="Q27" s="123"/>
      <c r="R27" s="123"/>
      <c r="S27" s="123"/>
      <c r="T27" s="123"/>
      <c r="U27" s="123"/>
      <c r="V27" s="123"/>
      <c r="W27" s="123"/>
    </row>
    <row r="28" spans="1:23" ht="15" x14ac:dyDescent="0.2">
      <c r="C28" s="193"/>
      <c r="D28" s="193"/>
      <c r="E28" s="193"/>
      <c r="F28" s="193"/>
      <c r="G28" s="193"/>
      <c r="H28" s="193"/>
      <c r="I28" s="195"/>
      <c r="J28" s="195"/>
      <c r="K28" s="195"/>
      <c r="L28" s="123"/>
      <c r="M28" s="123"/>
      <c r="N28" s="123"/>
      <c r="O28" s="123"/>
      <c r="P28" s="123"/>
      <c r="Q28" s="123"/>
      <c r="R28" s="123"/>
      <c r="S28" s="123"/>
      <c r="T28" s="123"/>
      <c r="U28" s="123"/>
      <c r="V28" s="123"/>
      <c r="W28" s="123"/>
    </row>
    <row r="29" spans="1:23" ht="14.25" x14ac:dyDescent="0.2">
      <c r="A29" s="149"/>
      <c r="B29" s="149"/>
      <c r="C29" s="149"/>
      <c r="D29" s="149"/>
      <c r="E29" s="149"/>
      <c r="F29" s="149"/>
      <c r="G29" s="149"/>
      <c r="H29" s="149"/>
      <c r="I29" s="149"/>
      <c r="J29" s="149"/>
      <c r="K29" s="149"/>
      <c r="L29" s="150"/>
      <c r="M29" s="151"/>
      <c r="N29" s="150"/>
      <c r="O29" s="150"/>
      <c r="P29" s="150"/>
      <c r="Q29" s="150"/>
      <c r="R29" s="150"/>
      <c r="S29" s="123"/>
      <c r="T29" s="123"/>
      <c r="U29" s="123"/>
      <c r="V29" s="123"/>
      <c r="W29" s="123"/>
    </row>
    <row r="30" spans="1:23" ht="15" x14ac:dyDescent="0.2">
      <c r="C30" s="193"/>
      <c r="D30" s="193"/>
      <c r="E30" s="193"/>
      <c r="F30" s="193"/>
      <c r="G30" s="193"/>
      <c r="H30" s="193"/>
      <c r="I30" s="195"/>
      <c r="J30" s="195"/>
      <c r="K30" s="195"/>
      <c r="L30" s="123"/>
      <c r="M30" s="123"/>
      <c r="N30" s="123"/>
      <c r="O30" s="123"/>
      <c r="P30" s="123"/>
      <c r="Q30" s="123"/>
      <c r="R30" s="123"/>
      <c r="S30" s="123"/>
      <c r="T30" s="123"/>
      <c r="U30" s="123"/>
      <c r="V30" s="123"/>
      <c r="W30" s="123"/>
    </row>
    <row r="31" spans="1:23" ht="15" x14ac:dyDescent="0.2">
      <c r="A31" s="197"/>
      <c r="B31" s="627" t="str">
        <f>Overview!N4</f>
        <v xml:space="preserve">You Should Buy - - - &gt;   </v>
      </c>
      <c r="C31" s="588"/>
      <c r="D31" s="588"/>
      <c r="E31" s="588"/>
      <c r="F31" s="589"/>
      <c r="G31" s="627" t="str">
        <f>Overview!S4</f>
        <v>GvG Card Packs</v>
      </c>
      <c r="H31" s="588"/>
      <c r="I31" s="588"/>
      <c r="J31" s="588"/>
      <c r="K31" s="589"/>
      <c r="L31" s="621" t="s">
        <v>405</v>
      </c>
      <c r="M31" s="589"/>
      <c r="N31" s="621" t="s">
        <v>407</v>
      </c>
      <c r="O31" s="589"/>
      <c r="P31" s="621" t="s">
        <v>409</v>
      </c>
      <c r="Q31" s="589"/>
      <c r="R31" s="123"/>
      <c r="S31" s="123"/>
      <c r="T31" s="123"/>
      <c r="U31" s="123"/>
      <c r="V31" s="123"/>
      <c r="W31" s="123"/>
    </row>
    <row r="32" spans="1:23" ht="15" x14ac:dyDescent="0.2">
      <c r="A32" s="197"/>
      <c r="B32" s="593"/>
      <c r="C32" s="520"/>
      <c r="D32" s="520"/>
      <c r="E32" s="520"/>
      <c r="F32" s="516"/>
      <c r="G32" s="593"/>
      <c r="H32" s="520"/>
      <c r="I32" s="520"/>
      <c r="J32" s="520"/>
      <c r="K32" s="516"/>
      <c r="L32" s="593"/>
      <c r="M32" s="516"/>
      <c r="N32" s="593"/>
      <c r="O32" s="516"/>
      <c r="P32" s="593"/>
      <c r="Q32" s="516"/>
      <c r="R32" s="123"/>
      <c r="S32" s="123"/>
      <c r="T32" s="123"/>
      <c r="U32" s="123"/>
      <c r="V32" s="123"/>
      <c r="W32" s="123"/>
    </row>
    <row r="33" spans="1:23" ht="14.25" x14ac:dyDescent="0.2">
      <c r="A33" s="206"/>
      <c r="B33" s="630" t="str">
        <f>Overview!N6</f>
        <v>Standard Pack Values:</v>
      </c>
      <c r="C33" s="591"/>
      <c r="D33" s="542"/>
      <c r="E33" s="207">
        <f>Overview!Q6</f>
        <v>86.977119279819945</v>
      </c>
      <c r="F33" s="626" t="str">
        <f>Overview!R6</f>
        <v>Classic:</v>
      </c>
      <c r="G33" s="542"/>
      <c r="H33" s="210">
        <f>Overview!T6</f>
        <v>222.57940382783758</v>
      </c>
      <c r="I33" s="624" t="str">
        <f>Overview!U6</f>
        <v>GvG:</v>
      </c>
      <c r="J33" s="542"/>
      <c r="K33" s="213">
        <f>Overview!W6</f>
        <v>273.49106133731976</v>
      </c>
      <c r="L33" s="619" t="s">
        <v>18</v>
      </c>
      <c r="M33" s="620" t="s">
        <v>38</v>
      </c>
      <c r="N33" s="619" t="s">
        <v>18</v>
      </c>
      <c r="O33" s="620" t="s">
        <v>38</v>
      </c>
      <c r="P33" s="619"/>
      <c r="Q33" s="620"/>
      <c r="R33" s="123"/>
      <c r="S33" s="123"/>
      <c r="T33" s="123"/>
      <c r="U33" s="123"/>
      <c r="V33" s="123"/>
      <c r="W33" s="123"/>
    </row>
    <row r="34" spans="1:23" ht="14.25" x14ac:dyDescent="0.2">
      <c r="A34" s="206"/>
      <c r="B34" s="218">
        <f>Overview!N7</f>
        <v>0</v>
      </c>
      <c r="C34" s="218" t="str">
        <f>Overview!O7</f>
        <v>Chance</v>
      </c>
      <c r="D34" s="218" t="str">
        <f>Overview!P7</f>
        <v>Total Value</v>
      </c>
      <c r="E34" s="218" t="str">
        <f>Overview!Q7</f>
        <v>D/E Value</v>
      </c>
      <c r="F34" s="223" t="str">
        <f>Overview!R7</f>
        <v>#</v>
      </c>
      <c r="G34" s="626" t="str">
        <f>Overview!S7</f>
        <v>Missing Cards</v>
      </c>
      <c r="H34" s="542"/>
      <c r="I34" s="226" t="str">
        <f>Overview!U7</f>
        <v>#</v>
      </c>
      <c r="J34" s="226" t="str">
        <f>Overview!V7</f>
        <v>Missing Cards</v>
      </c>
      <c r="K34" s="228">
        <f>Overview!W7</f>
        <v>0</v>
      </c>
      <c r="L34" s="595"/>
      <c r="M34" s="595"/>
      <c r="N34" s="595"/>
      <c r="O34" s="595"/>
      <c r="P34" s="595"/>
      <c r="Q34" s="595"/>
      <c r="R34" s="123"/>
      <c r="S34" s="123"/>
      <c r="T34" s="123"/>
      <c r="U34" s="123"/>
      <c r="V34" s="123"/>
      <c r="W34" s="123"/>
    </row>
    <row r="35" spans="1:23" x14ac:dyDescent="0.2">
      <c r="A35" s="197"/>
      <c r="B35" s="231" t="str">
        <f>Overview!N8</f>
        <v>Common</v>
      </c>
      <c r="C35" s="235">
        <f>Overview!O8</f>
        <v>0.71405351337834455</v>
      </c>
      <c r="D35" s="237">
        <f>Overview!P8</f>
        <v>40</v>
      </c>
      <c r="E35" s="237">
        <f>Overview!Q8</f>
        <v>5</v>
      </c>
      <c r="F35" s="239">
        <f>Overview!R8</f>
        <v>188</v>
      </c>
      <c r="G35" s="239">
        <f>Overview!S8</f>
        <v>9</v>
      </c>
      <c r="H35" s="247">
        <f>Overview!T8</f>
        <v>4.7666870174990548</v>
      </c>
      <c r="I35" s="249">
        <f>Overview!U8</f>
        <v>80</v>
      </c>
      <c r="J35" s="249">
        <f>Overview!V8</f>
        <v>10</v>
      </c>
      <c r="K35" s="252">
        <f>Overview!W8</f>
        <v>6.6942516879219802</v>
      </c>
      <c r="L35" s="255">
        <f t="shared" ref="L35:L38" si="0">G35/F35*C35</f>
        <v>3.4183412874495216E-2</v>
      </c>
      <c r="M35" s="257">
        <f t="shared" ref="M35:M38" si="1">J35/I35*C35</f>
        <v>8.9256689172293069E-2</v>
      </c>
      <c r="N35" s="255">
        <f t="shared" ref="N35:N38" si="2">(G35/F35*C35)*5</f>
        <v>0.17091706437247609</v>
      </c>
      <c r="O35" s="257">
        <f t="shared" ref="O35:O38" si="3">(J35/I35*C35)*5</f>
        <v>0.44628344586146534</v>
      </c>
      <c r="P35" s="260"/>
      <c r="Q35" s="266"/>
      <c r="R35" s="123"/>
      <c r="S35" s="123"/>
      <c r="T35" s="123"/>
      <c r="U35" s="123"/>
      <c r="V35" s="123"/>
      <c r="W35" s="123"/>
    </row>
    <row r="36" spans="1:23" x14ac:dyDescent="0.2">
      <c r="A36" s="197"/>
      <c r="B36" s="231" t="str">
        <f>Overview!N9</f>
        <v>Rare</v>
      </c>
      <c r="C36" s="235">
        <f>Overview!O9</f>
        <v>0.22910727681920479</v>
      </c>
      <c r="D36" s="237">
        <f>Overview!P9</f>
        <v>100</v>
      </c>
      <c r="E36" s="237">
        <f>Overview!Q9</f>
        <v>20</v>
      </c>
      <c r="F36" s="239">
        <f>Overview!R9</f>
        <v>162</v>
      </c>
      <c r="G36" s="239">
        <f>Overview!S9</f>
        <v>54</v>
      </c>
      <c r="H36" s="247">
        <f>Overview!T9</f>
        <v>10.691672918229555</v>
      </c>
      <c r="I36" s="249">
        <f>Overview!U9</f>
        <v>74</v>
      </c>
      <c r="J36" s="249">
        <f>Overview!V9</f>
        <v>39</v>
      </c>
      <c r="K36" s="252">
        <f>Overview!W9</f>
        <v>14.241803694166782</v>
      </c>
      <c r="L36" s="255">
        <f t="shared" si="0"/>
        <v>7.6369092273068262E-2</v>
      </c>
      <c r="M36" s="257">
        <f t="shared" si="1"/>
        <v>0.12074572697228358</v>
      </c>
      <c r="N36" s="255">
        <f t="shared" si="2"/>
        <v>0.38184546136534131</v>
      </c>
      <c r="O36" s="257">
        <f t="shared" si="3"/>
        <v>0.60372863486141792</v>
      </c>
      <c r="P36" s="260"/>
      <c r="Q36" s="266"/>
      <c r="R36" s="123"/>
      <c r="S36" s="123"/>
      <c r="T36" s="123"/>
      <c r="U36" s="123"/>
      <c r="V36" s="123"/>
      <c r="W36" s="123"/>
    </row>
    <row r="37" spans="1:23" x14ac:dyDescent="0.2">
      <c r="A37" s="197"/>
      <c r="B37" s="231" t="str">
        <f>Overview!N10</f>
        <v>Epic</v>
      </c>
      <c r="C37" s="235">
        <f>Overview!O10</f>
        <v>4.4948737184296074E-2</v>
      </c>
      <c r="D37" s="237">
        <f>Overview!P10</f>
        <v>400</v>
      </c>
      <c r="E37" s="237">
        <f>Overview!Q10</f>
        <v>100</v>
      </c>
      <c r="F37" s="239">
        <f>Overview!R10</f>
        <v>74</v>
      </c>
      <c r="G37" s="239">
        <f>Overview!S10</f>
        <v>47</v>
      </c>
      <c r="H37" s="247">
        <f>Overview!T10</f>
        <v>13.059430398140075</v>
      </c>
      <c r="I37" s="249">
        <f>Overview!U10</f>
        <v>52</v>
      </c>
      <c r="J37" s="249">
        <f>Overview!V10</f>
        <v>45</v>
      </c>
      <c r="K37" s="252">
        <f>Overview!W10</f>
        <v>16.164257410506472</v>
      </c>
      <c r="L37" s="255">
        <f t="shared" si="0"/>
        <v>2.8548522265701558E-2</v>
      </c>
      <c r="M37" s="257">
        <f t="shared" si="1"/>
        <v>3.8897945640256219E-2</v>
      </c>
      <c r="N37" s="255">
        <f t="shared" si="2"/>
        <v>0.1427426113285078</v>
      </c>
      <c r="O37" s="257">
        <f t="shared" si="3"/>
        <v>0.1944897282012811</v>
      </c>
      <c r="P37" s="260"/>
      <c r="Q37" s="266"/>
      <c r="R37" s="123"/>
      <c r="S37" s="123"/>
      <c r="T37" s="123"/>
      <c r="U37" s="123"/>
      <c r="V37" s="123"/>
      <c r="W37" s="123"/>
    </row>
    <row r="38" spans="1:23" x14ac:dyDescent="0.2">
      <c r="A38" s="197"/>
      <c r="B38" s="273" t="str">
        <f>Overview!N11</f>
        <v>Legendary</v>
      </c>
      <c r="C38" s="235">
        <f>Overview!O11</f>
        <v>1.1890472618154539E-2</v>
      </c>
      <c r="D38" s="237">
        <f>Overview!P11</f>
        <v>1600</v>
      </c>
      <c r="E38" s="237">
        <f>Overview!Q11</f>
        <v>400</v>
      </c>
      <c r="F38" s="239">
        <f>Overview!R11</f>
        <v>33</v>
      </c>
      <c r="G38" s="239">
        <f>Overview!S11</f>
        <v>26</v>
      </c>
      <c r="H38" s="247">
        <f>Overview!T11</f>
        <v>15.998090431698833</v>
      </c>
      <c r="I38" s="249">
        <f>Overview!U11</f>
        <v>20</v>
      </c>
      <c r="J38" s="249">
        <f>Overview!V11</f>
        <v>18</v>
      </c>
      <c r="K38" s="252">
        <f>Overview!W11</f>
        <v>17.597899474868719</v>
      </c>
      <c r="L38" s="255">
        <f t="shared" si="0"/>
        <v>9.3682511536975158E-3</v>
      </c>
      <c r="M38" s="257">
        <f t="shared" si="1"/>
        <v>1.0701425356339085E-2</v>
      </c>
      <c r="N38" s="255">
        <f t="shared" si="2"/>
        <v>4.6841255768487577E-2</v>
      </c>
      <c r="O38" s="257">
        <f t="shared" si="3"/>
        <v>5.3507126781695426E-2</v>
      </c>
      <c r="P38" s="260"/>
      <c r="Q38" s="266"/>
      <c r="R38" s="123"/>
      <c r="S38" s="123"/>
      <c r="T38" s="123"/>
      <c r="U38" s="123"/>
      <c r="V38" s="123"/>
      <c r="W38" s="123"/>
    </row>
    <row r="39" spans="1:23" x14ac:dyDescent="0.2">
      <c r="A39" s="195"/>
      <c r="C39" s="195"/>
      <c r="D39" s="195"/>
      <c r="E39" s="195"/>
      <c r="F39" s="625" t="s">
        <v>471</v>
      </c>
      <c r="G39" s="539"/>
      <c r="H39" s="539"/>
      <c r="I39" s="539"/>
      <c r="J39" s="539"/>
      <c r="K39" s="539"/>
      <c r="L39" s="255">
        <f t="shared" ref="L39:O39" si="4">(L37+L38)-(L37*L38)</f>
        <v>3.7649323692747053E-2</v>
      </c>
      <c r="M39" s="257">
        <f t="shared" si="4"/>
        <v>4.9183107534811164E-2</v>
      </c>
      <c r="N39" s="255">
        <f t="shared" si="4"/>
        <v>0.18289762393069492</v>
      </c>
      <c r="O39" s="257">
        <f t="shared" si="4"/>
        <v>0.23759026843837308</v>
      </c>
      <c r="P39" s="275">
        <f t="shared" ref="P39:Q39" si="5">100/(N39*100)</f>
        <v>5.4675395913231126</v>
      </c>
      <c r="Q39" s="277">
        <f t="shared" si="5"/>
        <v>4.2089265969215539</v>
      </c>
      <c r="R39" s="123"/>
      <c r="S39" s="123"/>
      <c r="T39" s="123"/>
      <c r="U39" s="123"/>
      <c r="V39" s="123"/>
      <c r="W39" s="123"/>
    </row>
    <row r="40" spans="1:23" ht="15" x14ac:dyDescent="0.2">
      <c r="A40" s="195"/>
      <c r="B40" s="195"/>
      <c r="C40" s="195"/>
      <c r="D40" s="195"/>
      <c r="E40" s="195"/>
      <c r="F40" s="195"/>
      <c r="G40" s="195"/>
      <c r="H40" s="195"/>
      <c r="I40" s="195"/>
      <c r="J40" s="195"/>
      <c r="K40" s="195"/>
      <c r="L40" s="123"/>
      <c r="M40" s="123"/>
      <c r="N40" s="123"/>
      <c r="O40" s="123"/>
      <c r="P40" s="123"/>
      <c r="Q40" s="123"/>
      <c r="R40" s="123"/>
      <c r="S40" s="123"/>
      <c r="T40" s="123"/>
      <c r="U40" s="123"/>
      <c r="V40" s="123"/>
      <c r="W40" s="123"/>
    </row>
    <row r="41" spans="1:23" ht="14.25" x14ac:dyDescent="0.2">
      <c r="A41" s="149"/>
      <c r="B41" s="149"/>
      <c r="C41" s="149"/>
      <c r="D41" s="149"/>
      <c r="E41" s="149"/>
      <c r="F41" s="149"/>
      <c r="G41" s="149"/>
      <c r="H41" s="149"/>
      <c r="I41" s="149"/>
      <c r="J41" s="149"/>
      <c r="K41" s="149"/>
      <c r="L41" s="150"/>
      <c r="M41" s="151"/>
      <c r="N41" s="150"/>
      <c r="O41" s="150"/>
      <c r="P41" s="150"/>
      <c r="Q41" s="150"/>
      <c r="R41" s="150"/>
      <c r="S41" s="123"/>
      <c r="T41" s="123"/>
      <c r="U41" s="123"/>
      <c r="V41" s="123"/>
      <c r="W41" s="123"/>
    </row>
    <row r="42" spans="1:23" ht="15" x14ac:dyDescent="0.2">
      <c r="A42" s="195"/>
      <c r="B42" s="195"/>
      <c r="C42" s="195"/>
      <c r="D42" s="195"/>
      <c r="E42" s="195"/>
      <c r="F42" s="195"/>
      <c r="G42" s="195"/>
      <c r="H42" s="195"/>
      <c r="I42" s="195"/>
      <c r="J42" s="195"/>
      <c r="K42" s="195"/>
      <c r="L42" s="123"/>
      <c r="M42" s="123"/>
      <c r="N42" s="123"/>
      <c r="O42" s="123"/>
      <c r="P42" s="123"/>
      <c r="Q42" s="123"/>
      <c r="R42" s="123"/>
      <c r="S42" s="123"/>
      <c r="T42" s="123"/>
      <c r="U42" s="123"/>
      <c r="V42" s="123"/>
      <c r="W42" s="123"/>
    </row>
    <row r="43" spans="1:23" x14ac:dyDescent="0.25">
      <c r="A43" s="278"/>
      <c r="B43" s="632" t="s">
        <v>484</v>
      </c>
      <c r="C43" s="591"/>
      <c r="D43" s="591"/>
      <c r="E43" s="591"/>
      <c r="F43" s="591"/>
      <c r="G43" s="591"/>
      <c r="H43" s="542"/>
      <c r="I43" s="195"/>
      <c r="J43" s="195"/>
      <c r="K43" s="195"/>
      <c r="L43" s="281">
        <f>1/0.7777*5</f>
        <v>6.4292143500064292</v>
      </c>
      <c r="M43" s="123"/>
      <c r="N43" s="123"/>
      <c r="O43" s="123"/>
      <c r="P43" s="123"/>
      <c r="Q43" s="123"/>
      <c r="R43" s="123"/>
      <c r="S43" s="123"/>
      <c r="T43" s="123"/>
      <c r="U43" s="123"/>
      <c r="V43" s="123"/>
      <c r="W43" s="123"/>
    </row>
    <row r="44" spans="1:23" x14ac:dyDescent="0.25">
      <c r="A44" s="282"/>
      <c r="B44" s="633" t="str">
        <f>HYPERLINK("http://www.hearthhead.com/quests","Source")</f>
        <v>Source</v>
      </c>
      <c r="C44" s="591"/>
      <c r="D44" s="591"/>
      <c r="E44" s="542"/>
      <c r="F44" s="284" t="s">
        <v>495</v>
      </c>
      <c r="G44" s="284" t="s">
        <v>497</v>
      </c>
      <c r="H44" s="285" t="s">
        <v>498</v>
      </c>
      <c r="I44" s="195"/>
      <c r="J44" s="195"/>
      <c r="K44" s="195"/>
      <c r="L44" s="123"/>
      <c r="M44" s="123"/>
      <c r="N44" s="123"/>
      <c r="O44" s="123"/>
      <c r="P44" s="123"/>
      <c r="Q44" s="123"/>
      <c r="R44" s="123"/>
      <c r="S44" s="123"/>
      <c r="T44" s="123"/>
      <c r="U44" s="123"/>
      <c r="V44" s="123"/>
      <c r="W44" s="123"/>
    </row>
    <row r="45" spans="1:23" ht="15" x14ac:dyDescent="0.2">
      <c r="A45" s="286"/>
      <c r="B45" s="628" t="s">
        <v>500</v>
      </c>
      <c r="C45" s="591"/>
      <c r="D45" s="591"/>
      <c r="E45" s="591"/>
      <c r="F45" s="287">
        <v>0.13</v>
      </c>
      <c r="G45" s="288">
        <v>40</v>
      </c>
      <c r="H45" s="289">
        <f t="shared" ref="H45:H70" si="6">F45*G45</f>
        <v>5.2</v>
      </c>
      <c r="I45" s="195"/>
      <c r="J45" s="195"/>
      <c r="K45" s="195"/>
      <c r="L45" s="123"/>
      <c r="M45" s="123"/>
      <c r="N45" s="123"/>
      <c r="O45" s="123"/>
      <c r="P45" s="123"/>
      <c r="Q45" s="123"/>
      <c r="R45" s="123"/>
      <c r="S45" s="123"/>
      <c r="T45" s="123"/>
      <c r="U45" s="123"/>
      <c r="V45" s="123"/>
      <c r="W45" s="123"/>
    </row>
    <row r="46" spans="1:23" ht="15" x14ac:dyDescent="0.2">
      <c r="A46" s="286"/>
      <c r="B46" s="628" t="s">
        <v>509</v>
      </c>
      <c r="C46" s="591"/>
      <c r="D46" s="591"/>
      <c r="E46" s="591"/>
      <c r="F46" s="287">
        <v>4.2999999999999997E-2</v>
      </c>
      <c r="G46" s="288">
        <v>40</v>
      </c>
      <c r="H46" s="289">
        <f t="shared" si="6"/>
        <v>1.7199999999999998</v>
      </c>
      <c r="I46" s="195"/>
      <c r="J46" s="195"/>
      <c r="K46" s="195"/>
      <c r="L46" s="123"/>
      <c r="M46" s="123"/>
      <c r="N46" s="123"/>
      <c r="O46" s="123"/>
      <c r="P46" s="123"/>
      <c r="Q46" s="123"/>
      <c r="R46" s="123"/>
      <c r="S46" s="123"/>
      <c r="T46" s="123"/>
      <c r="U46" s="123"/>
      <c r="V46" s="123"/>
      <c r="W46" s="123"/>
    </row>
    <row r="47" spans="1:23" ht="15" x14ac:dyDescent="0.2">
      <c r="A47" s="286"/>
      <c r="B47" s="628" t="s">
        <v>511</v>
      </c>
      <c r="C47" s="591"/>
      <c r="D47" s="591"/>
      <c r="E47" s="591"/>
      <c r="F47" s="287">
        <v>4.2999999999999997E-2</v>
      </c>
      <c r="G47" s="288">
        <v>40</v>
      </c>
      <c r="H47" s="289">
        <f t="shared" si="6"/>
        <v>1.7199999999999998</v>
      </c>
      <c r="I47" s="195"/>
      <c r="J47" s="195"/>
      <c r="K47" s="195"/>
      <c r="L47" s="123"/>
      <c r="M47" s="123"/>
      <c r="N47" s="123"/>
      <c r="O47" s="123"/>
      <c r="P47" s="123"/>
      <c r="Q47" s="123"/>
      <c r="R47" s="123"/>
      <c r="S47" s="123"/>
      <c r="T47" s="123"/>
      <c r="U47" s="123"/>
      <c r="V47" s="123"/>
      <c r="W47" s="123"/>
    </row>
    <row r="48" spans="1:23" ht="15" x14ac:dyDescent="0.2">
      <c r="A48" s="286"/>
      <c r="B48" s="628" t="s">
        <v>513</v>
      </c>
      <c r="C48" s="591"/>
      <c r="D48" s="591"/>
      <c r="E48" s="591"/>
      <c r="F48" s="287">
        <v>4.2999999999999997E-2</v>
      </c>
      <c r="G48" s="288">
        <v>40</v>
      </c>
      <c r="H48" s="289">
        <f t="shared" si="6"/>
        <v>1.7199999999999998</v>
      </c>
      <c r="I48" s="195"/>
      <c r="J48" s="195"/>
      <c r="K48" s="195"/>
      <c r="L48" s="123"/>
      <c r="M48" s="123"/>
      <c r="N48" s="123"/>
      <c r="O48" s="123"/>
      <c r="P48" s="123"/>
      <c r="Q48" s="123"/>
      <c r="R48" s="123"/>
      <c r="S48" s="123"/>
      <c r="T48" s="123"/>
      <c r="U48" s="123"/>
      <c r="V48" s="123"/>
      <c r="W48" s="123"/>
    </row>
    <row r="49" spans="1:23" ht="15" x14ac:dyDescent="0.2">
      <c r="A49" s="286"/>
      <c r="B49" s="628" t="s">
        <v>515</v>
      </c>
      <c r="C49" s="591"/>
      <c r="D49" s="591"/>
      <c r="E49" s="591"/>
      <c r="F49" s="287">
        <v>4.2999999999999997E-2</v>
      </c>
      <c r="G49" s="288">
        <v>40</v>
      </c>
      <c r="H49" s="289">
        <f t="shared" si="6"/>
        <v>1.7199999999999998</v>
      </c>
      <c r="I49" s="195"/>
      <c r="J49" s="195"/>
      <c r="K49" s="195"/>
      <c r="L49" s="123"/>
      <c r="M49" s="123"/>
      <c r="N49" s="123"/>
      <c r="O49" s="123"/>
      <c r="P49" s="123"/>
      <c r="Q49" s="123"/>
      <c r="R49" s="123"/>
      <c r="S49" s="123"/>
      <c r="T49" s="123"/>
      <c r="U49" s="123"/>
      <c r="V49" s="123"/>
      <c r="W49" s="123"/>
    </row>
    <row r="50" spans="1:23" ht="15" x14ac:dyDescent="0.2">
      <c r="A50" s="286"/>
      <c r="B50" s="628" t="s">
        <v>517</v>
      </c>
      <c r="C50" s="591"/>
      <c r="D50" s="591"/>
      <c r="E50" s="591"/>
      <c r="F50" s="287">
        <v>4.2999999999999997E-2</v>
      </c>
      <c r="G50" s="288">
        <v>40</v>
      </c>
      <c r="H50" s="289">
        <f t="shared" si="6"/>
        <v>1.7199999999999998</v>
      </c>
      <c r="I50" s="195"/>
      <c r="J50" s="195"/>
      <c r="K50" s="195"/>
      <c r="L50" s="123"/>
      <c r="M50" s="123"/>
      <c r="N50" s="123"/>
      <c r="O50" s="123"/>
      <c r="P50" s="123"/>
      <c r="Q50" s="123"/>
      <c r="R50" s="123"/>
      <c r="S50" s="123"/>
      <c r="T50" s="123"/>
      <c r="U50" s="123"/>
      <c r="V50" s="123"/>
      <c r="W50" s="123"/>
    </row>
    <row r="51" spans="1:23" ht="15" x14ac:dyDescent="0.2">
      <c r="A51" s="286"/>
      <c r="B51" s="628" t="s">
        <v>519</v>
      </c>
      <c r="C51" s="591"/>
      <c r="D51" s="591"/>
      <c r="E51" s="591"/>
      <c r="F51" s="287">
        <v>4.2999999999999997E-2</v>
      </c>
      <c r="G51" s="288">
        <v>40</v>
      </c>
      <c r="H51" s="289">
        <f t="shared" si="6"/>
        <v>1.7199999999999998</v>
      </c>
      <c r="I51" s="195"/>
      <c r="J51" s="195"/>
      <c r="K51" s="195"/>
      <c r="L51" s="123"/>
      <c r="M51" s="123"/>
      <c r="N51" s="123"/>
      <c r="O51" s="123"/>
      <c r="P51" s="123"/>
      <c r="Q51" s="123"/>
      <c r="R51" s="123"/>
      <c r="S51" s="123"/>
      <c r="T51" s="123"/>
      <c r="U51" s="123"/>
      <c r="V51" s="123"/>
      <c r="W51" s="123"/>
    </row>
    <row r="52" spans="1:23" ht="15" x14ac:dyDescent="0.2">
      <c r="A52" s="286"/>
      <c r="B52" s="628" t="s">
        <v>521</v>
      </c>
      <c r="C52" s="591"/>
      <c r="D52" s="591"/>
      <c r="E52" s="591"/>
      <c r="F52" s="287">
        <v>4.2999999999999997E-2</v>
      </c>
      <c r="G52" s="288">
        <v>40</v>
      </c>
      <c r="H52" s="289">
        <f t="shared" si="6"/>
        <v>1.7199999999999998</v>
      </c>
      <c r="I52" s="195"/>
      <c r="J52" s="195"/>
      <c r="K52" s="195"/>
      <c r="L52" s="123"/>
      <c r="M52" s="123"/>
      <c r="N52" s="123"/>
      <c r="O52" s="123"/>
      <c r="P52" s="123"/>
      <c r="Q52" s="123"/>
      <c r="R52" s="123"/>
      <c r="S52" s="123"/>
      <c r="T52" s="123"/>
      <c r="U52" s="123"/>
      <c r="V52" s="123"/>
      <c r="W52" s="123"/>
    </row>
    <row r="53" spans="1:23" ht="15" x14ac:dyDescent="0.2">
      <c r="A53" s="286"/>
      <c r="B53" s="628" t="s">
        <v>525</v>
      </c>
      <c r="C53" s="591"/>
      <c r="D53" s="591"/>
      <c r="E53" s="591"/>
      <c r="F53" s="287">
        <v>4.2999999999999997E-2</v>
      </c>
      <c r="G53" s="288">
        <v>40</v>
      </c>
      <c r="H53" s="289">
        <f t="shared" si="6"/>
        <v>1.7199999999999998</v>
      </c>
      <c r="I53" s="195"/>
      <c r="J53" s="195"/>
      <c r="K53" s="195"/>
      <c r="L53" s="123"/>
      <c r="M53" s="123"/>
      <c r="N53" s="123"/>
      <c r="O53" s="123"/>
      <c r="P53" s="123"/>
      <c r="Q53" s="123"/>
      <c r="R53" s="123"/>
      <c r="S53" s="123"/>
      <c r="T53" s="123"/>
      <c r="U53" s="123"/>
      <c r="V53" s="123"/>
      <c r="W53" s="123"/>
    </row>
    <row r="54" spans="1:23" ht="15" x14ac:dyDescent="0.2">
      <c r="A54" s="286"/>
      <c r="B54" s="628" t="s">
        <v>527</v>
      </c>
      <c r="C54" s="591"/>
      <c r="D54" s="591"/>
      <c r="E54" s="591"/>
      <c r="F54" s="287">
        <v>4.2999999999999997E-2</v>
      </c>
      <c r="G54" s="288">
        <v>40</v>
      </c>
      <c r="H54" s="289">
        <f t="shared" si="6"/>
        <v>1.7199999999999998</v>
      </c>
      <c r="I54" s="195"/>
      <c r="J54" s="195"/>
      <c r="K54" s="195"/>
      <c r="L54" s="123"/>
      <c r="M54" s="123"/>
      <c r="N54" s="123"/>
      <c r="O54" s="123"/>
      <c r="P54" s="123"/>
      <c r="Q54" s="123"/>
      <c r="R54" s="123"/>
      <c r="S54" s="123"/>
      <c r="T54" s="123"/>
      <c r="U54" s="123"/>
      <c r="V54" s="123"/>
      <c r="W54" s="123"/>
    </row>
    <row r="55" spans="1:23" ht="15" x14ac:dyDescent="0.2">
      <c r="A55" s="286"/>
      <c r="B55" s="628" t="s">
        <v>529</v>
      </c>
      <c r="C55" s="591"/>
      <c r="D55" s="591"/>
      <c r="E55" s="591"/>
      <c r="F55" s="287">
        <v>4.2999999999999997E-2</v>
      </c>
      <c r="G55" s="288">
        <v>40</v>
      </c>
      <c r="H55" s="289">
        <f t="shared" si="6"/>
        <v>1.7199999999999998</v>
      </c>
      <c r="I55" s="195"/>
      <c r="J55" s="195"/>
      <c r="K55" s="195"/>
      <c r="L55" s="123"/>
      <c r="M55" s="123"/>
      <c r="N55" s="123"/>
      <c r="O55" s="123"/>
      <c r="P55" s="123"/>
      <c r="Q55" s="123"/>
      <c r="R55" s="123"/>
      <c r="S55" s="123"/>
      <c r="T55" s="123"/>
      <c r="U55" s="123"/>
      <c r="V55" s="123"/>
      <c r="W55" s="123"/>
    </row>
    <row r="56" spans="1:23" ht="15" x14ac:dyDescent="0.2">
      <c r="A56" s="286"/>
      <c r="B56" s="628" t="s">
        <v>532</v>
      </c>
      <c r="C56" s="591"/>
      <c r="D56" s="591"/>
      <c r="E56" s="591"/>
      <c r="F56" s="287">
        <v>4.2999999999999997E-2</v>
      </c>
      <c r="G56" s="288">
        <v>40</v>
      </c>
      <c r="H56" s="289">
        <f t="shared" si="6"/>
        <v>1.7199999999999998</v>
      </c>
      <c r="I56" s="195"/>
      <c r="J56" s="195"/>
      <c r="K56" s="195"/>
      <c r="L56" s="123"/>
      <c r="M56" s="123"/>
      <c r="N56" s="123"/>
      <c r="O56" s="123"/>
      <c r="P56" s="123"/>
      <c r="Q56" s="123"/>
      <c r="R56" s="123"/>
      <c r="S56" s="123"/>
      <c r="T56" s="123"/>
      <c r="U56" s="123"/>
      <c r="V56" s="123"/>
      <c r="W56" s="123"/>
    </row>
    <row r="57" spans="1:23" ht="15" x14ac:dyDescent="0.2">
      <c r="A57" s="286"/>
      <c r="B57" s="628" t="s">
        <v>534</v>
      </c>
      <c r="C57" s="591"/>
      <c r="D57" s="591"/>
      <c r="E57" s="591"/>
      <c r="F57" s="287">
        <v>2.1999999999999999E-2</v>
      </c>
      <c r="G57" s="288">
        <v>60</v>
      </c>
      <c r="H57" s="289">
        <f t="shared" si="6"/>
        <v>1.3199999999999998</v>
      </c>
      <c r="I57" s="195"/>
      <c r="J57" s="195"/>
      <c r="K57" s="195"/>
      <c r="L57" s="123"/>
      <c r="M57" s="123"/>
      <c r="N57" s="123"/>
      <c r="O57" s="123"/>
      <c r="P57" s="123"/>
      <c r="Q57" s="123"/>
      <c r="R57" s="123"/>
      <c r="S57" s="123"/>
      <c r="T57" s="123"/>
      <c r="U57" s="123"/>
      <c r="V57" s="123"/>
      <c r="W57" s="123"/>
    </row>
    <row r="58" spans="1:23" ht="15" x14ac:dyDescent="0.2">
      <c r="A58" s="286"/>
      <c r="B58" s="628" t="s">
        <v>536</v>
      </c>
      <c r="C58" s="591"/>
      <c r="D58" s="591"/>
      <c r="E58" s="591"/>
      <c r="F58" s="287">
        <v>2.1999999999999999E-2</v>
      </c>
      <c r="G58" s="288">
        <v>60</v>
      </c>
      <c r="H58" s="289">
        <f t="shared" si="6"/>
        <v>1.3199999999999998</v>
      </c>
      <c r="I58" s="195"/>
      <c r="J58" s="195"/>
      <c r="K58" s="195"/>
      <c r="L58" s="123"/>
      <c r="M58" s="123"/>
      <c r="N58" s="123"/>
      <c r="O58" s="123"/>
      <c r="P58" s="123"/>
      <c r="Q58" s="123"/>
      <c r="R58" s="123"/>
      <c r="S58" s="123"/>
      <c r="T58" s="123"/>
      <c r="U58" s="123"/>
      <c r="V58" s="123"/>
      <c r="W58" s="123"/>
    </row>
    <row r="59" spans="1:23" ht="15" x14ac:dyDescent="0.2">
      <c r="A59" s="286"/>
      <c r="B59" s="628" t="s">
        <v>538</v>
      </c>
      <c r="C59" s="591"/>
      <c r="D59" s="591"/>
      <c r="E59" s="591"/>
      <c r="F59" s="287">
        <v>2.1999999999999999E-2</v>
      </c>
      <c r="G59" s="288">
        <v>60</v>
      </c>
      <c r="H59" s="289">
        <f t="shared" si="6"/>
        <v>1.3199999999999998</v>
      </c>
      <c r="I59" s="195"/>
      <c r="J59" s="195"/>
      <c r="K59" s="195"/>
      <c r="L59" s="123"/>
      <c r="M59" s="123"/>
      <c r="N59" s="123"/>
      <c r="O59" s="123"/>
      <c r="P59" s="123"/>
      <c r="Q59" s="123"/>
      <c r="R59" s="123"/>
      <c r="S59" s="123"/>
      <c r="T59" s="123"/>
      <c r="U59" s="123"/>
      <c r="V59" s="123"/>
      <c r="W59" s="123"/>
    </row>
    <row r="60" spans="1:23" ht="15" x14ac:dyDescent="0.2">
      <c r="A60" s="286"/>
      <c r="B60" s="628" t="s">
        <v>540</v>
      </c>
      <c r="C60" s="591"/>
      <c r="D60" s="591"/>
      <c r="E60" s="591"/>
      <c r="F60" s="287">
        <v>2.1999999999999999E-2</v>
      </c>
      <c r="G60" s="288">
        <v>60</v>
      </c>
      <c r="H60" s="289">
        <f t="shared" si="6"/>
        <v>1.3199999999999998</v>
      </c>
      <c r="I60" s="195"/>
      <c r="J60" s="195"/>
      <c r="K60" s="195"/>
      <c r="L60" s="123"/>
      <c r="M60" s="123"/>
      <c r="N60" s="123"/>
      <c r="O60" s="123"/>
      <c r="P60" s="123"/>
      <c r="Q60" s="123"/>
      <c r="R60" s="123"/>
      <c r="S60" s="123"/>
      <c r="T60" s="123"/>
      <c r="U60" s="123"/>
      <c r="V60" s="123"/>
      <c r="W60" s="123"/>
    </row>
    <row r="61" spans="1:23" ht="15" x14ac:dyDescent="0.2">
      <c r="A61" s="286"/>
      <c r="B61" s="628" t="s">
        <v>542</v>
      </c>
      <c r="C61" s="591"/>
      <c r="D61" s="591"/>
      <c r="E61" s="591"/>
      <c r="F61" s="287">
        <v>4.2999999999999997E-2</v>
      </c>
      <c r="G61" s="288">
        <v>40</v>
      </c>
      <c r="H61" s="289">
        <f t="shared" si="6"/>
        <v>1.7199999999999998</v>
      </c>
      <c r="I61" s="195"/>
      <c r="J61" s="195"/>
      <c r="K61" s="195"/>
      <c r="L61" s="123"/>
      <c r="M61" s="123"/>
      <c r="N61" s="123"/>
      <c r="O61" s="123"/>
      <c r="P61" s="123"/>
      <c r="Q61" s="123"/>
      <c r="R61" s="123"/>
      <c r="S61" s="123"/>
      <c r="T61" s="123"/>
      <c r="U61" s="123"/>
      <c r="V61" s="123"/>
      <c r="W61" s="123"/>
    </row>
    <row r="62" spans="1:23" ht="15" x14ac:dyDescent="0.2">
      <c r="A62" s="286"/>
      <c r="B62" s="628" t="s">
        <v>544</v>
      </c>
      <c r="C62" s="591"/>
      <c r="D62" s="591"/>
      <c r="E62" s="591"/>
      <c r="F62" s="287">
        <v>2.1999999999999999E-2</v>
      </c>
      <c r="G62" s="288">
        <v>60</v>
      </c>
      <c r="H62" s="289">
        <f t="shared" si="6"/>
        <v>1.3199999999999998</v>
      </c>
      <c r="I62" s="195"/>
      <c r="J62" s="195"/>
      <c r="K62" s="195"/>
      <c r="L62" s="123"/>
      <c r="M62" s="123"/>
      <c r="N62" s="123"/>
      <c r="O62" s="123"/>
      <c r="P62" s="123"/>
      <c r="Q62" s="123"/>
      <c r="R62" s="123"/>
      <c r="S62" s="123"/>
      <c r="T62" s="123"/>
      <c r="U62" s="123"/>
      <c r="V62" s="123"/>
      <c r="W62" s="123"/>
    </row>
    <row r="63" spans="1:23" ht="15" x14ac:dyDescent="0.2">
      <c r="A63" s="286"/>
      <c r="B63" s="628" t="s">
        <v>546</v>
      </c>
      <c r="C63" s="591"/>
      <c r="D63" s="591"/>
      <c r="E63" s="591"/>
      <c r="F63" s="287">
        <v>2.1999999999999999E-2</v>
      </c>
      <c r="G63" s="288">
        <v>60</v>
      </c>
      <c r="H63" s="289">
        <f t="shared" si="6"/>
        <v>1.3199999999999998</v>
      </c>
      <c r="I63" s="195"/>
      <c r="J63" s="195"/>
      <c r="K63" s="195"/>
      <c r="L63" s="123"/>
      <c r="M63" s="123"/>
      <c r="N63" s="123"/>
      <c r="O63" s="123"/>
      <c r="P63" s="123"/>
      <c r="Q63" s="123"/>
      <c r="R63" s="123"/>
      <c r="S63" s="123"/>
      <c r="T63" s="123"/>
      <c r="U63" s="123"/>
      <c r="V63" s="123"/>
      <c r="W63" s="123"/>
    </row>
    <row r="64" spans="1:23" ht="15" x14ac:dyDescent="0.2">
      <c r="A64" s="286"/>
      <c r="B64" s="628" t="s">
        <v>548</v>
      </c>
      <c r="C64" s="591"/>
      <c r="D64" s="591"/>
      <c r="E64" s="591"/>
      <c r="F64" s="287">
        <v>2.1999999999999999E-2</v>
      </c>
      <c r="G64" s="288">
        <v>60</v>
      </c>
      <c r="H64" s="289">
        <f t="shared" si="6"/>
        <v>1.3199999999999998</v>
      </c>
      <c r="I64" s="195"/>
      <c r="J64" s="195"/>
      <c r="K64" s="195"/>
      <c r="L64" s="123"/>
      <c r="M64" s="123"/>
      <c r="N64" s="123"/>
      <c r="O64" s="123"/>
      <c r="P64" s="123"/>
      <c r="Q64" s="123"/>
      <c r="R64" s="123"/>
      <c r="S64" s="123"/>
      <c r="T64" s="123"/>
      <c r="U64" s="123"/>
      <c r="V64" s="123"/>
      <c r="W64" s="123"/>
    </row>
    <row r="65" spans="1:54" ht="15" x14ac:dyDescent="0.2">
      <c r="A65" s="286"/>
      <c r="B65" s="628" t="s">
        <v>550</v>
      </c>
      <c r="C65" s="591"/>
      <c r="D65" s="591"/>
      <c r="E65" s="591"/>
      <c r="F65" s="287">
        <v>2.1999999999999999E-2</v>
      </c>
      <c r="G65" s="288">
        <v>60</v>
      </c>
      <c r="H65" s="289">
        <f t="shared" si="6"/>
        <v>1.3199999999999998</v>
      </c>
      <c r="I65" s="195"/>
      <c r="J65" s="195"/>
      <c r="K65" s="195"/>
      <c r="L65" s="123"/>
      <c r="M65" s="123"/>
      <c r="N65" s="123"/>
      <c r="O65" s="123"/>
      <c r="P65" s="123"/>
      <c r="Q65" s="123"/>
      <c r="R65" s="123"/>
      <c r="S65" s="123"/>
      <c r="T65" s="123"/>
      <c r="U65" s="123"/>
      <c r="V65" s="123"/>
      <c r="W65" s="123"/>
    </row>
    <row r="66" spans="1:54" ht="15" x14ac:dyDescent="0.2">
      <c r="A66" s="286"/>
      <c r="B66" s="628" t="s">
        <v>553</v>
      </c>
      <c r="C66" s="591"/>
      <c r="D66" s="591"/>
      <c r="E66" s="542"/>
      <c r="F66" s="287">
        <v>2.1999999999999999E-2</v>
      </c>
      <c r="G66" s="288">
        <v>60</v>
      </c>
      <c r="H66" s="289">
        <f t="shared" si="6"/>
        <v>1.3199999999999998</v>
      </c>
      <c r="I66" s="195"/>
      <c r="J66" s="195"/>
      <c r="K66" s="195"/>
      <c r="L66" s="123"/>
      <c r="M66" s="123"/>
      <c r="N66" s="123"/>
      <c r="O66" s="123"/>
      <c r="P66" s="123"/>
      <c r="Q66" s="123"/>
      <c r="R66" s="123"/>
      <c r="S66" s="123"/>
      <c r="T66" s="123"/>
      <c r="U66" s="123"/>
      <c r="V66" s="123"/>
      <c r="W66" s="123"/>
    </row>
    <row r="67" spans="1:54" ht="15" x14ac:dyDescent="0.2">
      <c r="A67" s="286"/>
      <c r="B67" s="628" t="s">
        <v>555</v>
      </c>
      <c r="C67" s="591"/>
      <c r="D67" s="591"/>
      <c r="E67" s="542"/>
      <c r="F67" s="287">
        <v>4.2999999999999997E-2</v>
      </c>
      <c r="G67" s="288">
        <v>40</v>
      </c>
      <c r="H67" s="289">
        <f t="shared" si="6"/>
        <v>1.7199999999999998</v>
      </c>
      <c r="I67" s="195"/>
      <c r="J67" s="195"/>
      <c r="K67" s="195"/>
      <c r="L67" s="123"/>
      <c r="M67" s="123"/>
      <c r="N67" s="123"/>
      <c r="O67" s="123"/>
      <c r="P67" s="123"/>
      <c r="Q67" s="123"/>
      <c r="R67" s="123"/>
      <c r="S67" s="123"/>
      <c r="T67" s="123"/>
      <c r="U67" s="123"/>
      <c r="V67" s="123"/>
      <c r="W67" s="123"/>
    </row>
    <row r="68" spans="1:54" ht="15" x14ac:dyDescent="0.2">
      <c r="A68" s="286"/>
      <c r="B68" s="628" t="s">
        <v>557</v>
      </c>
      <c r="C68" s="591"/>
      <c r="D68" s="591"/>
      <c r="E68" s="542"/>
      <c r="F68" s="287">
        <v>4.2999999999999997E-2</v>
      </c>
      <c r="G68" s="288">
        <v>40</v>
      </c>
      <c r="H68" s="289">
        <f t="shared" si="6"/>
        <v>1.7199999999999998</v>
      </c>
      <c r="I68" s="195"/>
      <c r="J68" s="195"/>
      <c r="K68" s="195"/>
      <c r="L68" s="123"/>
      <c r="M68" s="123"/>
      <c r="N68" s="123"/>
      <c r="O68" s="123"/>
      <c r="P68" s="123"/>
      <c r="Q68" s="123"/>
      <c r="R68" s="123"/>
      <c r="S68" s="123"/>
      <c r="T68" s="123"/>
      <c r="U68" s="123"/>
      <c r="V68" s="123"/>
      <c r="W68" s="123"/>
    </row>
    <row r="69" spans="1:54" ht="15" x14ac:dyDescent="0.2">
      <c r="A69" s="286"/>
      <c r="B69" s="628" t="s">
        <v>559</v>
      </c>
      <c r="C69" s="591"/>
      <c r="D69" s="591"/>
      <c r="E69" s="542"/>
      <c r="F69" s="287">
        <v>2.1999999999999999E-2</v>
      </c>
      <c r="G69" s="288">
        <v>100</v>
      </c>
      <c r="H69" s="289">
        <f t="shared" si="6"/>
        <v>2.1999999999999997</v>
      </c>
      <c r="I69" s="195"/>
      <c r="J69" s="195"/>
      <c r="K69" s="195"/>
      <c r="L69" s="123"/>
      <c r="M69" s="123"/>
      <c r="N69" s="123"/>
      <c r="O69" s="123"/>
      <c r="P69" s="123"/>
      <c r="Q69" s="123"/>
      <c r="R69" s="123"/>
      <c r="S69" s="123"/>
      <c r="T69" s="123"/>
      <c r="U69" s="123"/>
      <c r="V69" s="123"/>
      <c r="W69" s="123"/>
    </row>
    <row r="70" spans="1:54" ht="15" x14ac:dyDescent="0.2">
      <c r="A70" s="286"/>
      <c r="B70" s="628" t="s">
        <v>561</v>
      </c>
      <c r="C70" s="591"/>
      <c r="D70" s="591"/>
      <c r="E70" s="542"/>
      <c r="F70" s="287">
        <v>4.2999999999999997E-2</v>
      </c>
      <c r="G70" s="288">
        <v>100</v>
      </c>
      <c r="H70" s="289">
        <f t="shared" si="6"/>
        <v>4.3</v>
      </c>
      <c r="I70" s="195"/>
      <c r="J70" s="195"/>
      <c r="K70" s="195"/>
      <c r="L70" s="123"/>
      <c r="M70" s="123"/>
      <c r="N70" s="123"/>
      <c r="O70" s="123"/>
      <c r="P70" s="123"/>
      <c r="Q70" s="123"/>
      <c r="R70" s="123"/>
      <c r="S70" s="123"/>
      <c r="T70" s="123"/>
      <c r="U70" s="123"/>
      <c r="V70" s="123"/>
      <c r="W70" s="123"/>
    </row>
    <row r="71" spans="1:54" ht="15" x14ac:dyDescent="0.2">
      <c r="G71" s="299" t="s">
        <v>562</v>
      </c>
      <c r="H71" s="289">
        <f>SUM(H45:H70)</f>
        <v>47.659999999999989</v>
      </c>
      <c r="I71" s="195"/>
      <c r="J71" s="195"/>
      <c r="K71" s="195"/>
      <c r="L71" s="123"/>
      <c r="M71" s="123"/>
      <c r="N71" s="123"/>
      <c r="O71" s="123"/>
      <c r="P71" s="123"/>
      <c r="Q71" s="123"/>
      <c r="R71" s="123"/>
      <c r="S71" s="123"/>
      <c r="T71" s="123"/>
      <c r="U71" s="123"/>
      <c r="V71" s="123"/>
      <c r="W71" s="123"/>
    </row>
    <row r="72" spans="1:54" ht="15" x14ac:dyDescent="0.2">
      <c r="A72" s="195"/>
      <c r="B72" s="195"/>
      <c r="C72" s="195"/>
      <c r="D72" s="195"/>
      <c r="E72" s="195"/>
      <c r="F72" s="195"/>
      <c r="G72" s="195"/>
      <c r="H72" s="195"/>
      <c r="I72" s="195"/>
      <c r="J72" s="195"/>
      <c r="K72" s="195"/>
      <c r="L72" s="123"/>
      <c r="M72" s="123"/>
      <c r="N72" s="123"/>
      <c r="O72" s="123"/>
      <c r="P72" s="123"/>
      <c r="Q72" s="123"/>
      <c r="R72" s="123"/>
      <c r="S72" s="123"/>
      <c r="T72" s="123"/>
      <c r="U72" s="123"/>
      <c r="V72" s="123"/>
      <c r="W72" s="123"/>
    </row>
    <row r="73" spans="1:54" ht="14.25" x14ac:dyDescent="0.2">
      <c r="A73" s="149"/>
      <c r="B73" s="149"/>
      <c r="C73" s="149"/>
      <c r="D73" s="149"/>
      <c r="E73" s="149"/>
      <c r="F73" s="149"/>
      <c r="G73" s="149"/>
      <c r="H73" s="149"/>
      <c r="I73" s="149"/>
      <c r="J73" s="149"/>
      <c r="K73" s="149"/>
      <c r="L73" s="150"/>
      <c r="M73" s="151"/>
      <c r="N73" s="150"/>
      <c r="O73" s="150"/>
      <c r="P73" s="150"/>
      <c r="Q73" s="150"/>
      <c r="R73" s="150"/>
      <c r="S73" s="149"/>
      <c r="T73" s="149"/>
      <c r="U73" s="149"/>
      <c r="V73" s="149"/>
      <c r="W73" s="149"/>
      <c r="X73" s="149"/>
      <c r="Y73" s="149"/>
      <c r="Z73" s="149"/>
      <c r="AA73" s="149"/>
      <c r="AB73" s="149"/>
      <c r="AC73" s="149"/>
      <c r="AD73" s="150"/>
      <c r="AE73" s="151"/>
      <c r="AF73" s="150"/>
      <c r="AG73" s="150"/>
      <c r="AH73" s="150"/>
      <c r="AI73" s="150"/>
      <c r="AJ73" s="150"/>
      <c r="AK73" s="149"/>
      <c r="AL73" s="149"/>
      <c r="AM73" s="149"/>
      <c r="AN73" s="149"/>
      <c r="AO73" s="149"/>
      <c r="AP73" s="149"/>
      <c r="AQ73" s="149"/>
      <c r="AR73" s="149"/>
      <c r="AS73" s="149"/>
      <c r="AT73" s="149"/>
      <c r="AU73" s="149"/>
      <c r="AV73" s="150"/>
      <c r="AW73" s="151"/>
      <c r="AX73" s="150"/>
      <c r="AY73" s="150"/>
      <c r="AZ73" s="150"/>
      <c r="BA73" s="150"/>
      <c r="BB73" s="150"/>
    </row>
    <row r="74" spans="1:54" ht="15" x14ac:dyDescent="0.2">
      <c r="A74" s="195"/>
      <c r="B74" s="195"/>
      <c r="C74" s="195"/>
      <c r="D74" s="195"/>
      <c r="E74" s="195"/>
      <c r="F74" s="195"/>
      <c r="G74" s="195"/>
      <c r="H74" s="195"/>
      <c r="I74" s="195"/>
      <c r="J74" s="195"/>
      <c r="K74" s="195"/>
      <c r="L74" s="123"/>
      <c r="M74" s="123"/>
      <c r="N74" s="123"/>
      <c r="O74" s="123"/>
      <c r="P74" s="123"/>
      <c r="Q74" s="123"/>
      <c r="R74" s="123"/>
      <c r="S74" s="123"/>
      <c r="T74" s="123"/>
      <c r="U74" s="123"/>
      <c r="V74" s="123"/>
      <c r="W74" s="123"/>
    </row>
    <row r="75" spans="1:54" ht="29.25" x14ac:dyDescent="0.4">
      <c r="A75" s="301"/>
      <c r="B75" s="631" t="s">
        <v>567</v>
      </c>
      <c r="C75" s="591"/>
      <c r="D75" s="591"/>
      <c r="E75" s="591"/>
      <c r="F75" s="591"/>
      <c r="G75" s="591"/>
      <c r="H75" s="591"/>
      <c r="I75" s="591"/>
      <c r="J75" s="195"/>
      <c r="K75" s="195"/>
      <c r="L75" s="123"/>
      <c r="M75" s="123"/>
      <c r="N75" s="123"/>
      <c r="O75" s="123"/>
      <c r="P75" s="123"/>
      <c r="Q75" s="123"/>
      <c r="R75" s="123"/>
      <c r="S75" s="123"/>
      <c r="T75" s="123"/>
      <c r="U75" s="123"/>
      <c r="V75" s="123"/>
      <c r="W75" s="123"/>
    </row>
    <row r="76" spans="1:54" ht="40.5" customHeight="1" x14ac:dyDescent="0.25">
      <c r="A76" s="304"/>
      <c r="B76" s="306" t="s">
        <v>573</v>
      </c>
      <c r="C76" s="306" t="s">
        <v>577</v>
      </c>
      <c r="D76" s="306" t="s">
        <v>578</v>
      </c>
      <c r="E76" s="306" t="s">
        <v>5</v>
      </c>
      <c r="F76" s="306" t="s">
        <v>17</v>
      </c>
      <c r="G76" s="306" t="s">
        <v>579</v>
      </c>
      <c r="H76" s="306" t="s">
        <v>580</v>
      </c>
      <c r="I76" s="306" t="s">
        <v>581</v>
      </c>
      <c r="J76" s="195"/>
      <c r="K76" s="195"/>
      <c r="L76" s="123"/>
      <c r="M76" s="123"/>
      <c r="N76" s="123"/>
      <c r="O76" s="123"/>
      <c r="P76" s="123"/>
      <c r="Q76" s="123"/>
      <c r="R76" s="123"/>
      <c r="S76" s="123"/>
      <c r="T76" s="123"/>
      <c r="U76" s="123"/>
      <c r="V76" s="123"/>
      <c r="W76" s="123"/>
    </row>
    <row r="77" spans="1:54" ht="15" x14ac:dyDescent="0.2">
      <c r="A77" s="308"/>
      <c r="B77" s="317">
        <v>0</v>
      </c>
      <c r="C77" s="318">
        <f t="shared" ref="C77:C101" si="7">-150+E77+(F77*0.918)+(G77*100)+((H77*115.47)*0.918)+((I77*17.4)*0.918)</f>
        <v>-24.304680000000001</v>
      </c>
      <c r="D77" s="320">
        <f t="shared" ref="D77:D101" si="8">C77-((B77*0.3333)*10)</f>
        <v>-24.304680000000001</v>
      </c>
      <c r="E77" s="317">
        <v>14</v>
      </c>
      <c r="F77" s="317">
        <v>11</v>
      </c>
      <c r="G77" s="317">
        <v>1</v>
      </c>
      <c r="H77" s="317">
        <v>0</v>
      </c>
      <c r="I77" s="317">
        <v>0.1</v>
      </c>
      <c r="J77" s="195"/>
      <c r="K77" s="195"/>
      <c r="L77" s="123"/>
      <c r="M77" s="123"/>
      <c r="N77" s="123"/>
      <c r="O77" s="123"/>
      <c r="P77" s="123"/>
      <c r="Q77" s="123"/>
      <c r="R77" s="123"/>
      <c r="S77" s="123"/>
      <c r="T77" s="123"/>
      <c r="U77" s="123"/>
      <c r="V77" s="123"/>
      <c r="W77" s="123"/>
    </row>
    <row r="78" spans="1:54" ht="15" x14ac:dyDescent="0.2">
      <c r="A78" s="308"/>
      <c r="B78" s="317">
        <v>0.5</v>
      </c>
      <c r="C78" s="320">
        <f t="shared" si="7"/>
        <v>-21.886679999999995</v>
      </c>
      <c r="D78" s="320">
        <f t="shared" si="8"/>
        <v>-23.553179999999994</v>
      </c>
      <c r="E78" s="317">
        <f t="shared" ref="E78:I78" si="9">(E77+E79)/2</f>
        <v>15.5</v>
      </c>
      <c r="F78" s="317">
        <f t="shared" si="9"/>
        <v>12</v>
      </c>
      <c r="G78" s="317">
        <f t="shared" si="9"/>
        <v>1</v>
      </c>
      <c r="H78" s="317">
        <f t="shared" si="9"/>
        <v>0</v>
      </c>
      <c r="I78" s="317">
        <f t="shared" si="9"/>
        <v>0.1</v>
      </c>
      <c r="J78" s="195"/>
      <c r="K78" s="195"/>
      <c r="L78" s="123"/>
      <c r="M78" s="123"/>
      <c r="N78" s="123"/>
      <c r="O78" s="123"/>
      <c r="P78" s="123"/>
      <c r="Q78" s="123"/>
      <c r="R78" s="123"/>
      <c r="S78" s="123"/>
      <c r="T78" s="123"/>
      <c r="U78" s="123"/>
      <c r="V78" s="123"/>
      <c r="W78" s="123"/>
    </row>
    <row r="79" spans="1:54" ht="15" x14ac:dyDescent="0.2">
      <c r="A79" s="308"/>
      <c r="B79" s="317">
        <v>1</v>
      </c>
      <c r="C79" s="320">
        <f t="shared" si="7"/>
        <v>-19.468680000000003</v>
      </c>
      <c r="D79" s="320">
        <f t="shared" si="8"/>
        <v>-22.801680000000001</v>
      </c>
      <c r="E79" s="317">
        <v>17</v>
      </c>
      <c r="F79" s="317">
        <v>13</v>
      </c>
      <c r="G79" s="317">
        <v>1</v>
      </c>
      <c r="H79" s="317">
        <v>0</v>
      </c>
      <c r="I79" s="317">
        <v>0.1</v>
      </c>
      <c r="J79" s="195"/>
      <c r="K79" s="195"/>
      <c r="L79" s="123"/>
      <c r="M79" s="123"/>
      <c r="N79" s="123"/>
      <c r="O79" s="123"/>
      <c r="P79" s="123"/>
      <c r="Q79" s="123"/>
      <c r="R79" s="123"/>
      <c r="S79" s="123"/>
      <c r="T79" s="123"/>
      <c r="U79" s="123"/>
      <c r="V79" s="123"/>
      <c r="W79" s="123"/>
    </row>
    <row r="80" spans="1:54" ht="15" x14ac:dyDescent="0.2">
      <c r="A80" s="308"/>
      <c r="B80" s="317">
        <v>1.5</v>
      </c>
      <c r="C80" s="320">
        <f t="shared" si="7"/>
        <v>-15.550679999999996</v>
      </c>
      <c r="D80" s="320">
        <f t="shared" si="8"/>
        <v>-20.550179999999997</v>
      </c>
      <c r="E80" s="317">
        <f t="shared" ref="E80:I80" si="10">(E79+E81)/2</f>
        <v>20</v>
      </c>
      <c r="F80" s="317">
        <f t="shared" si="10"/>
        <v>14</v>
      </c>
      <c r="G80" s="317">
        <f t="shared" si="10"/>
        <v>1</v>
      </c>
      <c r="H80" s="317">
        <f t="shared" si="10"/>
        <v>0</v>
      </c>
      <c r="I80" s="317">
        <f t="shared" si="10"/>
        <v>0.1</v>
      </c>
      <c r="J80" s="195"/>
      <c r="K80" s="195"/>
      <c r="L80" s="123"/>
      <c r="M80" s="123"/>
      <c r="N80" s="123"/>
      <c r="O80" s="123"/>
      <c r="P80" s="123"/>
      <c r="Q80" s="123"/>
      <c r="R80" s="123"/>
      <c r="S80" s="123"/>
      <c r="T80" s="123"/>
      <c r="U80" s="123"/>
      <c r="V80" s="123"/>
      <c r="W80" s="123"/>
    </row>
    <row r="81" spans="1:23" ht="15" x14ac:dyDescent="0.2">
      <c r="A81" s="308"/>
      <c r="B81" s="317">
        <v>2</v>
      </c>
      <c r="C81" s="320">
        <f t="shared" si="7"/>
        <v>-11.632680000000004</v>
      </c>
      <c r="D81" s="320">
        <f t="shared" si="8"/>
        <v>-18.298680000000004</v>
      </c>
      <c r="E81" s="317">
        <v>23</v>
      </c>
      <c r="F81" s="317">
        <v>15</v>
      </c>
      <c r="G81" s="317">
        <v>1</v>
      </c>
      <c r="H81" s="317">
        <v>0</v>
      </c>
      <c r="I81" s="317">
        <v>0.1</v>
      </c>
      <c r="J81" s="195"/>
      <c r="K81" s="195"/>
      <c r="L81" s="123"/>
      <c r="M81" s="123"/>
      <c r="N81" s="123"/>
      <c r="O81" s="123"/>
      <c r="P81" s="123"/>
      <c r="Q81" s="123"/>
      <c r="R81" s="123"/>
      <c r="S81" s="123"/>
      <c r="T81" s="123"/>
      <c r="U81" s="123"/>
      <c r="V81" s="123"/>
      <c r="W81" s="123"/>
    </row>
    <row r="82" spans="1:23" ht="15" x14ac:dyDescent="0.2">
      <c r="A82" s="308"/>
      <c r="B82" s="317">
        <v>2.5</v>
      </c>
      <c r="C82" s="320">
        <f t="shared" si="7"/>
        <v>-5.9650200000000044</v>
      </c>
      <c r="D82" s="320">
        <f t="shared" si="8"/>
        <v>-14.297520000000004</v>
      </c>
      <c r="E82" s="317">
        <f t="shared" ref="E82:I82" si="11">(E81+E83)/2</f>
        <v>32</v>
      </c>
      <c r="F82" s="317">
        <f t="shared" si="11"/>
        <v>10.5</v>
      </c>
      <c r="G82" s="317">
        <f t="shared" si="11"/>
        <v>1</v>
      </c>
      <c r="H82" s="317">
        <f t="shared" si="11"/>
        <v>0</v>
      </c>
      <c r="I82" s="317">
        <f t="shared" si="11"/>
        <v>0.15000000000000002</v>
      </c>
      <c r="J82" s="195"/>
      <c r="K82" s="195"/>
      <c r="L82" s="123"/>
      <c r="M82" s="123"/>
      <c r="N82" s="123"/>
      <c r="O82" s="123"/>
      <c r="P82" s="123"/>
      <c r="Q82" s="123"/>
      <c r="R82" s="123"/>
      <c r="S82" s="123"/>
      <c r="T82" s="123"/>
      <c r="U82" s="123"/>
      <c r="V82" s="123"/>
      <c r="W82" s="123"/>
    </row>
    <row r="83" spans="1:23" ht="15" x14ac:dyDescent="0.2">
      <c r="A83" s="308"/>
      <c r="B83" s="317">
        <v>3</v>
      </c>
      <c r="C83" s="320">
        <f t="shared" si="7"/>
        <v>-0.29736000000000429</v>
      </c>
      <c r="D83" s="320">
        <f t="shared" si="8"/>
        <v>-10.296360000000005</v>
      </c>
      <c r="E83" s="317">
        <v>41</v>
      </c>
      <c r="F83" s="317">
        <v>6</v>
      </c>
      <c r="G83" s="317">
        <v>1</v>
      </c>
      <c r="H83" s="317">
        <v>0</v>
      </c>
      <c r="I83" s="317">
        <v>0.2</v>
      </c>
      <c r="J83" s="195"/>
      <c r="K83" s="195"/>
      <c r="L83" s="123"/>
      <c r="M83" s="123"/>
      <c r="N83" s="123"/>
      <c r="O83" s="123"/>
      <c r="P83" s="123"/>
      <c r="Q83" s="123"/>
      <c r="R83" s="123"/>
      <c r="S83" s="123"/>
      <c r="T83" s="123"/>
      <c r="U83" s="123"/>
      <c r="V83" s="123"/>
      <c r="W83" s="123"/>
    </row>
    <row r="84" spans="1:23" ht="15" x14ac:dyDescent="0.2">
      <c r="A84" s="308"/>
      <c r="B84" s="317">
        <v>3.5</v>
      </c>
      <c r="C84" s="320">
        <f t="shared" si="7"/>
        <v>12.202639999999995</v>
      </c>
      <c r="D84" s="320">
        <f t="shared" si="8"/>
        <v>0.53713999999999551</v>
      </c>
      <c r="E84" s="317">
        <f t="shared" ref="E84:I84" si="12">(E83+E85)/2</f>
        <v>53.5</v>
      </c>
      <c r="F84" s="317">
        <f t="shared" si="12"/>
        <v>6</v>
      </c>
      <c r="G84" s="317">
        <f t="shared" si="12"/>
        <v>1</v>
      </c>
      <c r="H84" s="317">
        <f t="shared" si="12"/>
        <v>0</v>
      </c>
      <c r="I84" s="317">
        <f t="shared" si="12"/>
        <v>0.2</v>
      </c>
      <c r="J84" s="195"/>
      <c r="K84" s="195"/>
      <c r="L84" s="123"/>
      <c r="M84" s="123"/>
      <c r="N84" s="123"/>
      <c r="O84" s="123"/>
      <c r="P84" s="123"/>
      <c r="Q84" s="123"/>
      <c r="R84" s="123"/>
      <c r="S84" s="123"/>
      <c r="T84" s="123"/>
      <c r="U84" s="123"/>
      <c r="V84" s="123"/>
      <c r="W84" s="123"/>
    </row>
    <row r="85" spans="1:23" ht="15" x14ac:dyDescent="0.2">
      <c r="A85" s="308"/>
      <c r="B85" s="317">
        <v>4</v>
      </c>
      <c r="C85" s="320">
        <f t="shared" si="7"/>
        <v>24.702639999999995</v>
      </c>
      <c r="D85" s="320">
        <f t="shared" si="8"/>
        <v>11.370639999999996</v>
      </c>
      <c r="E85" s="317">
        <v>66</v>
      </c>
      <c r="F85" s="317">
        <v>6</v>
      </c>
      <c r="G85" s="317">
        <v>1</v>
      </c>
      <c r="H85" s="317">
        <v>0</v>
      </c>
      <c r="I85" s="317">
        <v>0.2</v>
      </c>
      <c r="J85" s="195"/>
      <c r="K85" s="195"/>
      <c r="L85" s="123"/>
      <c r="M85" s="123"/>
      <c r="N85" s="123"/>
      <c r="O85" s="123"/>
      <c r="P85" s="123"/>
      <c r="Q85" s="123"/>
      <c r="R85" s="123"/>
      <c r="S85" s="123"/>
      <c r="T85" s="123"/>
      <c r="U85" s="123"/>
      <c r="V85" s="123"/>
      <c r="W85" s="123"/>
    </row>
    <row r="86" spans="1:23" ht="15" x14ac:dyDescent="0.2">
      <c r="A86" s="308"/>
      <c r="B86" s="317">
        <v>4.5</v>
      </c>
      <c r="C86" s="320">
        <f t="shared" si="7"/>
        <v>36.792639999999999</v>
      </c>
      <c r="D86" s="320">
        <f t="shared" si="8"/>
        <v>21.794139999999999</v>
      </c>
      <c r="E86" s="317">
        <f t="shared" ref="E86:I86" si="13">(E85+E87)/2</f>
        <v>73.5</v>
      </c>
      <c r="F86" s="317">
        <f t="shared" si="13"/>
        <v>11</v>
      </c>
      <c r="G86" s="317">
        <f t="shared" si="13"/>
        <v>1</v>
      </c>
      <c r="H86" s="317">
        <f t="shared" si="13"/>
        <v>0</v>
      </c>
      <c r="I86" s="317">
        <f t="shared" si="13"/>
        <v>0.2</v>
      </c>
      <c r="J86" s="195"/>
      <c r="K86" s="195"/>
      <c r="L86" s="123"/>
      <c r="M86" s="123"/>
      <c r="N86" s="123"/>
      <c r="O86" s="123"/>
      <c r="P86" s="123"/>
      <c r="Q86" s="123"/>
      <c r="R86" s="123"/>
      <c r="S86" s="123"/>
      <c r="T86" s="123"/>
      <c r="U86" s="123"/>
      <c r="V86" s="123"/>
      <c r="W86" s="123"/>
    </row>
    <row r="87" spans="1:23" ht="15" x14ac:dyDescent="0.2">
      <c r="A87" s="308"/>
      <c r="B87" s="317">
        <v>5</v>
      </c>
      <c r="C87" s="320">
        <f t="shared" si="7"/>
        <v>48.882640000000002</v>
      </c>
      <c r="D87" s="320">
        <f t="shared" si="8"/>
        <v>32.217640000000003</v>
      </c>
      <c r="E87" s="317">
        <v>81</v>
      </c>
      <c r="F87" s="317">
        <v>16</v>
      </c>
      <c r="G87" s="317">
        <v>1</v>
      </c>
      <c r="H87" s="317">
        <v>0</v>
      </c>
      <c r="I87" s="317">
        <v>0.2</v>
      </c>
      <c r="J87" s="195"/>
      <c r="K87" s="195"/>
      <c r="L87" s="123"/>
      <c r="M87" s="123"/>
      <c r="N87" s="123"/>
      <c r="O87" s="123"/>
      <c r="P87" s="123"/>
      <c r="Q87" s="123"/>
      <c r="R87" s="123"/>
      <c r="S87" s="123"/>
      <c r="T87" s="123"/>
      <c r="U87" s="123"/>
      <c r="V87" s="123"/>
      <c r="W87" s="123"/>
    </row>
    <row r="88" spans="1:23" ht="15" x14ac:dyDescent="0.2">
      <c r="A88" s="308"/>
      <c r="B88" s="317">
        <v>5.5</v>
      </c>
      <c r="C88" s="320">
        <f t="shared" si="7"/>
        <v>61.382640000000002</v>
      </c>
      <c r="D88" s="320">
        <f t="shared" si="8"/>
        <v>43.051140000000004</v>
      </c>
      <c r="E88" s="317">
        <f t="shared" ref="E88:I88" si="14">(E87+E89)/2</f>
        <v>93.5</v>
      </c>
      <c r="F88" s="317">
        <f t="shared" si="14"/>
        <v>16</v>
      </c>
      <c r="G88" s="317">
        <f t="shared" si="14"/>
        <v>1</v>
      </c>
      <c r="H88" s="317">
        <f t="shared" si="14"/>
        <v>0</v>
      </c>
      <c r="I88" s="317">
        <f t="shared" si="14"/>
        <v>0.2</v>
      </c>
      <c r="J88" s="195"/>
      <c r="K88" s="195"/>
      <c r="L88" s="123"/>
      <c r="M88" s="123"/>
      <c r="N88" s="123"/>
      <c r="O88" s="123"/>
      <c r="P88" s="123"/>
      <c r="Q88" s="123"/>
      <c r="R88" s="123"/>
      <c r="S88" s="123"/>
      <c r="T88" s="123"/>
      <c r="U88" s="123"/>
      <c r="V88" s="123"/>
      <c r="W88" s="123"/>
    </row>
    <row r="89" spans="1:23" ht="15" x14ac:dyDescent="0.2">
      <c r="A89" s="308"/>
      <c r="B89" s="317">
        <v>6</v>
      </c>
      <c r="C89" s="320">
        <f t="shared" si="7"/>
        <v>73.882640000000009</v>
      </c>
      <c r="D89" s="320">
        <f t="shared" si="8"/>
        <v>53.884640000000005</v>
      </c>
      <c r="E89" s="317">
        <v>106</v>
      </c>
      <c r="F89" s="317">
        <v>16</v>
      </c>
      <c r="G89" s="317">
        <v>1</v>
      </c>
      <c r="H89" s="317">
        <v>0</v>
      </c>
      <c r="I89" s="317">
        <v>0.2</v>
      </c>
      <c r="J89" s="195"/>
      <c r="K89" s="195"/>
      <c r="L89" s="123"/>
      <c r="M89" s="123"/>
      <c r="N89" s="123"/>
      <c r="O89" s="123"/>
      <c r="P89" s="123"/>
      <c r="Q89" s="123"/>
      <c r="R89" s="123"/>
      <c r="S89" s="123"/>
      <c r="T89" s="123"/>
      <c r="U89" s="123"/>
      <c r="V89" s="123"/>
      <c r="W89" s="123"/>
    </row>
    <row r="90" spans="1:23" ht="15" x14ac:dyDescent="0.2">
      <c r="A90" s="308"/>
      <c r="B90" s="317">
        <v>6.5</v>
      </c>
      <c r="C90" s="320">
        <f t="shared" si="7"/>
        <v>99.292640000000006</v>
      </c>
      <c r="D90" s="320">
        <f t="shared" si="8"/>
        <v>77.628140000000002</v>
      </c>
      <c r="E90" s="317">
        <f t="shared" ref="E90:I90" si="15">(E89+E91)/2</f>
        <v>136</v>
      </c>
      <c r="F90" s="317">
        <f t="shared" si="15"/>
        <v>11</v>
      </c>
      <c r="G90" s="317">
        <f t="shared" si="15"/>
        <v>1</v>
      </c>
      <c r="H90" s="317">
        <f t="shared" si="15"/>
        <v>0</v>
      </c>
      <c r="I90" s="317">
        <f t="shared" si="15"/>
        <v>0.2</v>
      </c>
      <c r="J90" s="195"/>
      <c r="K90" s="195"/>
      <c r="L90" s="123"/>
      <c r="M90" s="123"/>
      <c r="N90" s="123"/>
      <c r="O90" s="123"/>
      <c r="P90" s="123"/>
      <c r="Q90" s="123"/>
      <c r="R90" s="123"/>
      <c r="S90" s="123"/>
      <c r="T90" s="123"/>
      <c r="U90" s="123"/>
      <c r="V90" s="123"/>
      <c r="W90" s="123"/>
    </row>
    <row r="91" spans="1:23" ht="15" x14ac:dyDescent="0.2">
      <c r="A91" s="308"/>
      <c r="B91" s="317">
        <v>7</v>
      </c>
      <c r="C91" s="320">
        <f t="shared" si="7"/>
        <v>124.70264</v>
      </c>
      <c r="D91" s="320">
        <f t="shared" si="8"/>
        <v>101.37164</v>
      </c>
      <c r="E91" s="317">
        <v>166</v>
      </c>
      <c r="F91" s="317">
        <v>6</v>
      </c>
      <c r="G91" s="317">
        <v>1</v>
      </c>
      <c r="H91" s="317">
        <v>0</v>
      </c>
      <c r="I91" s="317">
        <v>0.2</v>
      </c>
      <c r="J91" s="195"/>
      <c r="K91" s="195"/>
      <c r="L91" s="123"/>
      <c r="M91" s="123"/>
      <c r="N91" s="123"/>
      <c r="O91" s="123"/>
      <c r="P91" s="123"/>
      <c r="Q91" s="123"/>
      <c r="R91" s="123"/>
      <c r="S91" s="123"/>
      <c r="T91" s="123"/>
      <c r="U91" s="123"/>
      <c r="V91" s="123"/>
      <c r="W91" s="123"/>
    </row>
    <row r="92" spans="1:23" ht="15" x14ac:dyDescent="0.2">
      <c r="A92" s="308"/>
      <c r="B92" s="317">
        <v>7.5</v>
      </c>
      <c r="C92" s="320">
        <f t="shared" si="7"/>
        <v>161.00166500000003</v>
      </c>
      <c r="D92" s="320">
        <f t="shared" si="8"/>
        <v>136.00416500000003</v>
      </c>
      <c r="E92" s="317">
        <f t="shared" ref="E92:I92" si="16">(E91+E93)/2</f>
        <v>175</v>
      </c>
      <c r="F92" s="317">
        <f t="shared" si="16"/>
        <v>6</v>
      </c>
      <c r="G92" s="317">
        <f t="shared" si="16"/>
        <v>1</v>
      </c>
      <c r="H92" s="317">
        <f t="shared" si="16"/>
        <v>0.25</v>
      </c>
      <c r="I92" s="317">
        <f t="shared" si="16"/>
        <v>0.25</v>
      </c>
      <c r="J92" s="195"/>
      <c r="K92" s="195"/>
      <c r="L92" s="123"/>
      <c r="M92" s="123"/>
      <c r="N92" s="123"/>
      <c r="O92" s="123"/>
      <c r="P92" s="123"/>
      <c r="Q92" s="123"/>
      <c r="R92" s="123"/>
      <c r="S92" s="123"/>
      <c r="T92" s="123"/>
      <c r="U92" s="123"/>
      <c r="V92" s="123"/>
      <c r="W92" s="123"/>
    </row>
    <row r="93" spans="1:23" ht="15" x14ac:dyDescent="0.2">
      <c r="A93" s="308"/>
      <c r="B93" s="317">
        <v>8</v>
      </c>
      <c r="C93" s="320">
        <f t="shared" si="7"/>
        <v>197.30069</v>
      </c>
      <c r="D93" s="320">
        <f t="shared" si="8"/>
        <v>170.63669000000002</v>
      </c>
      <c r="E93" s="317">
        <v>184</v>
      </c>
      <c r="F93" s="317">
        <v>6</v>
      </c>
      <c r="G93" s="317">
        <v>1</v>
      </c>
      <c r="H93" s="317">
        <v>0.5</v>
      </c>
      <c r="I93" s="317">
        <v>0.3</v>
      </c>
      <c r="J93" s="195"/>
      <c r="K93" s="195"/>
      <c r="L93" s="123"/>
      <c r="M93" s="123"/>
      <c r="N93" s="123"/>
      <c r="O93" s="123"/>
      <c r="P93" s="123"/>
      <c r="Q93" s="123"/>
      <c r="R93" s="123"/>
      <c r="S93" s="123"/>
      <c r="T93" s="123"/>
      <c r="U93" s="123"/>
      <c r="V93" s="123"/>
      <c r="W93" s="123"/>
    </row>
    <row r="94" spans="1:23" ht="15" x14ac:dyDescent="0.2">
      <c r="A94" s="308"/>
      <c r="B94" s="317">
        <v>8.5</v>
      </c>
      <c r="C94" s="320">
        <f t="shared" si="7"/>
        <v>210.30069</v>
      </c>
      <c r="D94" s="320">
        <f t="shared" si="8"/>
        <v>181.97019</v>
      </c>
      <c r="E94" s="317">
        <f t="shared" ref="E94:I94" si="17">(E93+E95)/2</f>
        <v>197</v>
      </c>
      <c r="F94" s="317">
        <f t="shared" si="17"/>
        <v>6</v>
      </c>
      <c r="G94" s="317">
        <f t="shared" si="17"/>
        <v>1</v>
      </c>
      <c r="H94" s="317">
        <f t="shared" si="17"/>
        <v>0.5</v>
      </c>
      <c r="I94" s="317">
        <f t="shared" si="17"/>
        <v>0.3</v>
      </c>
      <c r="J94" s="195"/>
      <c r="K94" s="195"/>
      <c r="L94" s="123"/>
      <c r="M94" s="123"/>
      <c r="N94" s="123"/>
      <c r="O94" s="123"/>
      <c r="P94" s="123"/>
      <c r="Q94" s="123"/>
      <c r="R94" s="123"/>
      <c r="S94" s="123"/>
      <c r="T94" s="123"/>
      <c r="U94" s="123"/>
      <c r="V94" s="123"/>
      <c r="W94" s="123"/>
    </row>
    <row r="95" spans="1:23" ht="15" x14ac:dyDescent="0.2">
      <c r="A95" s="308"/>
      <c r="B95" s="317">
        <v>9</v>
      </c>
      <c r="C95" s="320">
        <f t="shared" si="7"/>
        <v>223.30068999999997</v>
      </c>
      <c r="D95" s="320">
        <f t="shared" si="8"/>
        <v>193.30368999999996</v>
      </c>
      <c r="E95" s="317">
        <v>210</v>
      </c>
      <c r="F95" s="317">
        <v>6</v>
      </c>
      <c r="G95" s="317">
        <v>1</v>
      </c>
      <c r="H95" s="317">
        <v>0.5</v>
      </c>
      <c r="I95" s="317">
        <v>0.3</v>
      </c>
      <c r="J95" s="195"/>
      <c r="K95" s="195"/>
      <c r="L95" s="123"/>
      <c r="M95" s="123"/>
      <c r="N95" s="123"/>
      <c r="O95" s="123"/>
      <c r="P95" s="123"/>
      <c r="Q95" s="123"/>
      <c r="R95" s="123"/>
      <c r="S95" s="123"/>
      <c r="T95" s="123"/>
      <c r="U95" s="123"/>
      <c r="V95" s="123"/>
      <c r="W95" s="123"/>
    </row>
    <row r="96" spans="1:23" ht="15" x14ac:dyDescent="0.2">
      <c r="A96" s="308"/>
      <c r="B96" s="317">
        <v>9.5</v>
      </c>
      <c r="C96" s="320">
        <f t="shared" si="7"/>
        <v>258.67837000000003</v>
      </c>
      <c r="D96" s="320">
        <f t="shared" si="8"/>
        <v>227.01487000000003</v>
      </c>
      <c r="E96" s="317">
        <f t="shared" ref="E96:I96" si="18">(E95+E97)/2</f>
        <v>235.5</v>
      </c>
      <c r="F96" s="317">
        <f t="shared" si="18"/>
        <v>18.5</v>
      </c>
      <c r="G96" s="317">
        <f t="shared" si="18"/>
        <v>1</v>
      </c>
      <c r="H96" s="317">
        <f t="shared" si="18"/>
        <v>0.5</v>
      </c>
      <c r="I96" s="317">
        <f t="shared" si="18"/>
        <v>0.2</v>
      </c>
      <c r="J96" s="195"/>
      <c r="K96" s="195"/>
      <c r="L96" s="123"/>
      <c r="M96" s="123"/>
      <c r="N96" s="123"/>
      <c r="O96" s="123"/>
      <c r="P96" s="123"/>
      <c r="Q96" s="123"/>
      <c r="R96" s="123"/>
      <c r="S96" s="123"/>
      <c r="T96" s="123"/>
      <c r="U96" s="123"/>
      <c r="V96" s="123"/>
      <c r="W96" s="123"/>
    </row>
    <row r="97" spans="1:23" ht="15" x14ac:dyDescent="0.2">
      <c r="A97" s="308"/>
      <c r="B97" s="317">
        <v>10</v>
      </c>
      <c r="C97" s="320">
        <f t="shared" si="7"/>
        <v>294.05605000000003</v>
      </c>
      <c r="D97" s="320">
        <f t="shared" si="8"/>
        <v>260.72605000000004</v>
      </c>
      <c r="E97" s="317">
        <v>261</v>
      </c>
      <c r="F97" s="317">
        <v>31</v>
      </c>
      <c r="G97" s="317">
        <v>1</v>
      </c>
      <c r="H97" s="317">
        <v>0.5</v>
      </c>
      <c r="I97" s="317">
        <v>0.1</v>
      </c>
      <c r="J97" s="195"/>
      <c r="K97" s="195"/>
      <c r="L97" s="123"/>
      <c r="M97" s="123"/>
      <c r="N97" s="123"/>
      <c r="O97" s="123"/>
      <c r="P97" s="123"/>
      <c r="Q97" s="123"/>
      <c r="R97" s="123"/>
      <c r="S97" s="123"/>
      <c r="T97" s="123"/>
      <c r="U97" s="123"/>
      <c r="V97" s="123"/>
      <c r="W97" s="123"/>
    </row>
    <row r="98" spans="1:23" ht="15" x14ac:dyDescent="0.2">
      <c r="A98" s="308"/>
      <c r="B98" s="317">
        <v>10.5</v>
      </c>
      <c r="C98" s="320">
        <f t="shared" si="7"/>
        <v>316.35470999999995</v>
      </c>
      <c r="D98" s="320">
        <f t="shared" si="8"/>
        <v>281.35820999999999</v>
      </c>
      <c r="E98" s="317">
        <f t="shared" ref="E98:I98" si="19">(E97+E99)/2</f>
        <v>282.5</v>
      </c>
      <c r="F98" s="317">
        <f t="shared" si="19"/>
        <v>31</v>
      </c>
      <c r="G98" s="317">
        <f t="shared" si="19"/>
        <v>1</v>
      </c>
      <c r="H98" s="317">
        <f t="shared" si="19"/>
        <v>0.5</v>
      </c>
      <c r="I98" s="317">
        <f t="shared" si="19"/>
        <v>0.15000000000000002</v>
      </c>
      <c r="J98" s="195"/>
      <c r="K98" s="195"/>
      <c r="L98" s="123"/>
      <c r="M98" s="123"/>
      <c r="N98" s="123"/>
      <c r="O98" s="123"/>
      <c r="P98" s="123"/>
      <c r="Q98" s="123"/>
      <c r="R98" s="123"/>
      <c r="S98" s="123"/>
      <c r="T98" s="123"/>
      <c r="U98" s="123"/>
      <c r="V98" s="123"/>
      <c r="W98" s="123"/>
    </row>
    <row r="99" spans="1:23" ht="15" x14ac:dyDescent="0.2">
      <c r="A99" s="308"/>
      <c r="B99" s="317">
        <v>11</v>
      </c>
      <c r="C99" s="320">
        <f t="shared" si="7"/>
        <v>338.65336999999994</v>
      </c>
      <c r="D99" s="320">
        <f t="shared" si="8"/>
        <v>301.99036999999993</v>
      </c>
      <c r="E99" s="317">
        <v>304</v>
      </c>
      <c r="F99" s="317">
        <v>31</v>
      </c>
      <c r="G99" s="317">
        <v>1</v>
      </c>
      <c r="H99" s="317">
        <v>0.5</v>
      </c>
      <c r="I99" s="317">
        <v>0.2</v>
      </c>
      <c r="J99" s="195"/>
      <c r="K99" s="195"/>
      <c r="L99" s="123"/>
      <c r="M99" s="123"/>
      <c r="N99" s="123"/>
      <c r="O99" s="123"/>
      <c r="P99" s="123"/>
      <c r="Q99" s="123"/>
      <c r="R99" s="123"/>
      <c r="S99" s="123"/>
      <c r="T99" s="123"/>
      <c r="U99" s="123"/>
      <c r="V99" s="123"/>
      <c r="W99" s="123"/>
    </row>
    <row r="100" spans="1:23" ht="15" x14ac:dyDescent="0.2">
      <c r="A100" s="308"/>
      <c r="B100" s="317">
        <v>11.5</v>
      </c>
      <c r="C100" s="320">
        <f t="shared" si="7"/>
        <v>357.02592900000002</v>
      </c>
      <c r="D100" s="320">
        <f t="shared" si="8"/>
        <v>318.69642900000002</v>
      </c>
      <c r="E100" s="317">
        <f t="shared" ref="E100:I100" si="20">(E99+E101)/2</f>
        <v>321.5</v>
      </c>
      <c r="F100" s="317">
        <f t="shared" si="20"/>
        <v>15.5</v>
      </c>
      <c r="G100" s="317">
        <f t="shared" si="20"/>
        <v>1</v>
      </c>
      <c r="H100" s="317">
        <f t="shared" si="20"/>
        <v>0.65</v>
      </c>
      <c r="I100" s="317">
        <f t="shared" si="20"/>
        <v>0.15000000000000002</v>
      </c>
      <c r="J100" s="195"/>
      <c r="K100" s="195"/>
      <c r="L100" s="123"/>
      <c r="M100" s="123"/>
      <c r="N100" s="123"/>
      <c r="O100" s="123"/>
      <c r="P100" s="123"/>
      <c r="Q100" s="123"/>
      <c r="R100" s="123"/>
      <c r="S100" s="123"/>
      <c r="T100" s="123"/>
      <c r="U100" s="123"/>
      <c r="V100" s="123"/>
      <c r="W100" s="123"/>
    </row>
    <row r="101" spans="1:23" ht="15" x14ac:dyDescent="0.2">
      <c r="A101" s="308"/>
      <c r="B101" s="317">
        <v>12</v>
      </c>
      <c r="C101" s="320">
        <f t="shared" si="7"/>
        <v>375.39848800000004</v>
      </c>
      <c r="D101" s="320">
        <f t="shared" si="8"/>
        <v>335.40248800000006</v>
      </c>
      <c r="E101" s="317">
        <v>339</v>
      </c>
      <c r="F101" s="317">
        <v>0</v>
      </c>
      <c r="G101" s="317">
        <v>1</v>
      </c>
      <c r="H101" s="317">
        <v>0.8</v>
      </c>
      <c r="I101" s="317">
        <v>0.1</v>
      </c>
      <c r="J101" s="195"/>
      <c r="K101" s="195"/>
      <c r="L101" s="123"/>
      <c r="M101" s="123"/>
      <c r="N101" s="123"/>
      <c r="O101" s="123"/>
      <c r="P101" s="123"/>
      <c r="Q101" s="123"/>
      <c r="R101" s="123"/>
      <c r="S101" s="123"/>
      <c r="T101" s="123"/>
      <c r="U101" s="123"/>
      <c r="V101" s="123"/>
      <c r="W101" s="123"/>
    </row>
    <row r="102" spans="1:23" ht="15" x14ac:dyDescent="0.2">
      <c r="A102" s="195"/>
      <c r="B102" s="195"/>
      <c r="C102" s="195"/>
      <c r="D102" s="195"/>
      <c r="E102" s="195"/>
      <c r="F102" s="195"/>
      <c r="G102" s="195"/>
      <c r="H102" s="195"/>
      <c r="I102" s="195"/>
      <c r="J102" s="195"/>
      <c r="K102" s="195"/>
      <c r="L102" s="123"/>
      <c r="M102" s="123"/>
      <c r="N102" s="123"/>
      <c r="O102" s="123"/>
      <c r="P102" s="123"/>
      <c r="Q102" s="123"/>
      <c r="R102" s="123"/>
      <c r="S102" s="123"/>
      <c r="T102" s="123"/>
      <c r="U102" s="123"/>
      <c r="V102" s="123"/>
      <c r="W102" s="123"/>
    </row>
    <row r="103" spans="1:23" ht="14.25" x14ac:dyDescent="0.2">
      <c r="A103" s="149"/>
      <c r="B103" s="149"/>
      <c r="C103" s="149"/>
      <c r="D103" s="149"/>
      <c r="E103" s="149"/>
      <c r="F103" s="149"/>
      <c r="G103" s="149"/>
      <c r="H103" s="149"/>
      <c r="I103" s="149"/>
      <c r="J103" s="149"/>
      <c r="K103" s="149"/>
      <c r="L103" s="150"/>
      <c r="M103" s="151"/>
      <c r="N103" s="150"/>
      <c r="O103" s="150"/>
      <c r="P103" s="150"/>
      <c r="Q103" s="150"/>
      <c r="R103" s="150"/>
      <c r="S103" s="123"/>
      <c r="T103" s="123"/>
      <c r="U103" s="123"/>
      <c r="V103" s="123"/>
      <c r="W103" s="123"/>
    </row>
    <row r="104" spans="1:23" ht="15" x14ac:dyDescent="0.2">
      <c r="A104" s="195"/>
      <c r="B104" s="195"/>
      <c r="C104" s="195"/>
      <c r="D104" s="195"/>
      <c r="E104" s="195"/>
      <c r="F104" s="195"/>
      <c r="G104" s="195"/>
      <c r="H104" s="195"/>
      <c r="I104" s="195"/>
      <c r="J104" s="195"/>
      <c r="K104" s="195"/>
      <c r="L104" s="123"/>
      <c r="M104" s="123"/>
      <c r="N104" s="123"/>
      <c r="O104" s="123"/>
      <c r="P104" s="123"/>
      <c r="Q104" s="123"/>
      <c r="R104" s="123"/>
      <c r="S104" s="123"/>
      <c r="T104" s="123"/>
      <c r="U104" s="123"/>
      <c r="V104" s="123"/>
      <c r="W104" s="123"/>
    </row>
    <row r="105" spans="1:23" ht="14.25" x14ac:dyDescent="0.2">
      <c r="A105" s="346"/>
      <c r="B105" s="614" t="s">
        <v>638</v>
      </c>
      <c r="C105" s="591"/>
      <c r="D105" s="591"/>
      <c r="E105" s="591"/>
      <c r="F105" s="591"/>
      <c r="G105" s="591"/>
      <c r="H105" s="591"/>
      <c r="I105" s="591"/>
      <c r="J105" s="591"/>
      <c r="K105" s="542"/>
      <c r="L105" s="123"/>
      <c r="M105" s="123"/>
      <c r="N105" s="123"/>
      <c r="O105" s="123"/>
      <c r="P105" s="123"/>
      <c r="Q105" s="123"/>
      <c r="R105" s="123"/>
      <c r="S105" s="123"/>
      <c r="T105" s="123"/>
      <c r="U105" s="123"/>
      <c r="V105" s="123"/>
      <c r="W105" s="123"/>
    </row>
    <row r="106" spans="1:23" ht="15" x14ac:dyDescent="0.25">
      <c r="A106" s="348"/>
      <c r="B106" s="349" t="s">
        <v>644</v>
      </c>
      <c r="C106" s="350" t="s">
        <v>645</v>
      </c>
      <c r="D106" s="349" t="s">
        <v>65</v>
      </c>
      <c r="E106" s="351" t="s">
        <v>647</v>
      </c>
      <c r="F106" s="349" t="s">
        <v>70</v>
      </c>
      <c r="G106" s="351" t="s">
        <v>647</v>
      </c>
      <c r="H106" s="349" t="s">
        <v>86</v>
      </c>
      <c r="I106" s="351" t="s">
        <v>647</v>
      </c>
      <c r="J106" s="349" t="s">
        <v>99</v>
      </c>
      <c r="K106" s="351" t="s">
        <v>647</v>
      </c>
      <c r="L106" s="123"/>
      <c r="M106" s="123"/>
      <c r="N106" s="123"/>
      <c r="O106" s="123"/>
      <c r="P106" s="123"/>
      <c r="Q106" s="123"/>
      <c r="R106" s="123"/>
      <c r="S106" s="123"/>
      <c r="T106" s="123"/>
      <c r="U106" s="123"/>
      <c r="V106" s="123"/>
      <c r="W106" s="123"/>
    </row>
    <row r="107" spans="1:23" ht="14.25" x14ac:dyDescent="0.2">
      <c r="A107" s="354"/>
      <c r="B107" s="359">
        <v>1</v>
      </c>
      <c r="C107" s="362">
        <f t="shared" ref="C107:C127" si="21">SUM(D107:K107)/5</f>
        <v>77</v>
      </c>
      <c r="D107" s="364">
        <v>272</v>
      </c>
      <c r="E107" s="366">
        <v>6</v>
      </c>
      <c r="F107" s="364">
        <v>82</v>
      </c>
      <c r="G107" s="366">
        <v>5</v>
      </c>
      <c r="H107" s="364">
        <v>14</v>
      </c>
      <c r="I107" s="366">
        <v>2</v>
      </c>
      <c r="J107" s="364">
        <v>4</v>
      </c>
      <c r="K107" s="366">
        <v>0</v>
      </c>
      <c r="L107" s="367" t="s">
        <v>665</v>
      </c>
      <c r="M107" s="368"/>
      <c r="N107" s="368"/>
      <c r="O107" s="368"/>
      <c r="P107" s="368"/>
      <c r="Q107" s="368"/>
      <c r="R107" s="368"/>
      <c r="S107" s="368"/>
      <c r="T107" s="368"/>
      <c r="U107" s="368"/>
      <c r="V107" s="368"/>
      <c r="W107" s="368"/>
    </row>
    <row r="108" spans="1:23" ht="14.25" x14ac:dyDescent="0.2">
      <c r="A108" s="354"/>
      <c r="B108" s="359">
        <v>2</v>
      </c>
      <c r="C108" s="362">
        <f t="shared" si="21"/>
        <v>39</v>
      </c>
      <c r="D108" s="364">
        <v>138</v>
      </c>
      <c r="E108" s="366">
        <v>4</v>
      </c>
      <c r="F108" s="364">
        <v>41</v>
      </c>
      <c r="G108" s="366">
        <v>3</v>
      </c>
      <c r="H108" s="364">
        <v>8</v>
      </c>
      <c r="I108" s="366">
        <v>0</v>
      </c>
      <c r="J108" s="364">
        <v>1</v>
      </c>
      <c r="K108" s="366">
        <v>0</v>
      </c>
      <c r="L108" s="367" t="s">
        <v>667</v>
      </c>
      <c r="M108" s="368"/>
      <c r="N108" s="368"/>
      <c r="O108" s="368"/>
      <c r="P108" s="368"/>
      <c r="Q108" s="368"/>
      <c r="R108" s="368"/>
      <c r="S108" s="368"/>
      <c r="T108" s="368"/>
      <c r="U108" s="368"/>
      <c r="V108" s="368"/>
      <c r="W108" s="368"/>
    </row>
    <row r="109" spans="1:23" ht="14.25" x14ac:dyDescent="0.2">
      <c r="A109" s="354"/>
      <c r="B109" s="359">
        <v>3</v>
      </c>
      <c r="C109" s="362">
        <f t="shared" si="21"/>
        <v>80</v>
      </c>
      <c r="D109" s="364">
        <v>275</v>
      </c>
      <c r="E109" s="366">
        <v>5</v>
      </c>
      <c r="F109" s="364">
        <v>91</v>
      </c>
      <c r="G109" s="366">
        <v>6</v>
      </c>
      <c r="H109" s="364">
        <v>17</v>
      </c>
      <c r="I109" s="366">
        <v>2</v>
      </c>
      <c r="J109" s="364">
        <v>4</v>
      </c>
      <c r="K109" s="366">
        <v>0</v>
      </c>
      <c r="L109" s="367" t="s">
        <v>669</v>
      </c>
      <c r="M109" s="368"/>
      <c r="N109" s="368"/>
      <c r="O109" s="368"/>
      <c r="P109" s="368"/>
      <c r="Q109" s="368"/>
      <c r="R109" s="368"/>
      <c r="S109" s="368"/>
      <c r="T109" s="368"/>
      <c r="U109" s="368"/>
      <c r="V109" s="368"/>
      <c r="W109" s="368"/>
    </row>
    <row r="110" spans="1:23" ht="14.25" x14ac:dyDescent="0.2">
      <c r="A110" s="354"/>
      <c r="B110" s="359">
        <v>4</v>
      </c>
      <c r="C110" s="362">
        <f t="shared" si="21"/>
        <v>80</v>
      </c>
      <c r="D110" s="364">
        <v>283</v>
      </c>
      <c r="E110" s="366">
        <v>6</v>
      </c>
      <c r="F110" s="364">
        <v>85</v>
      </c>
      <c r="G110" s="366">
        <v>4</v>
      </c>
      <c r="H110" s="364">
        <v>16</v>
      </c>
      <c r="I110" s="366">
        <v>1</v>
      </c>
      <c r="J110" s="364">
        <v>5</v>
      </c>
      <c r="K110" s="366">
        <v>0</v>
      </c>
      <c r="L110" s="367" t="s">
        <v>670</v>
      </c>
      <c r="M110" s="368"/>
      <c r="N110" s="368"/>
      <c r="O110" s="368"/>
      <c r="P110" s="368"/>
      <c r="Q110" s="368"/>
      <c r="R110" s="368"/>
      <c r="S110" s="368"/>
      <c r="T110" s="368"/>
      <c r="U110" s="368"/>
      <c r="V110" s="368"/>
      <c r="W110" s="368"/>
    </row>
    <row r="111" spans="1:23" ht="14.25" x14ac:dyDescent="0.2">
      <c r="A111" s="354"/>
      <c r="B111" s="359">
        <v>5</v>
      </c>
      <c r="C111" s="362">
        <f t="shared" si="21"/>
        <v>40</v>
      </c>
      <c r="D111" s="364">
        <v>138</v>
      </c>
      <c r="E111" s="366">
        <v>3</v>
      </c>
      <c r="F111" s="364">
        <v>44</v>
      </c>
      <c r="G111" s="366">
        <v>2</v>
      </c>
      <c r="H111" s="364">
        <v>10</v>
      </c>
      <c r="I111" s="366">
        <v>0</v>
      </c>
      <c r="J111" s="364">
        <v>3</v>
      </c>
      <c r="K111" s="366">
        <v>0</v>
      </c>
      <c r="L111" s="367" t="s">
        <v>671</v>
      </c>
      <c r="M111" s="368"/>
      <c r="N111" s="368"/>
      <c r="O111" s="368"/>
      <c r="P111" s="368"/>
      <c r="Q111" s="368"/>
      <c r="R111" s="368"/>
      <c r="S111" s="368"/>
      <c r="T111" s="368"/>
      <c r="U111" s="368"/>
      <c r="V111" s="368"/>
      <c r="W111" s="368"/>
    </row>
    <row r="112" spans="1:23" ht="14.25" x14ac:dyDescent="0.2">
      <c r="A112" s="354"/>
      <c r="B112" s="359">
        <v>6</v>
      </c>
      <c r="C112" s="362">
        <f t="shared" si="21"/>
        <v>40</v>
      </c>
      <c r="D112" s="364">
        <v>136</v>
      </c>
      <c r="E112" s="366">
        <v>3</v>
      </c>
      <c r="F112" s="364">
        <v>42</v>
      </c>
      <c r="G112" s="366">
        <v>4</v>
      </c>
      <c r="H112" s="364">
        <v>11</v>
      </c>
      <c r="I112" s="366">
        <v>1</v>
      </c>
      <c r="J112" s="364">
        <v>2</v>
      </c>
      <c r="K112" s="366">
        <v>1</v>
      </c>
      <c r="L112" s="367" t="s">
        <v>672</v>
      </c>
      <c r="M112" s="368"/>
      <c r="N112" s="368"/>
      <c r="O112" s="368"/>
      <c r="P112" s="368"/>
      <c r="Q112" s="368"/>
      <c r="R112" s="368"/>
      <c r="S112" s="368"/>
      <c r="T112" s="368"/>
      <c r="U112" s="368"/>
      <c r="V112" s="368"/>
      <c r="W112" s="368"/>
    </row>
    <row r="113" spans="1:23" ht="14.25" x14ac:dyDescent="0.2">
      <c r="A113" s="354"/>
      <c r="B113" s="359">
        <v>7</v>
      </c>
      <c r="C113" s="362">
        <f t="shared" si="21"/>
        <v>40</v>
      </c>
      <c r="D113" s="364">
        <v>141</v>
      </c>
      <c r="E113" s="366">
        <v>4</v>
      </c>
      <c r="F113" s="364">
        <v>41</v>
      </c>
      <c r="G113" s="366">
        <v>2</v>
      </c>
      <c r="H113" s="364">
        <v>10</v>
      </c>
      <c r="I113" s="366">
        <v>0</v>
      </c>
      <c r="J113" s="364">
        <v>1</v>
      </c>
      <c r="K113" s="366">
        <v>1</v>
      </c>
      <c r="L113" s="367" t="s">
        <v>674</v>
      </c>
      <c r="M113" s="368"/>
      <c r="N113" s="368"/>
      <c r="O113" s="368"/>
      <c r="P113" s="368"/>
      <c r="Q113" s="368"/>
      <c r="R113" s="368"/>
      <c r="S113" s="368"/>
      <c r="T113" s="368"/>
      <c r="U113" s="368"/>
      <c r="V113" s="368"/>
      <c r="W113" s="368"/>
    </row>
    <row r="114" spans="1:23" ht="14.25" x14ac:dyDescent="0.2">
      <c r="A114" s="354"/>
      <c r="B114" s="359">
        <v>8</v>
      </c>
      <c r="C114" s="362">
        <f t="shared" si="21"/>
        <v>240</v>
      </c>
      <c r="D114" s="364">
        <v>844</v>
      </c>
      <c r="E114" s="366">
        <v>12</v>
      </c>
      <c r="F114" s="364">
        <v>262</v>
      </c>
      <c r="G114" s="366">
        <v>19</v>
      </c>
      <c r="H114" s="364">
        <v>48</v>
      </c>
      <c r="I114" s="366">
        <v>3</v>
      </c>
      <c r="J114" s="364">
        <v>10</v>
      </c>
      <c r="K114" s="366">
        <v>2</v>
      </c>
      <c r="L114" s="367" t="s">
        <v>675</v>
      </c>
      <c r="M114" s="368"/>
      <c r="N114" s="368"/>
      <c r="O114" s="368"/>
      <c r="P114" s="368"/>
      <c r="Q114" s="368"/>
      <c r="R114" s="368"/>
      <c r="S114" s="368"/>
      <c r="T114" s="368"/>
      <c r="U114" s="368"/>
      <c r="V114" s="368"/>
      <c r="W114" s="368"/>
    </row>
    <row r="115" spans="1:23" ht="14.25" x14ac:dyDescent="0.2">
      <c r="A115" s="354"/>
      <c r="B115" s="359">
        <v>9</v>
      </c>
      <c r="C115" s="362">
        <f t="shared" si="21"/>
        <v>323</v>
      </c>
      <c r="D115" s="364">
        <v>1124</v>
      </c>
      <c r="E115" s="366">
        <v>29</v>
      </c>
      <c r="F115" s="364">
        <v>349</v>
      </c>
      <c r="G115" s="366">
        <v>24</v>
      </c>
      <c r="H115" s="364">
        <v>64</v>
      </c>
      <c r="I115" s="366">
        <v>4</v>
      </c>
      <c r="J115" s="364">
        <v>20</v>
      </c>
      <c r="K115" s="366">
        <v>1</v>
      </c>
      <c r="L115" s="367" t="s">
        <v>677</v>
      </c>
      <c r="M115" s="368"/>
      <c r="N115" s="368"/>
      <c r="O115" s="368"/>
      <c r="P115" s="368"/>
      <c r="Q115" s="368"/>
      <c r="R115" s="368"/>
      <c r="S115" s="368"/>
      <c r="T115" s="368"/>
      <c r="U115" s="368"/>
      <c r="V115" s="368"/>
      <c r="W115" s="368"/>
    </row>
    <row r="116" spans="1:23" ht="14.25" x14ac:dyDescent="0.2">
      <c r="A116" s="354"/>
      <c r="B116" s="359">
        <v>10</v>
      </c>
      <c r="C116" s="362">
        <f t="shared" si="21"/>
        <v>11359</v>
      </c>
      <c r="D116" s="377">
        <v>39746</v>
      </c>
      <c r="E116" s="378">
        <v>835</v>
      </c>
      <c r="F116" s="379">
        <v>12148</v>
      </c>
      <c r="G116" s="378">
        <v>780</v>
      </c>
      <c r="H116" s="379">
        <v>2433</v>
      </c>
      <c r="I116" s="378">
        <v>175</v>
      </c>
      <c r="J116" s="379">
        <v>615</v>
      </c>
      <c r="K116" s="378">
        <v>63</v>
      </c>
      <c r="L116" s="381" t="s">
        <v>682</v>
      </c>
      <c r="M116" s="383"/>
      <c r="N116" s="383"/>
      <c r="O116" s="383"/>
      <c r="P116" s="383"/>
      <c r="Q116" s="383"/>
      <c r="R116" s="383"/>
      <c r="S116" s="383"/>
      <c r="T116" s="368"/>
      <c r="U116" s="368"/>
      <c r="V116" s="368"/>
      <c r="W116" s="368"/>
    </row>
    <row r="117" spans="1:23" ht="14.25" x14ac:dyDescent="0.2">
      <c r="A117" s="354"/>
      <c r="B117" s="359">
        <v>11</v>
      </c>
      <c r="C117" s="362">
        <f t="shared" si="21"/>
        <v>250</v>
      </c>
      <c r="D117" s="379">
        <v>870</v>
      </c>
      <c r="E117" s="378">
        <v>20</v>
      </c>
      <c r="F117" s="379">
        <v>276</v>
      </c>
      <c r="G117" s="378">
        <v>14</v>
      </c>
      <c r="H117" s="379">
        <v>53</v>
      </c>
      <c r="I117" s="378">
        <v>3</v>
      </c>
      <c r="J117" s="379">
        <v>13</v>
      </c>
      <c r="K117" s="378">
        <v>1</v>
      </c>
      <c r="L117" s="381" t="s">
        <v>690</v>
      </c>
      <c r="M117" s="383"/>
      <c r="N117" s="383"/>
      <c r="O117" s="383"/>
      <c r="P117" s="383"/>
      <c r="Q117" s="383"/>
      <c r="R117" s="383"/>
      <c r="S117" s="383"/>
      <c r="T117" s="383"/>
      <c r="U117" s="383"/>
      <c r="V117" s="383"/>
      <c r="W117" s="383"/>
    </row>
    <row r="118" spans="1:23" ht="14.25" x14ac:dyDescent="0.2">
      <c r="A118" s="354"/>
      <c r="B118" s="359">
        <v>12</v>
      </c>
      <c r="C118" s="362">
        <f t="shared" si="21"/>
        <v>40</v>
      </c>
      <c r="D118" s="379">
        <v>138</v>
      </c>
      <c r="E118" s="378">
        <v>3</v>
      </c>
      <c r="F118" s="379">
        <v>45</v>
      </c>
      <c r="G118" s="378">
        <v>5</v>
      </c>
      <c r="H118" s="379">
        <v>7</v>
      </c>
      <c r="I118" s="378">
        <v>1</v>
      </c>
      <c r="J118" s="379">
        <v>1</v>
      </c>
      <c r="K118" s="378">
        <v>0</v>
      </c>
      <c r="L118" s="381" t="s">
        <v>693</v>
      </c>
      <c r="M118" s="383"/>
      <c r="N118" s="383"/>
      <c r="O118" s="383"/>
      <c r="P118" s="383"/>
      <c r="Q118" s="383"/>
      <c r="R118" s="383"/>
      <c r="S118" s="383"/>
      <c r="T118" s="383"/>
      <c r="U118" s="383"/>
      <c r="V118" s="383"/>
      <c r="W118" s="383"/>
    </row>
    <row r="119" spans="1:23" ht="14.25" x14ac:dyDescent="0.2">
      <c r="A119" s="354"/>
      <c r="B119" s="359">
        <v>13</v>
      </c>
      <c r="C119" s="362">
        <f t="shared" si="21"/>
        <v>400</v>
      </c>
      <c r="D119" s="379">
        <v>1390</v>
      </c>
      <c r="E119" s="378">
        <v>29</v>
      </c>
      <c r="F119" s="379">
        <v>432</v>
      </c>
      <c r="G119" s="378">
        <v>30</v>
      </c>
      <c r="H119" s="379">
        <v>92</v>
      </c>
      <c r="I119" s="378">
        <v>5</v>
      </c>
      <c r="J119" s="364">
        <v>20</v>
      </c>
      <c r="K119" s="366">
        <v>2</v>
      </c>
      <c r="L119" s="381" t="s">
        <v>694</v>
      </c>
      <c r="M119" s="383"/>
      <c r="N119" s="383"/>
      <c r="O119" s="383"/>
      <c r="P119" s="383"/>
      <c r="Q119" s="383"/>
      <c r="R119" s="383"/>
      <c r="S119" s="383"/>
      <c r="T119" s="383"/>
      <c r="U119" s="383"/>
      <c r="V119" s="383"/>
      <c r="W119" s="383"/>
    </row>
    <row r="120" spans="1:23" ht="14.25" x14ac:dyDescent="0.2">
      <c r="A120" s="354"/>
      <c r="B120" s="359">
        <v>14</v>
      </c>
      <c r="C120" s="362">
        <f t="shared" si="21"/>
        <v>66</v>
      </c>
      <c r="D120" s="379">
        <v>231</v>
      </c>
      <c r="E120" s="378">
        <v>8</v>
      </c>
      <c r="F120" s="379">
        <v>71</v>
      </c>
      <c r="G120" s="378">
        <v>17</v>
      </c>
      <c r="H120" s="379">
        <v>0</v>
      </c>
      <c r="I120" s="378">
        <v>0</v>
      </c>
      <c r="J120" s="364">
        <v>2</v>
      </c>
      <c r="K120" s="366">
        <v>1</v>
      </c>
      <c r="L120" s="381" t="s">
        <v>695</v>
      </c>
      <c r="M120" s="383"/>
      <c r="N120" s="383"/>
      <c r="O120" s="383"/>
      <c r="P120" s="383"/>
      <c r="Q120" s="383"/>
      <c r="R120" s="383"/>
      <c r="S120" s="383"/>
      <c r="T120" s="383"/>
      <c r="U120" s="383"/>
      <c r="V120" s="383"/>
      <c r="W120" s="383"/>
    </row>
    <row r="121" spans="1:23" ht="14.25" x14ac:dyDescent="0.2">
      <c r="A121" s="354"/>
      <c r="B121" s="359">
        <v>15</v>
      </c>
      <c r="C121" s="362">
        <f t="shared" si="21"/>
        <v>40</v>
      </c>
      <c r="D121" s="379">
        <v>140</v>
      </c>
      <c r="E121" s="378">
        <v>3</v>
      </c>
      <c r="F121" s="379">
        <v>45</v>
      </c>
      <c r="G121" s="378">
        <v>3</v>
      </c>
      <c r="H121" s="379">
        <v>8</v>
      </c>
      <c r="I121" s="378">
        <v>0</v>
      </c>
      <c r="J121" s="364">
        <v>1</v>
      </c>
      <c r="K121" s="366">
        <v>0</v>
      </c>
      <c r="L121" s="381" t="s">
        <v>696</v>
      </c>
      <c r="M121" s="383"/>
      <c r="N121" s="383"/>
      <c r="O121" s="383"/>
      <c r="P121" s="383"/>
      <c r="Q121" s="383"/>
      <c r="R121" s="383"/>
      <c r="S121" s="383"/>
      <c r="T121" s="383"/>
      <c r="U121" s="383"/>
      <c r="V121" s="383"/>
      <c r="W121" s="383"/>
    </row>
    <row r="122" spans="1:23" ht="14.25" x14ac:dyDescent="0.2">
      <c r="A122" s="354"/>
      <c r="B122" s="359">
        <v>16</v>
      </c>
      <c r="C122" s="362">
        <f t="shared" si="21"/>
        <v>40</v>
      </c>
      <c r="D122" s="379">
        <v>137</v>
      </c>
      <c r="E122" s="378">
        <v>4</v>
      </c>
      <c r="F122" s="379">
        <v>47</v>
      </c>
      <c r="G122" s="378">
        <v>3</v>
      </c>
      <c r="H122" s="379">
        <v>7</v>
      </c>
      <c r="I122" s="378">
        <v>0</v>
      </c>
      <c r="J122" s="364">
        <v>2</v>
      </c>
      <c r="K122" s="366">
        <v>0</v>
      </c>
      <c r="L122" s="381" t="s">
        <v>698</v>
      </c>
      <c r="M122" s="383"/>
      <c r="N122" s="383"/>
      <c r="O122" s="383"/>
      <c r="P122" s="383"/>
      <c r="Q122" s="383"/>
      <c r="R122" s="383"/>
      <c r="S122" s="383"/>
      <c r="T122" s="383"/>
      <c r="U122" s="383"/>
      <c r="V122" s="383"/>
      <c r="W122" s="383"/>
    </row>
    <row r="123" spans="1:23" ht="14.25" x14ac:dyDescent="0.2">
      <c r="A123" s="354"/>
      <c r="B123" s="359">
        <v>17</v>
      </c>
      <c r="C123" s="362">
        <f t="shared" si="21"/>
        <v>421</v>
      </c>
      <c r="D123" s="379">
        <v>1479</v>
      </c>
      <c r="E123" s="378">
        <v>28</v>
      </c>
      <c r="F123" s="379">
        <v>467</v>
      </c>
      <c r="G123" s="378">
        <v>30</v>
      </c>
      <c r="H123" s="379">
        <v>77</v>
      </c>
      <c r="I123" s="378">
        <v>4</v>
      </c>
      <c r="J123" s="364">
        <v>19</v>
      </c>
      <c r="K123" s="366">
        <v>1</v>
      </c>
      <c r="L123" s="381" t="s">
        <v>700</v>
      </c>
      <c r="M123" s="383"/>
      <c r="N123" s="383"/>
      <c r="O123" s="383"/>
      <c r="P123" s="383"/>
      <c r="Q123" s="383"/>
      <c r="R123" s="383"/>
      <c r="S123" s="383"/>
      <c r="T123" s="383"/>
      <c r="U123" s="383"/>
      <c r="V123" s="383"/>
      <c r="W123" s="383"/>
    </row>
    <row r="124" spans="1:23" ht="14.25" x14ac:dyDescent="0.2">
      <c r="A124" s="354"/>
      <c r="B124" s="359">
        <v>18</v>
      </c>
      <c r="C124" s="362">
        <f t="shared" si="21"/>
        <v>172</v>
      </c>
      <c r="D124" s="379">
        <v>600</v>
      </c>
      <c r="E124" s="378">
        <v>15</v>
      </c>
      <c r="F124" s="379">
        <v>187</v>
      </c>
      <c r="G124" s="378">
        <v>11</v>
      </c>
      <c r="H124" s="379">
        <v>34</v>
      </c>
      <c r="I124" s="378">
        <v>3</v>
      </c>
      <c r="J124" s="364">
        <v>9</v>
      </c>
      <c r="K124" s="366">
        <v>1</v>
      </c>
      <c r="L124" s="381" t="s">
        <v>702</v>
      </c>
      <c r="M124" s="383"/>
      <c r="N124" s="383"/>
      <c r="O124" s="383"/>
      <c r="P124" s="383"/>
      <c r="Q124" s="383"/>
      <c r="R124" s="383"/>
      <c r="S124" s="383"/>
      <c r="T124" s="383"/>
      <c r="U124" s="383"/>
      <c r="V124" s="383"/>
      <c r="W124" s="383"/>
    </row>
    <row r="125" spans="1:23" ht="14.25" x14ac:dyDescent="0.2">
      <c r="A125" s="354"/>
      <c r="B125" s="359">
        <v>19</v>
      </c>
      <c r="C125" s="362">
        <f t="shared" si="21"/>
        <v>250</v>
      </c>
      <c r="D125" s="379">
        <v>870</v>
      </c>
      <c r="E125" s="378">
        <v>20</v>
      </c>
      <c r="F125" s="379">
        <v>276</v>
      </c>
      <c r="G125" s="378">
        <v>14</v>
      </c>
      <c r="H125" s="379">
        <v>53</v>
      </c>
      <c r="I125" s="378">
        <v>3</v>
      </c>
      <c r="J125" s="364">
        <v>13</v>
      </c>
      <c r="K125" s="366">
        <v>1</v>
      </c>
      <c r="L125" s="381" t="s">
        <v>704</v>
      </c>
      <c r="M125" s="383"/>
      <c r="N125" s="383"/>
      <c r="O125" s="383"/>
      <c r="P125" s="383"/>
      <c r="Q125" s="383"/>
      <c r="R125" s="383"/>
      <c r="S125" s="383"/>
      <c r="T125" s="383"/>
      <c r="U125" s="383"/>
      <c r="V125" s="383"/>
      <c r="W125" s="383"/>
    </row>
    <row r="126" spans="1:23" ht="14.25" x14ac:dyDescent="0.2">
      <c r="A126" s="354"/>
      <c r="B126" s="359">
        <v>20</v>
      </c>
      <c r="C126" s="389">
        <f t="shared" si="21"/>
        <v>665</v>
      </c>
      <c r="D126" s="390">
        <v>2310</v>
      </c>
      <c r="E126" s="391">
        <v>58</v>
      </c>
      <c r="F126" s="390">
        <v>730</v>
      </c>
      <c r="G126" s="391">
        <v>45</v>
      </c>
      <c r="H126" s="390">
        <v>140</v>
      </c>
      <c r="I126" s="391">
        <v>6</v>
      </c>
      <c r="J126" s="392">
        <v>34</v>
      </c>
      <c r="K126" s="393">
        <v>2</v>
      </c>
      <c r="L126" s="381" t="s">
        <v>713</v>
      </c>
      <c r="M126" s="383"/>
      <c r="N126" s="383"/>
      <c r="O126" s="383"/>
      <c r="P126" s="383"/>
      <c r="Q126" s="383"/>
      <c r="R126" s="383"/>
      <c r="S126" s="383"/>
      <c r="T126" s="383"/>
      <c r="U126" s="383"/>
      <c r="V126" s="383"/>
      <c r="W126" s="383"/>
    </row>
    <row r="127" spans="1:23" ht="14.25" x14ac:dyDescent="0.2">
      <c r="A127" s="354"/>
      <c r="B127" s="359">
        <v>21</v>
      </c>
      <c r="C127" s="389">
        <f t="shared" si="21"/>
        <v>1334</v>
      </c>
      <c r="D127" s="390">
        <v>4641</v>
      </c>
      <c r="E127" s="391">
        <v>112</v>
      </c>
      <c r="F127" s="390">
        <v>1433</v>
      </c>
      <c r="G127" s="391">
        <v>109</v>
      </c>
      <c r="H127" s="390">
        <v>263</v>
      </c>
      <c r="I127" s="391">
        <v>17</v>
      </c>
      <c r="J127" s="392">
        <v>86</v>
      </c>
      <c r="K127" s="393">
        <v>9</v>
      </c>
      <c r="L127" s="396" t="s">
        <v>716</v>
      </c>
      <c r="T127" s="383"/>
      <c r="U127" s="383"/>
      <c r="V127" s="383"/>
      <c r="W127" s="383"/>
    </row>
    <row r="128" spans="1:23" x14ac:dyDescent="0.25">
      <c r="A128" s="398"/>
      <c r="B128" s="399" t="s">
        <v>721</v>
      </c>
      <c r="C128" s="401">
        <f t="shared" ref="C128:K128" si="22">SUM(C107:C127)</f>
        <v>15996</v>
      </c>
      <c r="D128" s="401">
        <f t="shared" si="22"/>
        <v>55903</v>
      </c>
      <c r="E128" s="402">
        <f t="shared" si="22"/>
        <v>1207</v>
      </c>
      <c r="F128" s="401">
        <f t="shared" si="22"/>
        <v>17194</v>
      </c>
      <c r="G128" s="402">
        <f t="shared" si="22"/>
        <v>1130</v>
      </c>
      <c r="H128" s="401">
        <f t="shared" si="22"/>
        <v>3365</v>
      </c>
      <c r="I128" s="402">
        <f t="shared" si="22"/>
        <v>230</v>
      </c>
      <c r="J128" s="401">
        <f t="shared" si="22"/>
        <v>865</v>
      </c>
      <c r="K128" s="402">
        <f t="shared" si="22"/>
        <v>86</v>
      </c>
      <c r="L128" s="123"/>
      <c r="M128" s="123"/>
      <c r="N128" s="123"/>
      <c r="O128" s="123"/>
      <c r="P128" s="123"/>
      <c r="Q128" s="123"/>
      <c r="R128" s="123"/>
      <c r="S128" s="123"/>
      <c r="T128" s="123"/>
      <c r="U128" s="123"/>
      <c r="V128" s="123"/>
      <c r="W128" s="123"/>
    </row>
    <row r="129" spans="1:55" ht="14.25" x14ac:dyDescent="0.2">
      <c r="A129" s="404"/>
      <c r="B129" s="404"/>
      <c r="J129" s="404"/>
      <c r="K129" s="404"/>
      <c r="L129" s="123"/>
      <c r="M129" s="123"/>
      <c r="N129" s="123"/>
      <c r="O129" s="123"/>
      <c r="P129" s="123"/>
      <c r="Q129" s="123"/>
      <c r="R129" s="123"/>
      <c r="S129" s="123"/>
      <c r="T129" s="123"/>
      <c r="U129" s="123"/>
      <c r="V129" s="123"/>
      <c r="W129" s="123"/>
    </row>
    <row r="130" spans="1:55" ht="14.25" x14ac:dyDescent="0.2">
      <c r="A130" s="404"/>
      <c r="B130" s="404"/>
      <c r="C130" s="636" t="s">
        <v>378</v>
      </c>
      <c r="D130" s="591"/>
      <c r="E130" s="591"/>
      <c r="F130" s="542"/>
      <c r="H130" s="636" t="s">
        <v>737</v>
      </c>
      <c r="I130" s="591"/>
      <c r="J130" s="542"/>
      <c r="K130" s="404"/>
      <c r="L130" s="123"/>
      <c r="M130" s="123"/>
      <c r="N130" s="123"/>
      <c r="O130" s="123"/>
      <c r="P130" s="123"/>
      <c r="Q130" s="123"/>
      <c r="R130" s="123"/>
      <c r="S130" s="123"/>
      <c r="T130" s="123"/>
      <c r="U130" s="123"/>
      <c r="V130" s="123"/>
      <c r="W130" s="123"/>
    </row>
    <row r="131" spans="1:55" ht="14.25" x14ac:dyDescent="0.2">
      <c r="A131" s="404"/>
      <c r="B131" s="404"/>
      <c r="C131" s="406"/>
      <c r="D131" s="359" t="s">
        <v>4</v>
      </c>
      <c r="E131" s="408" t="s">
        <v>411</v>
      </c>
      <c r="F131" s="359" t="s">
        <v>35</v>
      </c>
      <c r="H131" s="610" t="s">
        <v>738</v>
      </c>
      <c r="I131" s="591"/>
      <c r="J131" s="364">
        <f>SUM(D128:K128)</f>
        <v>79980</v>
      </c>
      <c r="K131" s="404"/>
      <c r="L131" s="123"/>
      <c r="M131" s="123"/>
      <c r="N131" s="123"/>
      <c r="O131" s="123"/>
      <c r="P131" s="123"/>
      <c r="Q131" s="123"/>
      <c r="R131" s="123"/>
      <c r="S131" s="123"/>
      <c r="T131" s="123"/>
      <c r="U131" s="123"/>
      <c r="V131" s="123"/>
      <c r="W131" s="123"/>
    </row>
    <row r="132" spans="1:55" ht="14.25" x14ac:dyDescent="0.2">
      <c r="A132" s="404"/>
      <c r="B132" s="404"/>
      <c r="C132" s="359" t="s">
        <v>65</v>
      </c>
      <c r="D132" s="412">
        <f>D128/J131</f>
        <v>0.69896224056014</v>
      </c>
      <c r="E132" s="414">
        <f>E128/J131</f>
        <v>1.509127281820455E-2</v>
      </c>
      <c r="F132" s="416">
        <f t="shared" ref="F132:F136" si="23">SUM(D132:E132)</f>
        <v>0.71405351337834455</v>
      </c>
      <c r="H132" s="610" t="s">
        <v>739</v>
      </c>
      <c r="I132" s="591"/>
      <c r="J132" s="364">
        <f>J131/5</f>
        <v>15996</v>
      </c>
      <c r="K132" s="404"/>
      <c r="L132" s="123"/>
      <c r="M132" s="123"/>
      <c r="N132" s="123"/>
      <c r="O132" s="123"/>
      <c r="P132" s="123"/>
      <c r="Q132" s="123"/>
      <c r="R132" s="123"/>
      <c r="S132" s="123"/>
      <c r="T132" s="123"/>
      <c r="U132" s="123"/>
      <c r="V132" s="123"/>
      <c r="W132" s="123"/>
    </row>
    <row r="133" spans="1:55" ht="14.25" x14ac:dyDescent="0.2">
      <c r="A133" s="404"/>
      <c r="B133" s="404"/>
      <c r="C133" s="359" t="s">
        <v>70</v>
      </c>
      <c r="D133" s="412">
        <f>F128/J131</f>
        <v>0.21497874468617154</v>
      </c>
      <c r="E133" s="414">
        <f>G128/J131</f>
        <v>1.4128532133033259E-2</v>
      </c>
      <c r="F133" s="416">
        <f t="shared" si="23"/>
        <v>0.22910727681920479</v>
      </c>
      <c r="H133" s="610" t="s">
        <v>740</v>
      </c>
      <c r="I133" s="591"/>
      <c r="J133" s="419">
        <f>SUM((D128*5)+(E128*50)+(F128*20)+(G128*100)+(H128*100)+(I128*400)+(J128*400)+(K128*1600))/C128</f>
        <v>106.82951987996999</v>
      </c>
      <c r="K133" s="404"/>
      <c r="L133" s="123"/>
      <c r="M133" s="123"/>
      <c r="N133" s="123"/>
      <c r="O133" s="123"/>
      <c r="P133" s="123"/>
      <c r="Q133" s="123"/>
      <c r="R133" s="123"/>
      <c r="S133" s="123"/>
      <c r="T133" s="123"/>
      <c r="U133" s="123"/>
      <c r="V133" s="123"/>
      <c r="W133" s="123"/>
    </row>
    <row r="134" spans="1:55" ht="14.25" x14ac:dyDescent="0.2">
      <c r="A134" s="404"/>
      <c r="B134" s="404"/>
      <c r="C134" s="359" t="s">
        <v>86</v>
      </c>
      <c r="D134" s="412">
        <f>H128/J131</f>
        <v>4.2073018254563638E-2</v>
      </c>
      <c r="E134" s="414">
        <f>I128/J131</f>
        <v>2.8757189297324332E-3</v>
      </c>
      <c r="F134" s="416">
        <f t="shared" si="23"/>
        <v>4.4948737184296074E-2</v>
      </c>
      <c r="G134" s="404"/>
      <c r="H134" s="404"/>
      <c r="I134" s="404"/>
      <c r="J134" s="404"/>
      <c r="K134" s="404"/>
      <c r="L134" s="123"/>
      <c r="M134" s="123"/>
      <c r="N134" s="123"/>
      <c r="O134" s="123"/>
      <c r="P134" s="123"/>
      <c r="Q134" s="123"/>
      <c r="R134" s="123"/>
      <c r="S134" s="123"/>
      <c r="T134" s="123"/>
      <c r="U134" s="123"/>
      <c r="V134" s="123"/>
      <c r="W134" s="123"/>
    </row>
    <row r="135" spans="1:55" ht="14.25" x14ac:dyDescent="0.2">
      <c r="A135" s="404"/>
      <c r="B135" s="404"/>
      <c r="C135" s="359" t="s">
        <v>99</v>
      </c>
      <c r="D135" s="412">
        <f>J128/J131</f>
        <v>1.0815203800950237E-2</v>
      </c>
      <c r="E135" s="414">
        <f>K128/J131</f>
        <v>1.0752688172043011E-3</v>
      </c>
      <c r="F135" s="416">
        <f t="shared" si="23"/>
        <v>1.1890472618154539E-2</v>
      </c>
      <c r="G135" s="404"/>
      <c r="H135" s="404"/>
      <c r="I135" s="404"/>
      <c r="J135" s="404"/>
      <c r="K135" s="404"/>
      <c r="L135" s="123"/>
      <c r="M135" s="123"/>
      <c r="N135" s="123"/>
      <c r="O135" s="123"/>
      <c r="P135" s="123"/>
      <c r="Q135" s="123"/>
      <c r="R135" s="123"/>
      <c r="S135" s="123"/>
      <c r="T135" s="123"/>
      <c r="U135" s="123"/>
      <c r="V135" s="123"/>
      <c r="W135" s="123"/>
    </row>
    <row r="136" spans="1:55" ht="14.25" x14ac:dyDescent="0.2">
      <c r="A136" s="404"/>
      <c r="B136" s="404"/>
      <c r="C136" s="420"/>
      <c r="D136" s="412">
        <f t="shared" ref="D136:E136" si="24">SUM(D132:D135)</f>
        <v>0.96682920730182542</v>
      </c>
      <c r="E136" s="414">
        <f t="shared" si="24"/>
        <v>3.3170792698174544E-2</v>
      </c>
      <c r="F136" s="416">
        <f t="shared" si="23"/>
        <v>1</v>
      </c>
      <c r="G136" s="404"/>
      <c r="H136" s="404"/>
      <c r="I136" s="404"/>
      <c r="J136" s="404"/>
      <c r="K136" s="404"/>
      <c r="L136" s="123"/>
      <c r="M136" s="123"/>
      <c r="N136" s="123"/>
      <c r="O136" s="123"/>
      <c r="P136" s="123"/>
      <c r="Q136" s="123"/>
      <c r="R136" s="123"/>
      <c r="S136" s="123"/>
      <c r="T136" s="123"/>
      <c r="U136" s="123"/>
      <c r="V136" s="123"/>
      <c r="W136" s="123"/>
    </row>
    <row r="137" spans="1:55" ht="14.25" x14ac:dyDescent="0.2">
      <c r="A137" s="404"/>
      <c r="B137" s="404"/>
      <c r="C137" s="346"/>
      <c r="D137" s="346"/>
      <c r="E137" s="346"/>
      <c r="F137" s="404"/>
      <c r="G137" s="404"/>
      <c r="H137" s="404"/>
      <c r="I137" s="404"/>
      <c r="J137" s="404"/>
      <c r="K137" s="404"/>
      <c r="L137" s="123"/>
      <c r="M137" s="123"/>
      <c r="N137" s="123"/>
      <c r="O137" s="123"/>
      <c r="P137" s="123"/>
      <c r="Q137" s="123"/>
      <c r="R137" s="123"/>
      <c r="S137" s="123"/>
      <c r="T137" s="123"/>
      <c r="U137" s="123"/>
      <c r="V137" s="123"/>
      <c r="W137" s="123"/>
    </row>
    <row r="138" spans="1:55" ht="14.25" x14ac:dyDescent="0.2">
      <c r="A138" s="149"/>
      <c r="B138" s="149"/>
      <c r="C138" s="149"/>
      <c r="D138" s="149"/>
      <c r="E138" s="149"/>
      <c r="F138" s="149"/>
      <c r="G138" s="149"/>
      <c r="H138" s="149"/>
      <c r="I138" s="149"/>
      <c r="J138" s="149"/>
      <c r="K138" s="149"/>
      <c r="L138" s="150"/>
      <c r="M138" s="151"/>
      <c r="N138" s="150"/>
      <c r="O138" s="150"/>
      <c r="P138" s="150"/>
      <c r="Q138" s="150"/>
      <c r="R138" s="150"/>
      <c r="S138" s="123"/>
      <c r="T138" s="123"/>
      <c r="U138" s="123"/>
      <c r="V138" s="123"/>
      <c r="W138" s="123"/>
    </row>
    <row r="139" spans="1:55" ht="14.25" x14ac:dyDescent="0.2">
      <c r="A139" s="404"/>
      <c r="B139" s="404"/>
      <c r="C139" s="635"/>
      <c r="D139" s="539"/>
      <c r="E139" s="539"/>
      <c r="F139" s="404"/>
      <c r="G139" s="404"/>
      <c r="H139" s="404"/>
      <c r="I139" s="404"/>
      <c r="J139" s="404"/>
      <c r="K139" s="404"/>
      <c r="L139" s="123"/>
      <c r="M139" s="123"/>
      <c r="N139" s="123"/>
      <c r="O139" s="123"/>
      <c r="P139" s="123"/>
      <c r="Q139" s="123"/>
      <c r="R139" s="123"/>
      <c r="S139" s="123"/>
      <c r="T139" s="123"/>
      <c r="U139" s="123"/>
      <c r="V139" s="123"/>
      <c r="W139" s="123"/>
    </row>
    <row r="140" spans="1:55" ht="15" x14ac:dyDescent="0.25">
      <c r="A140" s="383"/>
      <c r="B140" s="634" t="s">
        <v>742</v>
      </c>
      <c r="C140" s="591"/>
      <c r="D140" s="591"/>
      <c r="E140" s="639" t="s">
        <v>743</v>
      </c>
      <c r="F140" s="591"/>
      <c r="G140" s="542"/>
      <c r="H140" s="123"/>
      <c r="I140" s="638" t="s">
        <v>2</v>
      </c>
      <c r="J140" s="542"/>
      <c r="K140" s="423" t="s">
        <v>748</v>
      </c>
      <c r="L140" s="123"/>
      <c r="M140" s="123"/>
      <c r="N140" s="123"/>
      <c r="O140" s="123"/>
      <c r="P140" s="123"/>
      <c r="Q140" s="123"/>
      <c r="R140" s="123"/>
      <c r="S140" s="123"/>
      <c r="T140" s="123"/>
      <c r="U140" s="123"/>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row>
    <row r="141" spans="1:55" ht="14.25" x14ac:dyDescent="0.2">
      <c r="A141" s="383"/>
      <c r="B141" s="424" t="s">
        <v>573</v>
      </c>
      <c r="C141" s="424" t="s">
        <v>739</v>
      </c>
      <c r="D141" s="424" t="s">
        <v>5</v>
      </c>
      <c r="E141" s="424" t="s">
        <v>17</v>
      </c>
      <c r="F141" s="425" t="s">
        <v>750</v>
      </c>
      <c r="G141" s="425" t="s">
        <v>752</v>
      </c>
      <c r="I141" s="637" t="s">
        <v>65</v>
      </c>
      <c r="J141" s="539"/>
      <c r="K141" s="427">
        <v>5</v>
      </c>
      <c r="L141" s="123"/>
      <c r="M141" s="123"/>
      <c r="N141" s="123"/>
      <c r="O141" s="123"/>
      <c r="P141" s="123"/>
      <c r="Q141" s="123"/>
      <c r="R141" s="123"/>
      <c r="S141" s="123"/>
      <c r="T141" s="123"/>
      <c r="U141" s="123"/>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row>
    <row r="142" spans="1:55" ht="14.25" x14ac:dyDescent="0.2">
      <c r="A142" s="354"/>
      <c r="B142" s="429">
        <v>0</v>
      </c>
      <c r="C142" s="430">
        <v>1</v>
      </c>
      <c r="D142" s="430">
        <v>14</v>
      </c>
      <c r="E142" s="430">
        <v>11</v>
      </c>
      <c r="F142" s="432">
        <v>0.1</v>
      </c>
      <c r="G142" s="433"/>
      <c r="I142" s="637" t="s">
        <v>70</v>
      </c>
      <c r="J142" s="539"/>
      <c r="K142" s="427">
        <v>20</v>
      </c>
      <c r="L142" s="404"/>
      <c r="M142" s="404"/>
      <c r="N142" s="404"/>
      <c r="O142" s="123"/>
      <c r="S142" s="383"/>
      <c r="T142" s="123"/>
      <c r="U142" s="123"/>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row>
    <row r="143" spans="1:55" ht="14.25" x14ac:dyDescent="0.2">
      <c r="A143" s="354"/>
      <c r="B143" s="435">
        <v>1</v>
      </c>
      <c r="C143" s="354">
        <v>1</v>
      </c>
      <c r="D143" s="354">
        <v>17</v>
      </c>
      <c r="E143" s="354">
        <v>13</v>
      </c>
      <c r="F143" s="432">
        <v>0.1</v>
      </c>
      <c r="G143" s="433"/>
      <c r="I143" s="637" t="s">
        <v>86</v>
      </c>
      <c r="J143" s="539"/>
      <c r="K143" s="427">
        <v>100</v>
      </c>
      <c r="L143" s="404"/>
      <c r="M143" s="404"/>
      <c r="N143" s="404"/>
      <c r="S143" s="123"/>
      <c r="T143" s="123"/>
      <c r="U143" s="123"/>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row>
    <row r="144" spans="1:55" ht="14.25" x14ac:dyDescent="0.2">
      <c r="A144" s="354"/>
      <c r="B144" s="435">
        <v>2</v>
      </c>
      <c r="C144" s="354">
        <v>1</v>
      </c>
      <c r="D144" s="354">
        <v>23</v>
      </c>
      <c r="E144" s="354">
        <v>16</v>
      </c>
      <c r="F144" s="432">
        <v>0.1</v>
      </c>
      <c r="G144" s="433"/>
      <c r="I144" s="637" t="s">
        <v>99</v>
      </c>
      <c r="J144" s="539"/>
      <c r="K144" s="427">
        <v>400</v>
      </c>
      <c r="L144" s="404"/>
      <c r="M144" s="404"/>
      <c r="N144" s="404"/>
      <c r="S144" s="123"/>
      <c r="T144" s="123"/>
      <c r="U144" s="123"/>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row>
    <row r="145" spans="1:55" ht="14.25" x14ac:dyDescent="0.2">
      <c r="A145" s="354"/>
      <c r="B145" s="435">
        <v>3</v>
      </c>
      <c r="C145" s="354">
        <v>1</v>
      </c>
      <c r="D145" s="354">
        <v>42</v>
      </c>
      <c r="E145" s="354">
        <v>6</v>
      </c>
      <c r="F145" s="432">
        <v>0.2</v>
      </c>
      <c r="G145" s="433"/>
      <c r="I145" s="640" t="s">
        <v>755</v>
      </c>
      <c r="J145" s="539"/>
      <c r="K145" s="437">
        <v>50</v>
      </c>
      <c r="L145" s="404"/>
      <c r="M145" s="404"/>
      <c r="N145" s="404"/>
      <c r="S145" s="123"/>
      <c r="T145" s="123"/>
      <c r="U145" s="123"/>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row>
    <row r="146" spans="1:55" ht="14.25" x14ac:dyDescent="0.2">
      <c r="A146" s="354"/>
      <c r="B146" s="435">
        <v>4</v>
      </c>
      <c r="C146" s="354">
        <v>1</v>
      </c>
      <c r="D146" s="354">
        <v>66</v>
      </c>
      <c r="E146" s="354">
        <v>6</v>
      </c>
      <c r="F146" s="432">
        <v>0.2</v>
      </c>
      <c r="G146" s="433"/>
      <c r="I146" s="640" t="s">
        <v>756</v>
      </c>
      <c r="J146" s="539"/>
      <c r="K146" s="437">
        <v>100</v>
      </c>
      <c r="L146" s="404"/>
      <c r="M146" s="404"/>
      <c r="N146" s="404"/>
      <c r="S146" s="123"/>
      <c r="T146" s="123"/>
      <c r="U146" s="123"/>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row>
    <row r="147" spans="1:55" ht="14.25" x14ac:dyDescent="0.2">
      <c r="A147" s="354"/>
      <c r="B147" s="435">
        <v>5</v>
      </c>
      <c r="C147" s="354">
        <v>1</v>
      </c>
      <c r="D147" s="354">
        <v>81</v>
      </c>
      <c r="E147" s="354">
        <v>15</v>
      </c>
      <c r="F147" s="432">
        <v>0.2</v>
      </c>
      <c r="G147" s="433"/>
      <c r="I147" s="640" t="s">
        <v>757</v>
      </c>
      <c r="J147" s="539"/>
      <c r="K147" s="437">
        <v>400</v>
      </c>
      <c r="L147" s="404"/>
      <c r="M147" s="404"/>
      <c r="N147" s="404"/>
      <c r="S147" s="123"/>
      <c r="T147" s="123"/>
      <c r="U147" s="123"/>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row>
    <row r="148" spans="1:55" ht="14.25" x14ac:dyDescent="0.2">
      <c r="A148" s="354"/>
      <c r="B148" s="435">
        <v>6</v>
      </c>
      <c r="C148" s="354">
        <v>1</v>
      </c>
      <c r="D148" s="354">
        <v>106</v>
      </c>
      <c r="E148" s="354">
        <v>16</v>
      </c>
      <c r="F148" s="432">
        <v>0.2</v>
      </c>
      <c r="G148" s="433"/>
      <c r="I148" s="640" t="s">
        <v>758</v>
      </c>
      <c r="J148" s="539"/>
      <c r="K148" s="437">
        <v>1600</v>
      </c>
      <c r="L148" s="404"/>
      <c r="M148" s="404"/>
      <c r="N148" s="404"/>
      <c r="S148" s="123"/>
      <c r="T148" s="123"/>
      <c r="U148" s="123"/>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row>
    <row r="149" spans="1:55" ht="14.25" x14ac:dyDescent="0.2">
      <c r="A149" s="354"/>
      <c r="B149" s="435">
        <v>7</v>
      </c>
      <c r="C149" s="354">
        <v>1</v>
      </c>
      <c r="D149" s="354">
        <v>165</v>
      </c>
      <c r="E149" s="354">
        <v>6</v>
      </c>
      <c r="F149" s="432">
        <v>0.2</v>
      </c>
      <c r="G149" s="433"/>
      <c r="I149" s="440"/>
      <c r="J149" s="440"/>
      <c r="K149" s="440"/>
      <c r="L149" s="404"/>
      <c r="M149" s="404"/>
      <c r="N149" s="404"/>
      <c r="S149" s="123"/>
      <c r="T149" s="123"/>
      <c r="U149" s="123"/>
      <c r="V149" s="123"/>
      <c r="W149" s="123"/>
      <c r="X149" s="12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row>
    <row r="150" spans="1:55" ht="15" x14ac:dyDescent="0.25">
      <c r="A150" s="354"/>
      <c r="B150" s="435">
        <v>8</v>
      </c>
      <c r="C150" s="354">
        <v>1</v>
      </c>
      <c r="D150" s="354">
        <v>184</v>
      </c>
      <c r="E150" s="354">
        <v>6</v>
      </c>
      <c r="F150" s="432">
        <v>0.3</v>
      </c>
      <c r="G150" s="442">
        <v>0.5</v>
      </c>
      <c r="I150" s="622" t="s">
        <v>759</v>
      </c>
      <c r="J150" s="520"/>
      <c r="K150" s="516"/>
      <c r="L150" s="404"/>
      <c r="M150" s="404"/>
      <c r="N150" s="404"/>
      <c r="S150" s="123"/>
      <c r="T150" s="123"/>
      <c r="U150" s="123"/>
      <c r="V150" s="123"/>
      <c r="W150" s="123"/>
      <c r="X150" s="12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row>
    <row r="151" spans="1:55" ht="14.25" x14ac:dyDescent="0.2">
      <c r="A151" s="354"/>
      <c r="B151" s="435">
        <v>9</v>
      </c>
      <c r="C151" s="354">
        <v>1</v>
      </c>
      <c r="D151" s="354">
        <v>208</v>
      </c>
      <c r="E151" s="354">
        <v>6</v>
      </c>
      <c r="F151" s="432">
        <v>0.3</v>
      </c>
      <c r="G151" s="442">
        <v>0.5</v>
      </c>
      <c r="I151" s="623" t="s">
        <v>760</v>
      </c>
      <c r="J151" s="520"/>
      <c r="K151" s="446">
        <v>40</v>
      </c>
      <c r="L151" s="404"/>
      <c r="M151" s="404"/>
      <c r="N151" s="404"/>
      <c r="S151" s="123"/>
      <c r="T151" s="123"/>
      <c r="U151" s="123"/>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row>
    <row r="152" spans="1:55" ht="14.25" x14ac:dyDescent="0.2">
      <c r="A152" s="354"/>
      <c r="B152" s="435">
        <v>10</v>
      </c>
      <c r="C152" s="354">
        <v>1</v>
      </c>
      <c r="D152" s="354">
        <v>261</v>
      </c>
      <c r="E152" s="354">
        <v>31</v>
      </c>
      <c r="F152" s="432">
        <v>0.1</v>
      </c>
      <c r="G152" s="442">
        <v>0.5</v>
      </c>
      <c r="I152" s="123"/>
      <c r="J152" s="123"/>
      <c r="K152" s="404"/>
      <c r="L152" s="404"/>
      <c r="M152" s="404"/>
      <c r="N152" s="404"/>
      <c r="S152" s="123"/>
      <c r="T152" s="123"/>
      <c r="U152" s="123"/>
      <c r="V152" s="123"/>
      <c r="W152" s="123"/>
      <c r="X152" s="12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row>
    <row r="153" spans="1:55" ht="14.25" x14ac:dyDescent="0.2">
      <c r="A153" s="354"/>
      <c r="B153" s="435">
        <v>11</v>
      </c>
      <c r="C153" s="354">
        <v>1</v>
      </c>
      <c r="D153" s="354">
        <v>303</v>
      </c>
      <c r="E153" s="354">
        <v>29</v>
      </c>
      <c r="F153" s="354">
        <v>0.1</v>
      </c>
      <c r="G153" s="442">
        <v>0.5</v>
      </c>
      <c r="H153" s="123"/>
      <c r="I153" s="123"/>
      <c r="J153" s="123"/>
      <c r="K153" s="404"/>
      <c r="L153" s="404"/>
      <c r="M153" s="404"/>
      <c r="N153" s="404"/>
      <c r="S153" s="123"/>
      <c r="T153" s="123"/>
      <c r="U153" s="123"/>
      <c r="V153" s="123"/>
      <c r="W153" s="123"/>
      <c r="X153" s="12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row>
    <row r="154" spans="1:55" ht="14.25" x14ac:dyDescent="0.2">
      <c r="A154" s="354"/>
      <c r="B154" s="448">
        <v>12</v>
      </c>
      <c r="C154" s="449">
        <v>1.3</v>
      </c>
      <c r="D154" s="449">
        <v>340</v>
      </c>
      <c r="E154" s="449">
        <v>0</v>
      </c>
      <c r="F154" s="449">
        <v>0.1</v>
      </c>
      <c r="G154" s="452">
        <v>0.8</v>
      </c>
      <c r="H154" s="123"/>
      <c r="I154" s="123"/>
      <c r="J154" s="123"/>
      <c r="K154" s="404"/>
      <c r="L154" s="404"/>
      <c r="M154" s="404"/>
      <c r="N154" s="404"/>
      <c r="R154" s="123"/>
      <c r="S154" s="123"/>
      <c r="T154" s="123"/>
      <c r="U154" s="123"/>
      <c r="V154" s="123"/>
      <c r="W154" s="123"/>
      <c r="X154" s="123"/>
      <c r="Y154" s="123"/>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row>
    <row r="155" spans="1:55" ht="14.25" x14ac:dyDescent="0.2">
      <c r="A155" s="123"/>
      <c r="B155" s="123"/>
      <c r="C155" s="123"/>
      <c r="D155" s="123"/>
      <c r="E155" s="123"/>
      <c r="F155" s="123"/>
      <c r="G155" s="123"/>
      <c r="H155" s="123"/>
      <c r="I155" s="123"/>
      <c r="J155" s="123"/>
      <c r="K155" s="614" t="s">
        <v>378</v>
      </c>
      <c r="L155" s="591"/>
      <c r="M155" s="542"/>
      <c r="N155" s="404"/>
      <c r="O155" s="123"/>
      <c r="P155" s="539"/>
      <c r="Q155" s="539"/>
      <c r="R155" s="123"/>
      <c r="S155" s="123"/>
      <c r="T155" s="123"/>
      <c r="U155" s="123"/>
      <c r="V155" s="123"/>
      <c r="W155" s="123"/>
      <c r="X155" s="123"/>
      <c r="Y155" s="123"/>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row>
    <row r="156" spans="1:55" ht="14.25" x14ac:dyDescent="0.2">
      <c r="A156" s="354"/>
      <c r="B156" s="613" t="s">
        <v>763</v>
      </c>
      <c r="C156" s="591"/>
      <c r="D156" s="591"/>
      <c r="E156" s="542"/>
      <c r="F156" s="453" t="s">
        <v>764</v>
      </c>
      <c r="G156" s="453" t="s">
        <v>765</v>
      </c>
      <c r="H156" s="613" t="s">
        <v>766</v>
      </c>
      <c r="I156" s="542"/>
      <c r="J156" s="123"/>
      <c r="K156" s="614" t="s">
        <v>4</v>
      </c>
      <c r="L156" s="542"/>
      <c r="M156" s="455" t="s">
        <v>411</v>
      </c>
      <c r="N156" s="404"/>
      <c r="O156" s="123"/>
      <c r="P156" s="123"/>
      <c r="Q156" s="123"/>
      <c r="R156" s="123"/>
      <c r="S156" s="123"/>
      <c r="T156" s="123"/>
      <c r="U156" s="123"/>
      <c r="V156" s="123"/>
      <c r="W156" s="123"/>
      <c r="X156" s="123"/>
      <c r="Y156" s="123"/>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row>
    <row r="157" spans="1:55" ht="15" x14ac:dyDescent="0.25">
      <c r="A157" s="354"/>
      <c r="B157" s="456" t="s">
        <v>768</v>
      </c>
      <c r="C157" s="457"/>
      <c r="D157" s="458" t="s">
        <v>769</v>
      </c>
      <c r="E157" s="459">
        <v>1.99</v>
      </c>
      <c r="F157" s="459">
        <v>1.99</v>
      </c>
      <c r="G157" s="459">
        <v>0.4</v>
      </c>
      <c r="H157" s="610">
        <v>1</v>
      </c>
      <c r="I157" s="542"/>
      <c r="J157" s="123"/>
      <c r="K157" s="460" t="s">
        <v>65</v>
      </c>
      <c r="L157" s="461">
        <v>0.69940000000000002</v>
      </c>
      <c r="M157" s="461">
        <v>1.4800000000000001E-2</v>
      </c>
      <c r="N157" s="404"/>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row>
    <row r="158" spans="1:55" ht="15" x14ac:dyDescent="0.25">
      <c r="A158" s="404"/>
      <c r="B158" s="462"/>
      <c r="C158" s="463"/>
      <c r="D158" s="464" t="s">
        <v>775</v>
      </c>
      <c r="E158" s="459">
        <v>2.99</v>
      </c>
      <c r="F158" s="459">
        <v>1.5</v>
      </c>
      <c r="G158" s="459">
        <v>0.3</v>
      </c>
      <c r="H158" s="610">
        <v>1.5</v>
      </c>
      <c r="I158" s="542"/>
      <c r="J158" s="123"/>
      <c r="K158" s="460" t="s">
        <v>70</v>
      </c>
      <c r="L158" s="461">
        <v>0.21440000000000001</v>
      </c>
      <c r="M158" s="461">
        <v>1.41E-2</v>
      </c>
      <c r="N158" s="404"/>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row>
    <row r="159" spans="1:55" ht="15" x14ac:dyDescent="0.25">
      <c r="A159" s="404"/>
      <c r="B159" s="406"/>
      <c r="C159" s="465"/>
      <c r="D159" s="464" t="s">
        <v>776</v>
      </c>
      <c r="E159" s="459">
        <v>9.99</v>
      </c>
      <c r="F159" s="459">
        <v>1.43</v>
      </c>
      <c r="G159" s="459">
        <v>0.28999999999999998</v>
      </c>
      <c r="H159" s="610">
        <v>5</v>
      </c>
      <c r="I159" s="542"/>
      <c r="J159" s="123"/>
      <c r="K159" s="460" t="s">
        <v>86</v>
      </c>
      <c r="L159" s="461">
        <v>4.2599999999999999E-2</v>
      </c>
      <c r="M159" s="461">
        <v>3.3999999999999998E-3</v>
      </c>
      <c r="N159" s="404"/>
      <c r="O159" s="123"/>
      <c r="P159" s="123"/>
      <c r="Q159" s="123"/>
      <c r="R159" s="123"/>
      <c r="S159" s="123"/>
      <c r="T159" s="123"/>
      <c r="U159" s="123"/>
      <c r="V159" s="123"/>
      <c r="W159" s="123"/>
      <c r="X159" s="123"/>
      <c r="Y159" s="123"/>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row>
    <row r="160" spans="1:55" ht="15" x14ac:dyDescent="0.25">
      <c r="A160" s="404"/>
      <c r="B160" s="406"/>
      <c r="C160" s="465"/>
      <c r="D160" s="464" t="s">
        <v>778</v>
      </c>
      <c r="E160" s="459">
        <v>19.989999999999998</v>
      </c>
      <c r="F160" s="459">
        <v>1.33</v>
      </c>
      <c r="G160" s="459">
        <v>0.27</v>
      </c>
      <c r="H160" s="610">
        <v>10</v>
      </c>
      <c r="I160" s="542"/>
      <c r="J160" s="123"/>
      <c r="K160" s="460" t="s">
        <v>99</v>
      </c>
      <c r="L160" s="461">
        <v>1.0200000000000001E-2</v>
      </c>
      <c r="M160" s="461">
        <v>1E-3</v>
      </c>
      <c r="N160" s="404"/>
      <c r="O160" s="123"/>
      <c r="S160" s="123"/>
      <c r="T160" s="123"/>
      <c r="U160" s="123"/>
      <c r="V160" s="123"/>
      <c r="W160" s="123"/>
      <c r="X160" s="123"/>
      <c r="Y160" s="123"/>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row>
    <row r="161" spans="1:55" ht="15" x14ac:dyDescent="0.25">
      <c r="A161" s="404"/>
      <c r="B161" s="466"/>
      <c r="C161" s="467"/>
      <c r="D161" s="464" t="s">
        <v>779</v>
      </c>
      <c r="E161" s="459">
        <v>49.99</v>
      </c>
      <c r="F161" s="459">
        <v>1.25</v>
      </c>
      <c r="G161" s="459">
        <v>0.25</v>
      </c>
      <c r="H161" s="610">
        <v>25.1</v>
      </c>
      <c r="I161" s="542"/>
      <c r="J161" s="123"/>
      <c r="K161" s="468"/>
      <c r="L161" s="461">
        <v>0.9667</v>
      </c>
      <c r="M161" s="461">
        <v>3.3300000000000003E-2</v>
      </c>
      <c r="N161" s="404"/>
      <c r="O161" s="123"/>
      <c r="S161" s="123"/>
      <c r="T161" s="123"/>
      <c r="U161" s="123"/>
      <c r="V161" s="123"/>
      <c r="W161" s="123"/>
      <c r="X161" s="123"/>
      <c r="Y161" s="123"/>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row>
    <row r="162" spans="1:55" ht="14.25" x14ac:dyDescent="0.2">
      <c r="A162" s="123"/>
      <c r="B162" s="123"/>
      <c r="C162" s="123"/>
      <c r="D162" s="123"/>
      <c r="F162" s="383"/>
      <c r="G162" s="123"/>
      <c r="H162" s="123"/>
      <c r="I162" s="123"/>
      <c r="J162" s="123"/>
      <c r="K162" s="404"/>
      <c r="L162" s="404"/>
      <c r="M162" s="404"/>
      <c r="N162" s="404"/>
      <c r="O162" s="123"/>
      <c r="S162" s="123"/>
      <c r="T162" s="123"/>
      <c r="U162" s="123"/>
      <c r="V162" s="123"/>
      <c r="W162" s="123"/>
      <c r="X162" s="123"/>
      <c r="Y162" s="123"/>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row>
    <row r="163" spans="1:55" ht="15" x14ac:dyDescent="0.25">
      <c r="A163" s="469"/>
      <c r="B163" s="611" t="s">
        <v>780</v>
      </c>
      <c r="C163" s="591"/>
      <c r="D163" s="591"/>
      <c r="E163" s="542"/>
      <c r="F163" s="612" t="s">
        <v>781</v>
      </c>
      <c r="G163" s="591"/>
      <c r="H163" s="591"/>
      <c r="I163" s="591"/>
      <c r="J163" s="542"/>
      <c r="K163" s="404"/>
      <c r="L163" s="404"/>
      <c r="M163" s="404"/>
      <c r="N163" s="404"/>
      <c r="O163" s="123"/>
      <c r="S163" s="123"/>
      <c r="T163" s="123"/>
      <c r="U163" s="123"/>
      <c r="V163" s="123"/>
      <c r="W163" s="123"/>
      <c r="X163" s="123"/>
      <c r="Y163" s="123"/>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row>
    <row r="164" spans="1:55" ht="14.25" x14ac:dyDescent="0.2">
      <c r="A164" s="470"/>
      <c r="B164" s="471"/>
      <c r="C164" s="472">
        <v>0</v>
      </c>
      <c r="D164" s="472">
        <v>1</v>
      </c>
      <c r="E164" s="472">
        <v>2</v>
      </c>
      <c r="F164" s="472">
        <v>3</v>
      </c>
      <c r="G164" s="472">
        <v>4</v>
      </c>
      <c r="H164" s="472">
        <v>5</v>
      </c>
      <c r="I164" s="472">
        <v>6</v>
      </c>
      <c r="J164" s="472">
        <v>7</v>
      </c>
      <c r="S164" s="123"/>
      <c r="T164" s="123"/>
      <c r="U164" s="123"/>
      <c r="V164" s="123"/>
      <c r="W164" s="123"/>
      <c r="X164" s="123"/>
      <c r="Y164" s="123"/>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row>
    <row r="165" spans="1:55" ht="15" x14ac:dyDescent="0.25">
      <c r="A165" s="473"/>
      <c r="B165" s="474">
        <v>2.99</v>
      </c>
      <c r="C165" s="475">
        <v>0.81</v>
      </c>
      <c r="D165" s="475">
        <v>0.82199999999999995</v>
      </c>
      <c r="E165" s="475">
        <v>0.84699999999999998</v>
      </c>
      <c r="F165" s="475">
        <v>0.84699999999999998</v>
      </c>
      <c r="G165" s="476">
        <v>1.0269999999999999</v>
      </c>
      <c r="H165" s="476">
        <v>1.089</v>
      </c>
      <c r="I165" s="476">
        <v>1.194</v>
      </c>
      <c r="J165" s="476">
        <v>3.944</v>
      </c>
      <c r="S165" s="123"/>
      <c r="T165" s="123"/>
      <c r="U165" s="123"/>
      <c r="V165" s="123"/>
      <c r="W165" s="123"/>
      <c r="X165" s="123"/>
      <c r="Y165" s="123"/>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row>
    <row r="166" spans="1:55" ht="15" x14ac:dyDescent="0.25">
      <c r="A166" s="473"/>
      <c r="B166" s="474">
        <v>9.99</v>
      </c>
      <c r="C166" s="475">
        <v>0.77300000000000002</v>
      </c>
      <c r="D166" s="475">
        <v>0.78500000000000003</v>
      </c>
      <c r="E166" s="475">
        <v>0.80900000000000005</v>
      </c>
      <c r="F166" s="475">
        <v>0.91300000000000003</v>
      </c>
      <c r="G166" s="476">
        <v>1.085</v>
      </c>
      <c r="H166" s="476">
        <v>1.2330000000000001</v>
      </c>
      <c r="I166" s="476">
        <v>1.56</v>
      </c>
      <c r="J166" s="476">
        <v>7.5709999999999997</v>
      </c>
      <c r="S166" s="123"/>
      <c r="T166" s="123"/>
      <c r="U166" s="123"/>
      <c r="V166" s="123"/>
      <c r="W166" s="123"/>
      <c r="X166" s="123"/>
      <c r="Y166" s="123"/>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row>
    <row r="167" spans="1:55" ht="15" x14ac:dyDescent="0.25">
      <c r="A167" s="473"/>
      <c r="B167" s="474">
        <v>19.989999999999998</v>
      </c>
      <c r="C167" s="475">
        <v>0.72199999999999998</v>
      </c>
      <c r="D167" s="475">
        <v>0.73299999999999998</v>
      </c>
      <c r="E167" s="475">
        <v>0.755</v>
      </c>
      <c r="F167" s="475">
        <v>0.85299999999999998</v>
      </c>
      <c r="G167" s="476">
        <v>1.0369999999999999</v>
      </c>
      <c r="H167" s="476">
        <v>1.448</v>
      </c>
      <c r="I167" s="476">
        <v>1.5349999999999999</v>
      </c>
      <c r="J167" s="476">
        <v>4.4710000000000001</v>
      </c>
      <c r="P167" s="123"/>
      <c r="Q167" s="123"/>
      <c r="R167" s="123"/>
      <c r="S167" s="123"/>
      <c r="T167" s="123"/>
      <c r="U167" s="123"/>
      <c r="V167" s="123"/>
      <c r="W167" s="123"/>
      <c r="X167" s="123"/>
      <c r="Y167" s="123"/>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row>
    <row r="168" spans="1:55" ht="15" x14ac:dyDescent="0.25">
      <c r="A168" s="473"/>
      <c r="B168" s="474">
        <v>49.99</v>
      </c>
      <c r="C168" s="475">
        <v>0.68100000000000005</v>
      </c>
      <c r="D168" s="475">
        <v>0.69199999999999995</v>
      </c>
      <c r="E168" s="475">
        <v>0.71799999999999997</v>
      </c>
      <c r="F168" s="475">
        <v>0.81100000000000005</v>
      </c>
      <c r="G168" s="475">
        <v>0.97699999999999998</v>
      </c>
      <c r="H168" s="476">
        <v>1.1240000000000001</v>
      </c>
      <c r="I168" s="476">
        <v>1.498</v>
      </c>
      <c r="J168" s="476">
        <v>7.8010000000000002</v>
      </c>
      <c r="P168" s="123"/>
      <c r="Q168" s="123"/>
      <c r="R168" s="123"/>
      <c r="S168" s="123"/>
      <c r="T168" s="123"/>
      <c r="U168" s="123"/>
      <c r="V168" s="123"/>
      <c r="W168" s="123"/>
      <c r="X168" s="123"/>
      <c r="Y168" s="123"/>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row>
    <row r="169" spans="1:55" ht="14.25" x14ac:dyDescent="0.2">
      <c r="A169" s="123"/>
      <c r="B169" s="123"/>
      <c r="C169" s="123"/>
      <c r="D169" s="123"/>
      <c r="E169" s="123"/>
      <c r="F169" s="123"/>
      <c r="G169" s="123"/>
      <c r="H169" s="123"/>
      <c r="I169" s="123"/>
      <c r="J169" s="123"/>
      <c r="P169" s="123"/>
      <c r="Q169" s="123"/>
      <c r="R169" s="123"/>
      <c r="S169" s="123"/>
      <c r="T169" s="123"/>
      <c r="U169" s="123"/>
      <c r="V169" s="123"/>
      <c r="W169" s="123"/>
      <c r="X169" s="123"/>
      <c r="Y169" s="123"/>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row>
    <row r="170" spans="1:55" ht="14.25" x14ac:dyDescent="0.2">
      <c r="A170" s="123"/>
      <c r="B170" s="123"/>
      <c r="C170" s="123"/>
      <c r="D170" s="123"/>
      <c r="E170" s="123"/>
      <c r="F170" s="123"/>
      <c r="G170" s="123"/>
      <c r="H170" s="123"/>
      <c r="I170" s="123"/>
      <c r="J170" s="123"/>
      <c r="P170" s="123"/>
      <c r="Q170" s="123"/>
      <c r="R170" s="123"/>
      <c r="S170" s="123"/>
      <c r="T170" s="123"/>
      <c r="U170" s="123"/>
      <c r="V170" s="123"/>
      <c r="W170" s="123"/>
      <c r="X170" s="123"/>
      <c r="Y170" s="123"/>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row>
    <row r="171" spans="1:55" ht="18" x14ac:dyDescent="0.25">
      <c r="A171" s="479"/>
      <c r="B171" s="609" t="s">
        <v>785</v>
      </c>
      <c r="C171" s="591"/>
      <c r="D171" s="591"/>
      <c r="E171" s="591"/>
      <c r="F171" s="591"/>
      <c r="G171" s="591"/>
      <c r="H171" s="542"/>
      <c r="I171" s="123"/>
      <c r="J171" s="123"/>
      <c r="P171" s="123"/>
      <c r="Q171" s="123"/>
      <c r="R171" s="123"/>
      <c r="S171" s="123"/>
      <c r="T171" s="123"/>
      <c r="U171" s="123"/>
      <c r="V171" s="123"/>
      <c r="W171" s="123"/>
      <c r="X171" s="123"/>
      <c r="Y171" s="123"/>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row>
    <row r="172" spans="1:55" ht="14.25" x14ac:dyDescent="0.2">
      <c r="A172" s="123"/>
      <c r="B172" s="123"/>
      <c r="C172" s="481" t="s">
        <v>786</v>
      </c>
      <c r="D172" s="123"/>
      <c r="E172" s="123"/>
      <c r="F172" s="123"/>
      <c r="G172" s="123"/>
      <c r="H172" s="123"/>
      <c r="I172" s="123"/>
      <c r="J172" s="123"/>
      <c r="P172" s="123"/>
      <c r="Q172" s="123"/>
      <c r="R172" s="123"/>
      <c r="S172" s="123"/>
      <c r="T172" s="123"/>
      <c r="U172" s="123"/>
      <c r="V172" s="123"/>
      <c r="W172" s="123"/>
      <c r="X172" s="123"/>
      <c r="Y172" s="123"/>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row>
    <row r="173" spans="1:55" ht="18" x14ac:dyDescent="0.25">
      <c r="A173" s="479"/>
      <c r="B173" s="609" t="s">
        <v>787</v>
      </c>
      <c r="C173" s="591"/>
      <c r="D173" s="591"/>
      <c r="E173" s="591"/>
      <c r="F173" s="591"/>
      <c r="G173" s="591"/>
      <c r="H173" s="591"/>
      <c r="I173" s="591"/>
      <c r="J173" s="542"/>
      <c r="P173" s="123"/>
      <c r="Q173" s="123"/>
      <c r="R173" s="123"/>
      <c r="S173" s="123"/>
      <c r="T173" s="123"/>
      <c r="U173" s="123"/>
      <c r="V173" s="123"/>
      <c r="W173" s="123"/>
      <c r="X173" s="123"/>
      <c r="Y173" s="123"/>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row>
    <row r="174" spans="1:55" ht="15" x14ac:dyDescent="0.25">
      <c r="A174" s="354"/>
      <c r="B174" s="429" t="s">
        <v>573</v>
      </c>
      <c r="C174" s="483" t="s">
        <v>788</v>
      </c>
      <c r="D174" s="485" t="s">
        <v>739</v>
      </c>
      <c r="E174" s="485" t="s">
        <v>5</v>
      </c>
      <c r="F174" s="430" t="s">
        <v>789</v>
      </c>
      <c r="G174" s="430" t="s">
        <v>790</v>
      </c>
      <c r="H174" s="430" t="s">
        <v>791</v>
      </c>
      <c r="I174" s="430" t="s">
        <v>792</v>
      </c>
      <c r="J174" s="486" t="s">
        <v>793</v>
      </c>
      <c r="P174" s="123"/>
      <c r="Q174" s="123"/>
      <c r="R174" s="123"/>
      <c r="S174" s="123"/>
      <c r="T174" s="123"/>
      <c r="U174" s="123"/>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row>
    <row r="175" spans="1:55" ht="15" x14ac:dyDescent="0.25">
      <c r="A175" s="354"/>
      <c r="B175" s="435" t="s">
        <v>794</v>
      </c>
      <c r="C175" s="487">
        <v>1.62</v>
      </c>
      <c r="D175" s="488">
        <v>1.5</v>
      </c>
      <c r="E175" s="488">
        <v>21</v>
      </c>
      <c r="F175" s="123"/>
      <c r="G175" s="123"/>
      <c r="H175" s="123"/>
      <c r="I175" s="123"/>
      <c r="J175" s="489"/>
      <c r="P175" s="123"/>
      <c r="Q175" s="123"/>
      <c r="R175" s="123"/>
      <c r="S175" s="123"/>
      <c r="T175" s="123"/>
      <c r="U175" s="123"/>
      <c r="V175" s="123"/>
      <c r="W175" s="123"/>
      <c r="X175" s="123"/>
      <c r="Y175" s="123"/>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row>
    <row r="176" spans="1:55" ht="15" x14ac:dyDescent="0.25">
      <c r="A176" s="354"/>
      <c r="B176" s="435" t="s">
        <v>795</v>
      </c>
      <c r="C176" s="487">
        <v>1.64</v>
      </c>
      <c r="D176" s="488">
        <v>1.5</v>
      </c>
      <c r="E176" s="488">
        <v>25.5</v>
      </c>
      <c r="F176" s="123"/>
      <c r="G176" s="123"/>
      <c r="H176" s="123"/>
      <c r="I176" s="123"/>
      <c r="J176" s="489"/>
      <c r="P176" s="123"/>
      <c r="Q176" s="123"/>
      <c r="R176" s="123"/>
      <c r="S176" s="123"/>
      <c r="T176" s="123"/>
      <c r="U176" s="123"/>
      <c r="V176" s="123"/>
      <c r="W176" s="123"/>
      <c r="X176" s="123"/>
      <c r="Y176" s="123"/>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row>
    <row r="177" spans="1:55" ht="15" x14ac:dyDescent="0.25">
      <c r="A177" s="354"/>
      <c r="B177" s="435" t="s">
        <v>796</v>
      </c>
      <c r="C177" s="487">
        <v>1.69</v>
      </c>
      <c r="D177" s="488">
        <v>1.5</v>
      </c>
      <c r="E177" s="488">
        <v>34.6</v>
      </c>
      <c r="F177" s="123"/>
      <c r="G177" s="123"/>
      <c r="H177" s="123"/>
      <c r="I177" s="123"/>
      <c r="J177" s="489"/>
      <c r="P177" s="123"/>
      <c r="Q177" s="123"/>
      <c r="R177" s="123"/>
      <c r="S177" s="123"/>
      <c r="T177" s="123"/>
      <c r="U177" s="123"/>
      <c r="V177" s="123"/>
      <c r="W177" s="123"/>
      <c r="X177" s="123"/>
      <c r="Y177" s="123"/>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row>
    <row r="178" spans="1:55" ht="15" x14ac:dyDescent="0.25">
      <c r="A178" s="354"/>
      <c r="B178" s="435" t="s">
        <v>797</v>
      </c>
      <c r="C178" s="487">
        <v>1.84</v>
      </c>
      <c r="D178" s="488">
        <v>1.5</v>
      </c>
      <c r="E178" s="488">
        <v>61.6</v>
      </c>
      <c r="F178" s="123"/>
      <c r="G178" s="123"/>
      <c r="H178" s="123"/>
      <c r="I178" s="123"/>
      <c r="J178" s="489"/>
      <c r="P178" s="123"/>
      <c r="Q178" s="123"/>
      <c r="R178" s="123"/>
      <c r="S178" s="123"/>
      <c r="T178" s="123"/>
      <c r="U178" s="123"/>
      <c r="V178" s="123"/>
      <c r="W178" s="123"/>
      <c r="X178" s="123"/>
      <c r="Y178" s="123"/>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row>
    <row r="179" spans="1:55" ht="15" x14ac:dyDescent="0.25">
      <c r="A179" s="354"/>
      <c r="B179" s="435" t="s">
        <v>798</v>
      </c>
      <c r="C179" s="487">
        <v>2.0499999999999998</v>
      </c>
      <c r="D179" s="488">
        <v>1.5</v>
      </c>
      <c r="E179" s="488">
        <v>99.2</v>
      </c>
      <c r="F179" s="123"/>
      <c r="G179" s="123"/>
      <c r="H179" s="123"/>
      <c r="I179" s="123"/>
      <c r="J179" s="489"/>
      <c r="P179" s="123"/>
      <c r="Q179" s="123"/>
      <c r="R179" s="123"/>
      <c r="S179" s="123"/>
      <c r="T179" s="123"/>
      <c r="U179" s="123"/>
      <c r="V179" s="123"/>
      <c r="W179" s="123"/>
      <c r="X179" s="123"/>
      <c r="Y179" s="123"/>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row>
    <row r="180" spans="1:55" ht="15" x14ac:dyDescent="0.25">
      <c r="A180" s="354"/>
      <c r="B180" s="435" t="s">
        <v>799</v>
      </c>
      <c r="C180" s="487">
        <v>2.1800000000000002</v>
      </c>
      <c r="D180" s="488">
        <v>1.5</v>
      </c>
      <c r="E180" s="488">
        <v>121.7</v>
      </c>
      <c r="F180" s="123"/>
      <c r="G180" s="123"/>
      <c r="H180" s="123"/>
      <c r="I180" s="123"/>
      <c r="J180" s="489"/>
      <c r="P180" s="123"/>
      <c r="Q180" s="123"/>
      <c r="R180" s="123"/>
      <c r="S180" s="123"/>
      <c r="T180" s="123"/>
      <c r="U180" s="123"/>
      <c r="V180" s="123"/>
      <c r="W180" s="123"/>
      <c r="X180" s="123"/>
      <c r="Y180" s="123"/>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row>
    <row r="181" spans="1:55" ht="15" x14ac:dyDescent="0.25">
      <c r="A181" s="354"/>
      <c r="B181" s="435" t="s">
        <v>800</v>
      </c>
      <c r="C181" s="487">
        <v>2.39</v>
      </c>
      <c r="D181" s="488">
        <v>1.5</v>
      </c>
      <c r="E181" s="488">
        <v>159.30000000000001</v>
      </c>
      <c r="F181" s="123"/>
      <c r="G181" s="123"/>
      <c r="H181" s="123"/>
      <c r="I181" s="123"/>
      <c r="J181" s="489"/>
      <c r="P181" s="123"/>
      <c r="Q181" s="123"/>
      <c r="R181" s="123"/>
      <c r="S181" s="123"/>
      <c r="T181" s="123"/>
      <c r="U181" s="123"/>
      <c r="V181" s="123"/>
      <c r="W181" s="123"/>
      <c r="X181" s="123"/>
      <c r="Y181" s="123"/>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row>
    <row r="182" spans="1:55" ht="15" x14ac:dyDescent="0.25">
      <c r="A182" s="354"/>
      <c r="B182" s="435" t="s">
        <v>801</v>
      </c>
      <c r="C182" s="487">
        <v>7.89</v>
      </c>
      <c r="D182" s="488">
        <v>1.5</v>
      </c>
      <c r="E182" s="488">
        <v>249.4</v>
      </c>
      <c r="F182" s="354">
        <v>235.4</v>
      </c>
      <c r="G182" s="354">
        <v>221.4</v>
      </c>
      <c r="H182" s="354">
        <v>207.4</v>
      </c>
      <c r="I182" s="354">
        <v>193.4</v>
      </c>
      <c r="J182" s="492">
        <v>179.4</v>
      </c>
      <c r="P182" s="123"/>
      <c r="Q182" s="123"/>
      <c r="R182" s="123"/>
      <c r="S182" s="123"/>
      <c r="T182" s="123"/>
      <c r="U182" s="123"/>
      <c r="V182" s="123"/>
      <c r="W182" s="123"/>
      <c r="X182" s="123"/>
      <c r="Y182" s="123"/>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row>
    <row r="183" spans="1:55" ht="15" x14ac:dyDescent="0.25">
      <c r="A183" s="354"/>
      <c r="B183" s="448" t="s">
        <v>802</v>
      </c>
      <c r="C183" s="495" t="s">
        <v>803</v>
      </c>
      <c r="D183" s="496">
        <v>1.5</v>
      </c>
      <c r="E183" s="496">
        <v>276.5</v>
      </c>
      <c r="F183" s="449">
        <v>280.5</v>
      </c>
      <c r="G183" s="449">
        <v>284.5</v>
      </c>
      <c r="H183" s="449">
        <v>288.5</v>
      </c>
      <c r="I183" s="449">
        <v>292.5</v>
      </c>
      <c r="J183" s="452">
        <v>296.5</v>
      </c>
      <c r="P183" s="123"/>
      <c r="Q183" s="123"/>
      <c r="R183" s="123"/>
      <c r="S183" s="123"/>
      <c r="T183" s="123"/>
      <c r="U183" s="123"/>
      <c r="V183" s="123"/>
      <c r="W183" s="123"/>
      <c r="X183" s="123"/>
      <c r="Y183" s="123"/>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row>
    <row r="184" spans="1:55" ht="14.25" x14ac:dyDescent="0.2">
      <c r="A184" s="123"/>
      <c r="B184" s="123"/>
      <c r="C184" s="123"/>
      <c r="D184" s="123"/>
      <c r="E184" s="123"/>
      <c r="F184" s="123"/>
      <c r="G184" s="123"/>
      <c r="H184" s="123"/>
      <c r="I184" s="123"/>
      <c r="J184" s="123"/>
      <c r="P184" s="123"/>
      <c r="Q184" s="123"/>
      <c r="R184" s="123"/>
      <c r="S184" s="123"/>
      <c r="T184" s="123"/>
      <c r="U184" s="123"/>
      <c r="V184" s="123"/>
      <c r="W184" s="123"/>
      <c r="X184" s="123"/>
      <c r="Y184" s="123"/>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row>
    <row r="185" spans="1:55" ht="18" x14ac:dyDescent="0.25">
      <c r="A185" s="479"/>
      <c r="B185" s="609" t="s">
        <v>804</v>
      </c>
      <c r="C185" s="591"/>
      <c r="D185" s="591"/>
      <c r="E185" s="591"/>
      <c r="F185" s="591"/>
      <c r="G185" s="591"/>
      <c r="H185" s="591"/>
      <c r="I185" s="591"/>
      <c r="J185" s="542"/>
      <c r="P185" s="123"/>
      <c r="Q185" s="123"/>
      <c r="R185" s="123"/>
      <c r="S185" s="123"/>
      <c r="T185" s="123"/>
      <c r="U185" s="123"/>
      <c r="V185" s="123"/>
      <c r="W185" s="123"/>
      <c r="X185" s="123"/>
      <c r="Y185" s="123"/>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row>
    <row r="186" spans="1:55" ht="15" x14ac:dyDescent="0.25">
      <c r="A186" s="354"/>
      <c r="B186" s="429" t="s">
        <v>573</v>
      </c>
      <c r="C186" s="483" t="s">
        <v>788</v>
      </c>
      <c r="D186" s="485" t="s">
        <v>739</v>
      </c>
      <c r="E186" s="485" t="s">
        <v>5</v>
      </c>
      <c r="F186" s="430" t="s">
        <v>789</v>
      </c>
      <c r="G186" s="430" t="s">
        <v>790</v>
      </c>
      <c r="H186" s="430" t="s">
        <v>791</v>
      </c>
      <c r="I186" s="430" t="s">
        <v>792</v>
      </c>
      <c r="J186" s="430" t="s">
        <v>793</v>
      </c>
      <c r="K186" s="430" t="s">
        <v>806</v>
      </c>
      <c r="L186" s="430" t="s">
        <v>807</v>
      </c>
      <c r="M186" s="430" t="s">
        <v>808</v>
      </c>
      <c r="N186" s="430" t="s">
        <v>809</v>
      </c>
      <c r="O186" s="430" t="s">
        <v>810</v>
      </c>
      <c r="P186" s="430" t="s">
        <v>811</v>
      </c>
      <c r="Q186" s="430" t="s">
        <v>812</v>
      </c>
      <c r="R186" s="430" t="s">
        <v>813</v>
      </c>
      <c r="S186" s="430" t="s">
        <v>814</v>
      </c>
      <c r="T186" s="430" t="s">
        <v>815</v>
      </c>
      <c r="U186" s="430" t="s">
        <v>816</v>
      </c>
      <c r="V186" s="430" t="s">
        <v>817</v>
      </c>
      <c r="W186" s="430" t="s">
        <v>818</v>
      </c>
      <c r="X186" s="430" t="s">
        <v>819</v>
      </c>
      <c r="Y186" s="430" t="s">
        <v>820</v>
      </c>
      <c r="Z186" s="430" t="s">
        <v>821</v>
      </c>
      <c r="AA186" s="430" t="s">
        <v>822</v>
      </c>
      <c r="AB186" s="430" t="s">
        <v>823</v>
      </c>
      <c r="AC186" s="430" t="s">
        <v>824</v>
      </c>
      <c r="AD186" s="430" t="s">
        <v>825</v>
      </c>
      <c r="AE186" s="430" t="s">
        <v>826</v>
      </c>
      <c r="AF186" s="430" t="s">
        <v>827</v>
      </c>
      <c r="AG186" s="430" t="s">
        <v>828</v>
      </c>
      <c r="AH186" s="430" t="s">
        <v>829</v>
      </c>
      <c r="AI186" s="430" t="s">
        <v>830</v>
      </c>
      <c r="AJ186" s="430" t="s">
        <v>831</v>
      </c>
      <c r="AK186" s="430" t="s">
        <v>832</v>
      </c>
      <c r="AL186" s="430" t="s">
        <v>833</v>
      </c>
      <c r="AM186" s="430" t="s">
        <v>834</v>
      </c>
      <c r="AN186" s="430" t="s">
        <v>835</v>
      </c>
      <c r="AO186" s="430" t="s">
        <v>836</v>
      </c>
      <c r="AP186" s="430" t="s">
        <v>837</v>
      </c>
      <c r="AQ186" s="430" t="s">
        <v>838</v>
      </c>
      <c r="AR186" s="430" t="s">
        <v>839</v>
      </c>
      <c r="AS186" s="430" t="s">
        <v>840</v>
      </c>
      <c r="AT186" s="430" t="s">
        <v>841</v>
      </c>
      <c r="AU186" s="430" t="s">
        <v>842</v>
      </c>
      <c r="AV186" s="430" t="s">
        <v>843</v>
      </c>
      <c r="AW186" s="430" t="s">
        <v>844</v>
      </c>
      <c r="AX186" s="430" t="s">
        <v>845</v>
      </c>
      <c r="AY186" s="430" t="s">
        <v>846</v>
      </c>
      <c r="AZ186" s="430" t="s">
        <v>847</v>
      </c>
      <c r="BA186" s="430" t="s">
        <v>848</v>
      </c>
      <c r="BB186" s="430" t="s">
        <v>849</v>
      </c>
      <c r="BC186" s="486" t="s">
        <v>850</v>
      </c>
    </row>
    <row r="187" spans="1:55" ht="15" x14ac:dyDescent="0.25">
      <c r="A187" s="354"/>
      <c r="B187" s="435" t="s">
        <v>794</v>
      </c>
      <c r="C187" s="487">
        <v>5.41</v>
      </c>
      <c r="D187" s="488">
        <v>5</v>
      </c>
      <c r="E187" s="488">
        <v>70.3</v>
      </c>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489"/>
    </row>
    <row r="188" spans="1:55" ht="15" x14ac:dyDescent="0.25">
      <c r="A188" s="354"/>
      <c r="B188" s="435" t="s">
        <v>795</v>
      </c>
      <c r="C188" s="487">
        <v>5.49</v>
      </c>
      <c r="D188" s="488">
        <v>5</v>
      </c>
      <c r="E188" s="488">
        <v>85.3</v>
      </c>
      <c r="F188" s="123"/>
      <c r="G188" s="123"/>
      <c r="H188" s="123"/>
      <c r="I188" s="123"/>
      <c r="J188" s="123"/>
      <c r="K188" s="123"/>
      <c r="L188" s="123"/>
      <c r="M188" s="123"/>
      <c r="N188" s="123"/>
      <c r="O188" s="123"/>
      <c r="P188" s="123"/>
      <c r="Q188" s="123"/>
      <c r="R188" s="123"/>
      <c r="S188" s="123"/>
      <c r="T188" s="123"/>
      <c r="U188" s="123"/>
      <c r="V188" s="123"/>
      <c r="W188" s="123"/>
      <c r="X188" s="123"/>
      <c r="Y188" s="123"/>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489"/>
    </row>
    <row r="189" spans="1:55" ht="15" x14ac:dyDescent="0.25">
      <c r="A189" s="354"/>
      <c r="B189" s="435" t="s">
        <v>796</v>
      </c>
      <c r="C189" s="487">
        <v>5.66</v>
      </c>
      <c r="D189" s="488">
        <v>5</v>
      </c>
      <c r="E189" s="488">
        <v>115.5</v>
      </c>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489"/>
    </row>
    <row r="190" spans="1:55" ht="15" x14ac:dyDescent="0.25">
      <c r="A190" s="354"/>
      <c r="B190" s="435" t="s">
        <v>797</v>
      </c>
      <c r="C190" s="487">
        <v>6.39</v>
      </c>
      <c r="D190" s="488">
        <v>5</v>
      </c>
      <c r="E190" s="488">
        <v>205.8</v>
      </c>
      <c r="F190" s="354">
        <v>66.8</v>
      </c>
      <c r="G190" s="123"/>
      <c r="H190" s="123"/>
      <c r="I190" s="123"/>
      <c r="J190" s="123"/>
      <c r="K190" s="123"/>
      <c r="L190" s="123"/>
      <c r="M190" s="123"/>
      <c r="N190" s="123"/>
      <c r="O190" s="123"/>
      <c r="P190" s="123"/>
      <c r="Q190" s="123"/>
      <c r="R190" s="123"/>
      <c r="S190" s="123"/>
      <c r="T190" s="123"/>
      <c r="U190" s="123"/>
      <c r="V190" s="123"/>
      <c r="W190" s="123"/>
      <c r="X190" s="123"/>
      <c r="Y190" s="123"/>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489"/>
    </row>
    <row r="191" spans="1:55" ht="15" x14ac:dyDescent="0.25">
      <c r="A191" s="354"/>
      <c r="B191" s="435" t="s">
        <v>798</v>
      </c>
      <c r="C191" s="487">
        <v>7.59</v>
      </c>
      <c r="D191" s="488">
        <v>5</v>
      </c>
      <c r="E191" s="488">
        <v>331.3</v>
      </c>
      <c r="F191" s="354">
        <v>217.3</v>
      </c>
      <c r="G191" s="354">
        <v>103.3</v>
      </c>
      <c r="H191" s="123"/>
      <c r="I191" s="123"/>
      <c r="J191" s="123"/>
      <c r="K191" s="123"/>
      <c r="L191" s="123"/>
      <c r="M191" s="123"/>
      <c r="N191" s="123"/>
      <c r="O191" s="123"/>
      <c r="P191" s="123"/>
      <c r="Q191" s="123"/>
      <c r="R191" s="123"/>
      <c r="S191" s="123"/>
      <c r="T191" s="123"/>
      <c r="U191" s="123"/>
      <c r="V191" s="123"/>
      <c r="W191" s="123"/>
      <c r="X191" s="123"/>
      <c r="Y191" s="123"/>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489"/>
    </row>
    <row r="192" spans="1:55" ht="15" x14ac:dyDescent="0.25">
      <c r="A192" s="354"/>
      <c r="B192" s="435" t="s">
        <v>799</v>
      </c>
      <c r="C192" s="487">
        <v>8.6300000000000008</v>
      </c>
      <c r="D192" s="488">
        <v>5</v>
      </c>
      <c r="E192" s="488">
        <v>406.6</v>
      </c>
      <c r="F192" s="354">
        <v>307.60000000000002</v>
      </c>
      <c r="G192" s="354">
        <v>208.6</v>
      </c>
      <c r="H192" s="354">
        <v>109.6</v>
      </c>
      <c r="I192" s="123"/>
      <c r="J192" s="123"/>
      <c r="K192" s="123"/>
      <c r="L192" s="123"/>
      <c r="M192" s="123"/>
      <c r="N192" s="123"/>
      <c r="O192" s="123"/>
      <c r="P192" s="123"/>
      <c r="Q192" s="123"/>
      <c r="R192" s="123"/>
      <c r="S192" s="123"/>
      <c r="T192" s="123"/>
      <c r="U192" s="123"/>
      <c r="V192" s="123"/>
      <c r="W192" s="123"/>
      <c r="X192" s="123"/>
      <c r="Y192" s="123"/>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489"/>
    </row>
    <row r="193" spans="1:55" ht="15" x14ac:dyDescent="0.25">
      <c r="A193" s="354"/>
      <c r="B193" s="435" t="s">
        <v>800</v>
      </c>
      <c r="C193" s="487">
        <v>10.92</v>
      </c>
      <c r="D193" s="488">
        <v>5</v>
      </c>
      <c r="E193" s="488">
        <v>532.1</v>
      </c>
      <c r="F193" s="354">
        <v>458.1</v>
      </c>
      <c r="G193" s="354">
        <v>384.1</v>
      </c>
      <c r="H193" s="354">
        <v>310.10000000000002</v>
      </c>
      <c r="I193" s="354">
        <v>236.1</v>
      </c>
      <c r="J193" s="354">
        <v>162.1</v>
      </c>
      <c r="K193" s="123"/>
      <c r="L193" s="123"/>
      <c r="M193" s="123"/>
      <c r="N193" s="123"/>
      <c r="O193" s="123"/>
      <c r="P193" s="123"/>
      <c r="Q193" s="123"/>
      <c r="R193" s="123"/>
      <c r="S193" s="123"/>
      <c r="T193" s="123"/>
      <c r="U193" s="123"/>
      <c r="V193" s="123"/>
      <c r="W193" s="123"/>
      <c r="X193" s="123"/>
      <c r="Y193" s="123"/>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489"/>
    </row>
    <row r="194" spans="1:55" ht="15" x14ac:dyDescent="0.25">
      <c r="A194" s="354"/>
      <c r="B194" s="435" t="s">
        <v>801</v>
      </c>
      <c r="C194" s="487">
        <v>52.99</v>
      </c>
      <c r="D194" s="488">
        <v>5</v>
      </c>
      <c r="E194" s="488">
        <v>833.3</v>
      </c>
      <c r="F194" s="354">
        <v>819.3</v>
      </c>
      <c r="G194" s="354">
        <v>805.3</v>
      </c>
      <c r="H194" s="354">
        <v>791.3</v>
      </c>
      <c r="I194" s="354">
        <v>777.3</v>
      </c>
      <c r="J194" s="354">
        <v>763.3</v>
      </c>
      <c r="K194" s="354">
        <v>749.3</v>
      </c>
      <c r="L194" s="354">
        <v>735.3</v>
      </c>
      <c r="M194" s="354">
        <v>721.3</v>
      </c>
      <c r="N194" s="354">
        <v>707.3</v>
      </c>
      <c r="O194" s="354">
        <v>693.3</v>
      </c>
      <c r="P194" s="354">
        <v>679.3</v>
      </c>
      <c r="Q194" s="354">
        <v>665.3</v>
      </c>
      <c r="R194" s="354">
        <v>651.29999999999995</v>
      </c>
      <c r="S194" s="354">
        <v>637.29999999999995</v>
      </c>
      <c r="T194" s="354">
        <v>623.29999999999995</v>
      </c>
      <c r="U194" s="354">
        <v>609.29999999999995</v>
      </c>
      <c r="V194" s="354">
        <v>595.29999999999995</v>
      </c>
      <c r="W194" s="354">
        <v>581.29999999999995</v>
      </c>
      <c r="X194" s="354">
        <v>567.29999999999995</v>
      </c>
      <c r="Y194" s="354">
        <v>553.29999999999995</v>
      </c>
      <c r="Z194" s="354">
        <v>539.29999999999995</v>
      </c>
      <c r="AA194" s="354">
        <v>525.29999999999995</v>
      </c>
      <c r="AB194" s="354">
        <v>511.3</v>
      </c>
      <c r="AC194" s="354">
        <v>497.3</v>
      </c>
      <c r="AD194" s="354">
        <v>483.3</v>
      </c>
      <c r="AE194" s="354">
        <v>469.3</v>
      </c>
      <c r="AF194" s="354">
        <v>455.3</v>
      </c>
      <c r="AG194" s="354">
        <v>441.3</v>
      </c>
      <c r="AH194" s="354">
        <v>427.3</v>
      </c>
      <c r="AI194" s="354">
        <v>413.3</v>
      </c>
      <c r="AJ194" s="354">
        <v>399.3</v>
      </c>
      <c r="AK194" s="354">
        <v>385.3</v>
      </c>
      <c r="AL194" s="354">
        <v>371.3</v>
      </c>
      <c r="AM194" s="354">
        <v>357.3</v>
      </c>
      <c r="AN194" s="354">
        <v>343.3</v>
      </c>
      <c r="AO194" s="354">
        <v>329.3</v>
      </c>
      <c r="AP194" s="354">
        <v>315.3</v>
      </c>
      <c r="AQ194" s="354">
        <v>301.3</v>
      </c>
      <c r="AR194" s="354">
        <v>287.3</v>
      </c>
      <c r="AS194" s="354">
        <v>273.3</v>
      </c>
      <c r="AT194" s="354">
        <v>259.3</v>
      </c>
      <c r="AU194" s="354">
        <v>245.3</v>
      </c>
      <c r="AV194" s="354">
        <v>231.3</v>
      </c>
      <c r="AW194" s="354">
        <v>217.3</v>
      </c>
      <c r="AX194" s="354">
        <v>203.3</v>
      </c>
      <c r="AY194" s="354">
        <v>189.3</v>
      </c>
      <c r="AZ194" s="354">
        <v>175.3</v>
      </c>
      <c r="BA194" s="123"/>
      <c r="BB194" s="123"/>
      <c r="BC194" s="489"/>
    </row>
    <row r="195" spans="1:55" ht="15" x14ac:dyDescent="0.25">
      <c r="A195" s="354"/>
      <c r="B195" s="448" t="s">
        <v>802</v>
      </c>
      <c r="C195" s="495" t="s">
        <v>803</v>
      </c>
      <c r="D195" s="496">
        <v>5</v>
      </c>
      <c r="E195" s="496">
        <v>923.7</v>
      </c>
      <c r="F195" s="449">
        <v>927.7</v>
      </c>
      <c r="G195" s="449">
        <v>931.7</v>
      </c>
      <c r="H195" s="449">
        <v>935.7</v>
      </c>
      <c r="I195" s="449">
        <v>939.7</v>
      </c>
      <c r="J195" s="449">
        <v>943.7</v>
      </c>
      <c r="K195" s="449">
        <v>947.7</v>
      </c>
      <c r="L195" s="449">
        <v>951.7</v>
      </c>
      <c r="M195" s="449">
        <v>955.7</v>
      </c>
      <c r="N195" s="449">
        <v>959.7</v>
      </c>
      <c r="O195" s="449">
        <v>963.7</v>
      </c>
      <c r="P195" s="449">
        <v>967.7</v>
      </c>
      <c r="Q195" s="449">
        <v>971.7</v>
      </c>
      <c r="R195" s="449">
        <v>975.7</v>
      </c>
      <c r="S195" s="449">
        <v>979.7</v>
      </c>
      <c r="T195" s="449">
        <v>983.7</v>
      </c>
      <c r="U195" s="449">
        <v>987.7</v>
      </c>
      <c r="V195" s="449">
        <v>991.7</v>
      </c>
      <c r="W195" s="449">
        <v>995.7</v>
      </c>
      <c r="X195" s="449">
        <v>999.7</v>
      </c>
      <c r="Y195" s="449">
        <v>1003.7</v>
      </c>
      <c r="Z195" s="449">
        <v>1007.7</v>
      </c>
      <c r="AA195" s="449">
        <v>1011.7</v>
      </c>
      <c r="AB195" s="449">
        <v>1015.7</v>
      </c>
      <c r="AC195" s="449">
        <v>1019.7</v>
      </c>
      <c r="AD195" s="449">
        <v>1023.7</v>
      </c>
      <c r="AE195" s="449">
        <v>1027.7</v>
      </c>
      <c r="AF195" s="449">
        <v>1031.7</v>
      </c>
      <c r="AG195" s="449">
        <v>1035.7</v>
      </c>
      <c r="AH195" s="449">
        <v>1039.7</v>
      </c>
      <c r="AI195" s="449">
        <v>1043.7</v>
      </c>
      <c r="AJ195" s="449">
        <v>1047.7</v>
      </c>
      <c r="AK195" s="449">
        <v>1051.7</v>
      </c>
      <c r="AL195" s="449">
        <v>1055.7</v>
      </c>
      <c r="AM195" s="449">
        <v>1059.7</v>
      </c>
      <c r="AN195" s="449">
        <v>1063.7</v>
      </c>
      <c r="AO195" s="449">
        <v>1067.7</v>
      </c>
      <c r="AP195" s="449">
        <v>1071.7</v>
      </c>
      <c r="AQ195" s="449">
        <v>1075.7</v>
      </c>
      <c r="AR195" s="449">
        <v>1079.7</v>
      </c>
      <c r="AS195" s="449">
        <v>1083.7</v>
      </c>
      <c r="AT195" s="449">
        <v>1087.7</v>
      </c>
      <c r="AU195" s="449">
        <v>1091.7</v>
      </c>
      <c r="AV195" s="449">
        <v>1095.7</v>
      </c>
      <c r="AW195" s="449">
        <v>1099.7</v>
      </c>
      <c r="AX195" s="449">
        <v>1103.7</v>
      </c>
      <c r="AY195" s="449">
        <v>1107.7</v>
      </c>
      <c r="AZ195" s="449">
        <v>1111.7</v>
      </c>
      <c r="BA195" s="449">
        <v>1115.7</v>
      </c>
      <c r="BB195" s="449">
        <v>1119.7</v>
      </c>
      <c r="BC195" s="452">
        <v>1123.7</v>
      </c>
    </row>
    <row r="196" spans="1:55" ht="14.25" x14ac:dyDescent="0.2">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row>
    <row r="197" spans="1:55" ht="18" x14ac:dyDescent="0.25">
      <c r="A197" s="479"/>
      <c r="B197" s="609" t="s">
        <v>857</v>
      </c>
      <c r="C197" s="591"/>
      <c r="D197" s="591"/>
      <c r="E197" s="591"/>
      <c r="F197" s="591"/>
      <c r="G197" s="591"/>
      <c r="H197" s="591"/>
      <c r="I197" s="591"/>
      <c r="J197" s="542"/>
      <c r="K197" s="123"/>
      <c r="L197" s="123"/>
      <c r="M197" s="123"/>
      <c r="N197" s="123"/>
      <c r="O197" s="123"/>
      <c r="P197" s="123"/>
      <c r="Q197" s="123"/>
      <c r="R197" s="123"/>
      <c r="S197" s="123"/>
      <c r="T197" s="123"/>
      <c r="U197" s="123"/>
      <c r="V197" s="123"/>
      <c r="W197" s="123"/>
      <c r="X197" s="123"/>
      <c r="Y197" s="123"/>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row>
    <row r="198" spans="1:55" ht="15" x14ac:dyDescent="0.25">
      <c r="A198" s="354"/>
      <c r="B198" s="429" t="s">
        <v>573</v>
      </c>
      <c r="C198" s="483" t="s">
        <v>788</v>
      </c>
      <c r="D198" s="485" t="s">
        <v>739</v>
      </c>
      <c r="E198" s="485" t="s">
        <v>5</v>
      </c>
      <c r="F198" s="430" t="s">
        <v>789</v>
      </c>
      <c r="G198" s="430" t="s">
        <v>790</v>
      </c>
      <c r="H198" s="430" t="s">
        <v>791</v>
      </c>
      <c r="I198" s="430" t="s">
        <v>792</v>
      </c>
      <c r="J198" s="430" t="s">
        <v>793</v>
      </c>
      <c r="K198" s="430" t="s">
        <v>806</v>
      </c>
      <c r="L198" s="430" t="s">
        <v>807</v>
      </c>
      <c r="M198" s="430" t="s">
        <v>808</v>
      </c>
      <c r="N198" s="430" t="s">
        <v>809</v>
      </c>
      <c r="O198" s="430" t="s">
        <v>810</v>
      </c>
      <c r="P198" s="430" t="s">
        <v>811</v>
      </c>
      <c r="Q198" s="430" t="s">
        <v>812</v>
      </c>
      <c r="R198" s="430" t="s">
        <v>813</v>
      </c>
      <c r="S198" s="430" t="s">
        <v>814</v>
      </c>
      <c r="T198" s="430" t="s">
        <v>815</v>
      </c>
      <c r="U198" s="430" t="s">
        <v>816</v>
      </c>
      <c r="V198" s="430" t="s">
        <v>817</v>
      </c>
      <c r="W198" s="430" t="s">
        <v>818</v>
      </c>
      <c r="X198" s="430" t="s">
        <v>819</v>
      </c>
      <c r="Y198" s="430" t="s">
        <v>820</v>
      </c>
      <c r="Z198" s="430" t="s">
        <v>821</v>
      </c>
      <c r="AA198" s="430" t="s">
        <v>822</v>
      </c>
      <c r="AB198" s="430" t="s">
        <v>823</v>
      </c>
      <c r="AC198" s="430" t="s">
        <v>824</v>
      </c>
      <c r="AD198" s="430" t="s">
        <v>825</v>
      </c>
      <c r="AE198" s="430" t="s">
        <v>826</v>
      </c>
      <c r="AF198" s="430" t="s">
        <v>827</v>
      </c>
      <c r="AG198" s="430" t="s">
        <v>828</v>
      </c>
      <c r="AH198" s="430" t="s">
        <v>829</v>
      </c>
      <c r="AI198" s="430" t="s">
        <v>830</v>
      </c>
      <c r="AJ198" s="430" t="s">
        <v>831</v>
      </c>
      <c r="AK198" s="430" t="s">
        <v>832</v>
      </c>
      <c r="AL198" s="430" t="s">
        <v>833</v>
      </c>
      <c r="AM198" s="430" t="s">
        <v>834</v>
      </c>
      <c r="AN198" s="430" t="s">
        <v>835</v>
      </c>
      <c r="AO198" s="430" t="s">
        <v>836</v>
      </c>
      <c r="AP198" s="430" t="s">
        <v>837</v>
      </c>
      <c r="AQ198" s="430" t="s">
        <v>838</v>
      </c>
      <c r="AR198" s="430" t="s">
        <v>839</v>
      </c>
      <c r="AS198" s="430" t="s">
        <v>840</v>
      </c>
      <c r="AT198" s="430" t="s">
        <v>841</v>
      </c>
      <c r="AU198" s="430" t="s">
        <v>842</v>
      </c>
      <c r="AV198" s="430" t="s">
        <v>843</v>
      </c>
      <c r="AW198" s="430" t="s">
        <v>844</v>
      </c>
      <c r="AX198" s="430" t="s">
        <v>845</v>
      </c>
      <c r="AY198" s="430" t="s">
        <v>846</v>
      </c>
      <c r="AZ198" s="430" t="s">
        <v>847</v>
      </c>
      <c r="BA198" s="430" t="s">
        <v>848</v>
      </c>
      <c r="BB198" s="430" t="s">
        <v>849</v>
      </c>
      <c r="BC198" s="486" t="s">
        <v>850</v>
      </c>
    </row>
    <row r="199" spans="1:55" ht="15" x14ac:dyDescent="0.25">
      <c r="A199" s="354"/>
      <c r="B199" s="435" t="s">
        <v>794</v>
      </c>
      <c r="C199" s="487">
        <v>10.83</v>
      </c>
      <c r="D199" s="488">
        <v>10</v>
      </c>
      <c r="E199" s="488">
        <v>140.6</v>
      </c>
      <c r="F199" s="123"/>
      <c r="G199" s="123"/>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489"/>
    </row>
    <row r="200" spans="1:55" ht="15" x14ac:dyDescent="0.25">
      <c r="A200" s="354"/>
      <c r="B200" s="435" t="s">
        <v>795</v>
      </c>
      <c r="C200" s="487">
        <v>10.99</v>
      </c>
      <c r="D200" s="488">
        <v>10</v>
      </c>
      <c r="E200" s="488">
        <v>170.8</v>
      </c>
      <c r="F200" s="123"/>
      <c r="G200" s="123"/>
      <c r="H200" s="123"/>
      <c r="I200" s="123"/>
      <c r="J200" s="123"/>
      <c r="K200" s="123"/>
      <c r="L200" s="123"/>
      <c r="M200" s="123"/>
      <c r="N200" s="123"/>
      <c r="O200" s="123"/>
      <c r="P200" s="123"/>
      <c r="Q200" s="123"/>
      <c r="R200" s="123"/>
      <c r="S200" s="123"/>
      <c r="T200" s="123"/>
      <c r="U200" s="123"/>
      <c r="V200" s="123"/>
      <c r="W200" s="123"/>
      <c r="X200" s="123"/>
      <c r="Y200" s="123"/>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489"/>
    </row>
    <row r="201" spans="1:55" ht="15" x14ac:dyDescent="0.25">
      <c r="A201" s="354"/>
      <c r="B201" s="435" t="s">
        <v>796</v>
      </c>
      <c r="C201" s="487">
        <v>11.33</v>
      </c>
      <c r="D201" s="488">
        <v>10</v>
      </c>
      <c r="E201" s="488">
        <v>231</v>
      </c>
      <c r="F201" s="123"/>
      <c r="G201" s="123"/>
      <c r="H201" s="123"/>
      <c r="I201" s="123"/>
      <c r="J201" s="123"/>
      <c r="K201" s="123"/>
      <c r="L201" s="123"/>
      <c r="M201" s="123"/>
      <c r="N201" s="123"/>
      <c r="O201" s="123"/>
      <c r="P201" s="123"/>
      <c r="Q201" s="123"/>
      <c r="R201" s="123"/>
      <c r="S201" s="123"/>
      <c r="T201" s="123"/>
      <c r="U201" s="123"/>
      <c r="V201" s="123"/>
      <c r="W201" s="123"/>
      <c r="X201" s="123"/>
      <c r="Y201" s="123"/>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489"/>
    </row>
    <row r="202" spans="1:55" ht="15" x14ac:dyDescent="0.25">
      <c r="A202" s="354"/>
      <c r="B202" s="435" t="s">
        <v>797</v>
      </c>
      <c r="C202" s="487">
        <v>12.79</v>
      </c>
      <c r="D202" s="488">
        <v>10</v>
      </c>
      <c r="E202" s="488">
        <v>411.9</v>
      </c>
      <c r="F202" s="354">
        <v>272.89999999999998</v>
      </c>
      <c r="G202" s="354">
        <v>133.9</v>
      </c>
      <c r="H202" s="123"/>
      <c r="I202" s="123"/>
      <c r="J202" s="123"/>
      <c r="K202" s="123"/>
      <c r="L202" s="123"/>
      <c r="M202" s="123"/>
      <c r="N202" s="123"/>
      <c r="O202" s="123"/>
      <c r="P202" s="123"/>
      <c r="Q202" s="123"/>
      <c r="R202" s="123"/>
      <c r="S202" s="123"/>
      <c r="T202" s="123"/>
      <c r="U202" s="123"/>
      <c r="V202" s="123"/>
      <c r="W202" s="123"/>
      <c r="X202" s="123"/>
      <c r="Y202" s="123"/>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489"/>
    </row>
    <row r="203" spans="1:55" ht="15" x14ac:dyDescent="0.25">
      <c r="A203" s="354"/>
      <c r="B203" s="435" t="s">
        <v>798</v>
      </c>
      <c r="C203" s="487">
        <v>15.56</v>
      </c>
      <c r="D203" s="488">
        <v>10</v>
      </c>
      <c r="E203" s="488">
        <v>663</v>
      </c>
      <c r="F203" s="354">
        <v>549</v>
      </c>
      <c r="G203" s="354">
        <v>435</v>
      </c>
      <c r="H203" s="354">
        <v>321</v>
      </c>
      <c r="I203" s="354">
        <v>207</v>
      </c>
      <c r="J203" s="354">
        <v>93</v>
      </c>
      <c r="K203" s="123"/>
      <c r="L203" s="123"/>
      <c r="M203" s="123"/>
      <c r="N203" s="123"/>
      <c r="O203" s="123"/>
      <c r="P203" s="123"/>
      <c r="Q203" s="123"/>
      <c r="R203" s="123"/>
      <c r="S203" s="123"/>
      <c r="T203" s="123"/>
      <c r="U203" s="123"/>
      <c r="V203" s="123"/>
      <c r="W203" s="123"/>
      <c r="X203" s="123"/>
      <c r="Y203" s="123"/>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489"/>
    </row>
    <row r="204" spans="1:55" ht="15" x14ac:dyDescent="0.25">
      <c r="A204" s="354"/>
      <c r="B204" s="435" t="s">
        <v>799</v>
      </c>
      <c r="C204" s="487">
        <v>21.72</v>
      </c>
      <c r="D204" s="488">
        <v>10</v>
      </c>
      <c r="E204" s="488">
        <v>813.7</v>
      </c>
      <c r="F204" s="354">
        <v>714.7</v>
      </c>
      <c r="G204" s="354">
        <v>615.70000000000005</v>
      </c>
      <c r="H204" s="354">
        <v>516.70000000000005</v>
      </c>
      <c r="I204" s="354">
        <v>417.7</v>
      </c>
      <c r="J204" s="354">
        <v>318.7</v>
      </c>
      <c r="K204" s="354">
        <v>219.7</v>
      </c>
      <c r="L204" s="354">
        <v>120.7</v>
      </c>
      <c r="M204" s="123"/>
      <c r="N204" s="123"/>
      <c r="O204" s="123"/>
      <c r="P204" s="123"/>
      <c r="Q204" s="123"/>
      <c r="R204" s="123"/>
      <c r="S204" s="123"/>
      <c r="T204" s="123"/>
      <c r="U204" s="123"/>
      <c r="V204" s="123"/>
      <c r="W204" s="123"/>
      <c r="X204" s="123"/>
      <c r="Y204" s="123"/>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489"/>
    </row>
    <row r="205" spans="1:55" ht="15" x14ac:dyDescent="0.25">
      <c r="A205" s="354"/>
      <c r="B205" s="435" t="s">
        <v>800</v>
      </c>
      <c r="C205" s="487">
        <v>23.03</v>
      </c>
      <c r="D205" s="488">
        <v>10</v>
      </c>
      <c r="E205" s="488">
        <v>1064.8</v>
      </c>
      <c r="F205" s="354">
        <v>990.8</v>
      </c>
      <c r="G205" s="354">
        <v>916.8</v>
      </c>
      <c r="H205" s="354">
        <v>842.8</v>
      </c>
      <c r="I205" s="354">
        <v>768.8</v>
      </c>
      <c r="J205" s="354">
        <v>694.8</v>
      </c>
      <c r="K205" s="354">
        <v>620.79999999999995</v>
      </c>
      <c r="L205" s="354">
        <v>546.79999999999995</v>
      </c>
      <c r="M205" s="354">
        <v>472.8</v>
      </c>
      <c r="N205" s="354">
        <v>398.8</v>
      </c>
      <c r="O205" s="354">
        <v>324.8</v>
      </c>
      <c r="P205" s="354">
        <v>250.8</v>
      </c>
      <c r="Q205" s="354">
        <v>176.8</v>
      </c>
      <c r="R205" s="123"/>
      <c r="S205" s="123"/>
      <c r="T205" s="123"/>
      <c r="U205" s="123"/>
      <c r="V205" s="123"/>
      <c r="W205" s="123"/>
      <c r="X205" s="123"/>
      <c r="Y205" s="123"/>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489"/>
    </row>
    <row r="206" spans="1:55" ht="15" x14ac:dyDescent="0.25">
      <c r="A206" s="354"/>
      <c r="B206" s="435" t="s">
        <v>801</v>
      </c>
      <c r="C206" s="487">
        <v>67.06</v>
      </c>
      <c r="D206" s="488">
        <v>10</v>
      </c>
      <c r="E206" s="488">
        <v>1667.5</v>
      </c>
      <c r="F206" s="354">
        <v>1653.5</v>
      </c>
      <c r="G206" s="354">
        <v>1639.5</v>
      </c>
      <c r="H206" s="354">
        <v>1625.5</v>
      </c>
      <c r="I206" s="354">
        <v>1611.5</v>
      </c>
      <c r="J206" s="354">
        <v>1597.5</v>
      </c>
      <c r="K206" s="354">
        <v>1583.5</v>
      </c>
      <c r="L206" s="354">
        <v>1569.5</v>
      </c>
      <c r="M206" s="354">
        <v>1555.5</v>
      </c>
      <c r="N206" s="354">
        <v>1541.5</v>
      </c>
      <c r="O206" s="354">
        <v>1527.5</v>
      </c>
      <c r="P206" s="354">
        <v>1513.5</v>
      </c>
      <c r="Q206" s="354">
        <v>1499.5</v>
      </c>
      <c r="R206" s="354">
        <v>1485.5</v>
      </c>
      <c r="S206" s="354">
        <v>1471.5</v>
      </c>
      <c r="T206" s="354">
        <v>1457.5</v>
      </c>
      <c r="U206" s="354">
        <v>1443.5</v>
      </c>
      <c r="V206" s="354">
        <v>1429.5</v>
      </c>
      <c r="W206" s="354">
        <v>1415.5</v>
      </c>
      <c r="X206" s="354">
        <v>1401.5</v>
      </c>
      <c r="Y206" s="354">
        <v>1387.5</v>
      </c>
      <c r="Z206" s="354">
        <v>1373.5</v>
      </c>
      <c r="AA206" s="354">
        <v>1359.5</v>
      </c>
      <c r="AB206" s="354">
        <v>1345.5</v>
      </c>
      <c r="AC206" s="354">
        <v>1331.5</v>
      </c>
      <c r="AD206" s="354">
        <v>1317.5</v>
      </c>
      <c r="AE206" s="354">
        <v>1303.5</v>
      </c>
      <c r="AF206" s="354">
        <v>1289.5</v>
      </c>
      <c r="AG206" s="354">
        <v>1275.5</v>
      </c>
      <c r="AH206" s="354">
        <v>1261.5</v>
      </c>
      <c r="AI206" s="354">
        <v>1247.5</v>
      </c>
      <c r="AJ206" s="354">
        <v>1233.5</v>
      </c>
      <c r="AK206" s="354">
        <v>1219.5</v>
      </c>
      <c r="AL206" s="354">
        <v>1205.5</v>
      </c>
      <c r="AM206" s="354">
        <v>1191.5</v>
      </c>
      <c r="AN206" s="354">
        <v>1177.5</v>
      </c>
      <c r="AO206" s="354">
        <v>1163.5</v>
      </c>
      <c r="AP206" s="354">
        <v>1149.5</v>
      </c>
      <c r="AQ206" s="354">
        <v>1135.5</v>
      </c>
      <c r="AR206" s="354">
        <v>1121.5</v>
      </c>
      <c r="AS206" s="354">
        <v>1107.5</v>
      </c>
      <c r="AT206" s="354">
        <v>1093.5</v>
      </c>
      <c r="AU206" s="354">
        <v>1079.5</v>
      </c>
      <c r="AV206" s="354">
        <v>1065.5</v>
      </c>
      <c r="AW206" s="354">
        <v>1051.5</v>
      </c>
      <c r="AX206" s="354">
        <v>1037.5</v>
      </c>
      <c r="AY206" s="354">
        <v>1023.5</v>
      </c>
      <c r="AZ206" s="354">
        <v>1009.5</v>
      </c>
      <c r="BA206" s="354">
        <v>995.5</v>
      </c>
      <c r="BB206" s="354">
        <v>981.5</v>
      </c>
      <c r="BC206" s="492">
        <v>967.5</v>
      </c>
    </row>
    <row r="207" spans="1:55" ht="15" x14ac:dyDescent="0.25">
      <c r="A207" s="404"/>
      <c r="B207" s="406"/>
      <c r="C207" s="507"/>
      <c r="D207" s="507"/>
      <c r="E207" s="508"/>
      <c r="F207" s="354">
        <v>953.5</v>
      </c>
      <c r="G207" s="354">
        <v>939.5</v>
      </c>
      <c r="H207" s="354">
        <v>925.5</v>
      </c>
      <c r="I207" s="354">
        <v>911.5</v>
      </c>
      <c r="J207" s="354">
        <v>897.5</v>
      </c>
      <c r="K207" s="354">
        <v>883.5</v>
      </c>
      <c r="L207" s="354">
        <v>869.5</v>
      </c>
      <c r="M207" s="354">
        <v>855.5</v>
      </c>
      <c r="N207" s="354">
        <v>841.5</v>
      </c>
      <c r="O207" s="354">
        <v>827.5</v>
      </c>
      <c r="P207" s="354">
        <v>813.5</v>
      </c>
      <c r="Q207" s="354">
        <v>799.5</v>
      </c>
      <c r="R207" s="354">
        <v>785.5</v>
      </c>
      <c r="S207" s="354">
        <v>771.5</v>
      </c>
      <c r="T207" s="354">
        <v>757.5</v>
      </c>
      <c r="U207" s="354">
        <v>743.5</v>
      </c>
      <c r="V207" s="354">
        <v>729.5</v>
      </c>
      <c r="W207" s="354">
        <v>715.5</v>
      </c>
      <c r="X207" s="354">
        <v>701.5</v>
      </c>
      <c r="Y207" s="354">
        <v>687.5</v>
      </c>
      <c r="Z207" s="354">
        <v>673.5</v>
      </c>
      <c r="AA207" s="354">
        <v>659.5</v>
      </c>
      <c r="AB207" s="354">
        <v>645.5</v>
      </c>
      <c r="AC207" s="354">
        <v>631.5</v>
      </c>
      <c r="AD207" s="354">
        <v>617.5</v>
      </c>
      <c r="AE207" s="354">
        <v>603.5</v>
      </c>
      <c r="AF207" s="354">
        <v>589.5</v>
      </c>
      <c r="AG207" s="354">
        <v>575.5</v>
      </c>
      <c r="AH207" s="354">
        <v>561.5</v>
      </c>
      <c r="AI207" s="354">
        <v>547.5</v>
      </c>
      <c r="AJ207" s="354">
        <v>533.5</v>
      </c>
      <c r="AK207" s="354">
        <v>519.5</v>
      </c>
      <c r="AL207" s="354">
        <v>505.5</v>
      </c>
      <c r="AM207" s="354">
        <v>491.5</v>
      </c>
      <c r="AN207" s="354">
        <v>477.5</v>
      </c>
      <c r="AO207" s="354">
        <v>463.5</v>
      </c>
      <c r="AP207" s="354">
        <v>449.5</v>
      </c>
      <c r="AQ207" s="354">
        <v>435.5</v>
      </c>
      <c r="AR207" s="354">
        <v>421.5</v>
      </c>
      <c r="AS207" s="354">
        <v>407.5</v>
      </c>
      <c r="AT207" s="354">
        <v>393.5</v>
      </c>
      <c r="AU207" s="354">
        <v>379.5</v>
      </c>
      <c r="AV207" s="354">
        <v>365.5</v>
      </c>
      <c r="AW207" s="354">
        <v>351.5</v>
      </c>
      <c r="AX207" s="354">
        <v>337.5</v>
      </c>
      <c r="AY207" s="354">
        <v>323.5</v>
      </c>
      <c r="AZ207" s="354">
        <v>309.5</v>
      </c>
      <c r="BA207" s="354">
        <v>295.5</v>
      </c>
      <c r="BB207" s="354">
        <v>281.5</v>
      </c>
      <c r="BC207" s="492">
        <v>267.5</v>
      </c>
    </row>
    <row r="208" spans="1:55" ht="15" x14ac:dyDescent="0.25">
      <c r="A208" s="123"/>
      <c r="B208" s="509"/>
      <c r="C208" s="508"/>
      <c r="D208" s="508"/>
      <c r="E208" s="508"/>
      <c r="F208" s="354">
        <v>253.5</v>
      </c>
      <c r="G208" s="354">
        <v>239.5</v>
      </c>
      <c r="H208" s="354">
        <v>225.5</v>
      </c>
      <c r="I208" s="354">
        <v>211.5</v>
      </c>
      <c r="J208" s="354">
        <v>197.5</v>
      </c>
      <c r="K208" s="354">
        <v>183.5</v>
      </c>
      <c r="L208" s="123"/>
      <c r="M208" s="123"/>
      <c r="N208" s="123"/>
      <c r="O208" s="123"/>
      <c r="P208" s="123"/>
      <c r="Q208" s="123"/>
      <c r="R208" s="123"/>
      <c r="S208" s="123"/>
      <c r="T208" s="123"/>
      <c r="U208" s="123"/>
      <c r="V208" s="123"/>
      <c r="W208" s="123"/>
      <c r="X208" s="123"/>
      <c r="Y208" s="123"/>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489"/>
    </row>
    <row r="209" spans="1:55" ht="15" x14ac:dyDescent="0.25">
      <c r="A209" s="354"/>
      <c r="B209" s="448" t="s">
        <v>802</v>
      </c>
      <c r="C209" s="495" t="s">
        <v>803</v>
      </c>
      <c r="D209" s="496">
        <v>5</v>
      </c>
      <c r="E209" s="496">
        <v>1848.3</v>
      </c>
      <c r="F209" s="449">
        <v>1852.3</v>
      </c>
      <c r="G209" s="449">
        <v>1856.3</v>
      </c>
      <c r="H209" s="449">
        <v>1860.3</v>
      </c>
      <c r="I209" s="449">
        <v>1864.3</v>
      </c>
      <c r="J209" s="449">
        <v>1868.3</v>
      </c>
      <c r="K209" s="449">
        <v>1872.3</v>
      </c>
      <c r="L209" s="449">
        <v>1876.3</v>
      </c>
      <c r="M209" s="449">
        <v>1880.3</v>
      </c>
      <c r="N209" s="449">
        <v>1884.3</v>
      </c>
      <c r="O209" s="449">
        <v>1888.3</v>
      </c>
      <c r="P209" s="449">
        <v>1892.3</v>
      </c>
      <c r="Q209" s="449">
        <v>1896.3</v>
      </c>
      <c r="R209" s="449">
        <v>1900.3</v>
      </c>
      <c r="S209" s="449">
        <v>1904.3</v>
      </c>
      <c r="T209" s="449">
        <v>1908.3</v>
      </c>
      <c r="U209" s="449">
        <v>1912.3</v>
      </c>
      <c r="V209" s="449">
        <v>1916.3</v>
      </c>
      <c r="W209" s="449">
        <v>1920.3</v>
      </c>
      <c r="X209" s="449">
        <v>1924.3</v>
      </c>
      <c r="Y209" s="449">
        <v>1928.3</v>
      </c>
      <c r="Z209" s="449">
        <v>1932.3</v>
      </c>
      <c r="AA209" s="449">
        <v>1936.3</v>
      </c>
      <c r="AB209" s="449">
        <v>1940.3</v>
      </c>
      <c r="AC209" s="449">
        <v>1944.3</v>
      </c>
      <c r="AD209" s="449">
        <v>1948.3</v>
      </c>
      <c r="AE209" s="449">
        <v>1952.3</v>
      </c>
      <c r="AF209" s="449">
        <v>1956.3</v>
      </c>
      <c r="AG209" s="449">
        <v>1960.3</v>
      </c>
      <c r="AH209" s="449">
        <v>1964.3</v>
      </c>
      <c r="AI209" s="449">
        <v>1968.3</v>
      </c>
      <c r="AJ209" s="449">
        <v>1972.3</v>
      </c>
      <c r="AK209" s="449">
        <v>1976.3</v>
      </c>
      <c r="AL209" s="449">
        <v>1980.3</v>
      </c>
      <c r="AM209" s="449">
        <v>1984.3</v>
      </c>
      <c r="AN209" s="449">
        <v>1988.3</v>
      </c>
      <c r="AO209" s="449">
        <v>1992.3</v>
      </c>
      <c r="AP209" s="449">
        <v>1996.3</v>
      </c>
      <c r="AQ209" s="449">
        <v>2000.3</v>
      </c>
      <c r="AR209" s="449">
        <v>2004.3</v>
      </c>
      <c r="AS209" s="449">
        <v>2008.3</v>
      </c>
      <c r="AT209" s="449">
        <v>2012.3</v>
      </c>
      <c r="AU209" s="449">
        <v>2016.3</v>
      </c>
      <c r="AV209" s="449">
        <v>2020.3</v>
      </c>
      <c r="AW209" s="449">
        <v>2024.3</v>
      </c>
      <c r="AX209" s="449">
        <v>2028.3</v>
      </c>
      <c r="AY209" s="449">
        <v>2032.3</v>
      </c>
      <c r="AZ209" s="449">
        <v>2036.3</v>
      </c>
      <c r="BA209" s="449">
        <v>2040.3</v>
      </c>
      <c r="BB209" s="449">
        <v>2044.3</v>
      </c>
      <c r="BC209" s="452">
        <v>2048.3000000000002</v>
      </c>
    </row>
    <row r="210" spans="1:55" ht="14.25" x14ac:dyDescent="0.2">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row>
    <row r="211" spans="1:55" ht="18" x14ac:dyDescent="0.25">
      <c r="A211" s="479"/>
      <c r="B211" s="609" t="s">
        <v>858</v>
      </c>
      <c r="C211" s="591"/>
      <c r="D211" s="591"/>
      <c r="E211" s="591"/>
      <c r="F211" s="591"/>
      <c r="G211" s="591"/>
      <c r="H211" s="591"/>
      <c r="I211" s="591"/>
      <c r="J211" s="542"/>
      <c r="K211" s="123"/>
      <c r="L211" s="123"/>
      <c r="M211" s="123"/>
      <c r="N211" s="123"/>
      <c r="O211" s="123"/>
      <c r="P211" s="123"/>
      <c r="Q211" s="123"/>
      <c r="R211" s="123"/>
      <c r="S211" s="123"/>
      <c r="T211" s="123"/>
      <c r="U211" s="123"/>
      <c r="V211" s="123"/>
      <c r="W211" s="123"/>
      <c r="X211" s="123"/>
      <c r="Y211" s="123"/>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row>
    <row r="212" spans="1:55" ht="15" x14ac:dyDescent="0.25">
      <c r="A212" s="354"/>
      <c r="B212" s="429" t="s">
        <v>573</v>
      </c>
      <c r="C212" s="483" t="s">
        <v>788</v>
      </c>
      <c r="D212" s="485" t="s">
        <v>739</v>
      </c>
      <c r="E212" s="485" t="s">
        <v>5</v>
      </c>
      <c r="F212" s="430" t="s">
        <v>789</v>
      </c>
      <c r="G212" s="430" t="s">
        <v>790</v>
      </c>
      <c r="H212" s="430" t="s">
        <v>791</v>
      </c>
      <c r="I212" s="430" t="s">
        <v>792</v>
      </c>
      <c r="J212" s="430" t="s">
        <v>793</v>
      </c>
      <c r="K212" s="430" t="s">
        <v>806</v>
      </c>
      <c r="L212" s="430" t="s">
        <v>807</v>
      </c>
      <c r="M212" s="430" t="s">
        <v>808</v>
      </c>
      <c r="N212" s="430" t="s">
        <v>809</v>
      </c>
      <c r="O212" s="430" t="s">
        <v>810</v>
      </c>
      <c r="P212" s="430" t="s">
        <v>811</v>
      </c>
      <c r="Q212" s="430" t="s">
        <v>812</v>
      </c>
      <c r="R212" s="430" t="s">
        <v>813</v>
      </c>
      <c r="S212" s="430" t="s">
        <v>814</v>
      </c>
      <c r="T212" s="430" t="s">
        <v>815</v>
      </c>
      <c r="U212" s="430" t="s">
        <v>816</v>
      </c>
      <c r="V212" s="430" t="s">
        <v>817</v>
      </c>
      <c r="W212" s="430" t="s">
        <v>818</v>
      </c>
      <c r="X212" s="430" t="s">
        <v>819</v>
      </c>
      <c r="Y212" s="430" t="s">
        <v>820</v>
      </c>
      <c r="Z212" s="430" t="s">
        <v>821</v>
      </c>
      <c r="AA212" s="430" t="s">
        <v>822</v>
      </c>
      <c r="AB212" s="430" t="s">
        <v>823</v>
      </c>
      <c r="AC212" s="430" t="s">
        <v>824</v>
      </c>
      <c r="AD212" s="430" t="s">
        <v>825</v>
      </c>
      <c r="AE212" s="430" t="s">
        <v>826</v>
      </c>
      <c r="AF212" s="430" t="s">
        <v>827</v>
      </c>
      <c r="AG212" s="430" t="s">
        <v>828</v>
      </c>
      <c r="AH212" s="430" t="s">
        <v>829</v>
      </c>
      <c r="AI212" s="430" t="s">
        <v>830</v>
      </c>
      <c r="AJ212" s="430" t="s">
        <v>831</v>
      </c>
      <c r="AK212" s="430" t="s">
        <v>832</v>
      </c>
      <c r="AL212" s="430" t="s">
        <v>833</v>
      </c>
      <c r="AM212" s="430" t="s">
        <v>834</v>
      </c>
      <c r="AN212" s="430" t="s">
        <v>835</v>
      </c>
      <c r="AO212" s="430" t="s">
        <v>836</v>
      </c>
      <c r="AP212" s="430" t="s">
        <v>837</v>
      </c>
      <c r="AQ212" s="430" t="s">
        <v>838</v>
      </c>
      <c r="AR212" s="430" t="s">
        <v>839</v>
      </c>
      <c r="AS212" s="430" t="s">
        <v>840</v>
      </c>
      <c r="AT212" s="430" t="s">
        <v>841</v>
      </c>
      <c r="AU212" s="430" t="s">
        <v>842</v>
      </c>
      <c r="AV212" s="430" t="s">
        <v>843</v>
      </c>
      <c r="AW212" s="430" t="s">
        <v>844</v>
      </c>
      <c r="AX212" s="430" t="s">
        <v>845</v>
      </c>
      <c r="AY212" s="430" t="s">
        <v>846</v>
      </c>
      <c r="AZ212" s="430" t="s">
        <v>847</v>
      </c>
      <c r="BA212" s="430" t="s">
        <v>848</v>
      </c>
      <c r="BB212" s="430" t="s">
        <v>849</v>
      </c>
      <c r="BC212" s="486" t="s">
        <v>850</v>
      </c>
    </row>
    <row r="213" spans="1:55" ht="15" x14ac:dyDescent="0.25">
      <c r="A213" s="354"/>
      <c r="B213" s="435" t="s">
        <v>794</v>
      </c>
      <c r="C213" s="487">
        <v>27.23</v>
      </c>
      <c r="D213" s="488">
        <v>25.1</v>
      </c>
      <c r="E213" s="488">
        <v>351.7</v>
      </c>
      <c r="F213" s="354">
        <v>185.7</v>
      </c>
      <c r="G213" s="354">
        <v>19.7</v>
      </c>
      <c r="H213" s="123"/>
      <c r="I213" s="123"/>
      <c r="J213" s="123"/>
      <c r="K213" s="123"/>
      <c r="L213" s="123"/>
      <c r="M213" s="123"/>
      <c r="N213" s="123"/>
      <c r="O213" s="123"/>
      <c r="P213" s="123"/>
      <c r="Q213" s="123"/>
      <c r="R213" s="123"/>
      <c r="S213" s="123"/>
      <c r="T213" s="123"/>
      <c r="U213" s="123"/>
      <c r="V213" s="123"/>
      <c r="W213" s="123"/>
      <c r="X213" s="123"/>
      <c r="Y213" s="123"/>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489"/>
    </row>
    <row r="214" spans="1:55" ht="15" x14ac:dyDescent="0.25">
      <c r="A214" s="354"/>
      <c r="B214" s="435" t="s">
        <v>795</v>
      </c>
      <c r="C214" s="487">
        <v>27.68</v>
      </c>
      <c r="D214" s="488">
        <v>25.1</v>
      </c>
      <c r="E214" s="488">
        <v>427.1</v>
      </c>
      <c r="F214" s="354">
        <v>264.10000000000002</v>
      </c>
      <c r="G214" s="354">
        <v>101.1</v>
      </c>
      <c r="H214" s="123"/>
      <c r="I214" s="123"/>
      <c r="J214" s="123"/>
      <c r="K214" s="123"/>
      <c r="L214" s="123"/>
      <c r="M214" s="123"/>
      <c r="N214" s="123"/>
      <c r="O214" s="123"/>
      <c r="P214" s="123"/>
      <c r="Q214" s="123"/>
      <c r="R214" s="123"/>
      <c r="S214" s="123"/>
      <c r="T214" s="123"/>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489"/>
    </row>
    <row r="215" spans="1:55" ht="15" x14ac:dyDescent="0.25">
      <c r="A215" s="354"/>
      <c r="B215" s="435" t="s">
        <v>796</v>
      </c>
      <c r="C215" s="487">
        <v>28.71</v>
      </c>
      <c r="D215" s="488">
        <v>25.1</v>
      </c>
      <c r="E215" s="488">
        <v>577.79999999999995</v>
      </c>
      <c r="F215" s="354">
        <v>420.8</v>
      </c>
      <c r="G215" s="354">
        <v>263.8</v>
      </c>
      <c r="H215" s="354">
        <v>106.8</v>
      </c>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489"/>
    </row>
    <row r="216" spans="1:55" ht="15" x14ac:dyDescent="0.25">
      <c r="A216" s="354"/>
      <c r="B216" s="435" t="s">
        <v>797</v>
      </c>
      <c r="C216" s="487">
        <v>32.44</v>
      </c>
      <c r="D216" s="488">
        <v>25.1</v>
      </c>
      <c r="E216" s="488">
        <v>1029.9000000000001</v>
      </c>
      <c r="F216" s="354">
        <v>890.9</v>
      </c>
      <c r="G216" s="354">
        <v>751.9</v>
      </c>
      <c r="H216" s="354">
        <v>612.9</v>
      </c>
      <c r="I216" s="354">
        <v>473.9</v>
      </c>
      <c r="J216" s="354">
        <v>334.9</v>
      </c>
      <c r="K216" s="354">
        <v>195.9</v>
      </c>
      <c r="L216" s="354">
        <v>56.9</v>
      </c>
      <c r="M216" s="123"/>
      <c r="N216" s="123"/>
      <c r="O216" s="123"/>
      <c r="P216" s="123"/>
      <c r="Q216" s="123"/>
      <c r="R216" s="123"/>
      <c r="S216" s="123"/>
      <c r="T216" s="123"/>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489"/>
    </row>
    <row r="217" spans="1:55" ht="15" x14ac:dyDescent="0.25">
      <c r="A217" s="354"/>
      <c r="B217" s="435" t="s">
        <v>798</v>
      </c>
      <c r="C217" s="487">
        <v>39.1</v>
      </c>
      <c r="D217" s="488">
        <v>25.1</v>
      </c>
      <c r="E217" s="488">
        <v>1658</v>
      </c>
      <c r="F217" s="354">
        <v>1544</v>
      </c>
      <c r="G217" s="354">
        <v>1430</v>
      </c>
      <c r="H217" s="354">
        <v>1316</v>
      </c>
      <c r="I217" s="354">
        <v>1202</v>
      </c>
      <c r="J217" s="354">
        <v>1088</v>
      </c>
      <c r="K217" s="354">
        <v>974</v>
      </c>
      <c r="L217" s="354">
        <v>860</v>
      </c>
      <c r="M217" s="354">
        <v>746</v>
      </c>
      <c r="N217" s="354">
        <v>632</v>
      </c>
      <c r="O217" s="354">
        <v>518</v>
      </c>
      <c r="P217" s="354">
        <v>404</v>
      </c>
      <c r="Q217" s="354">
        <v>290</v>
      </c>
      <c r="R217" s="354">
        <v>176</v>
      </c>
      <c r="S217" s="123"/>
      <c r="T217" s="123"/>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489"/>
    </row>
    <row r="218" spans="1:55" ht="15" x14ac:dyDescent="0.25">
      <c r="A218" s="354"/>
      <c r="B218" s="435" t="s">
        <v>799</v>
      </c>
      <c r="C218" s="487">
        <v>44.97</v>
      </c>
      <c r="D218" s="488">
        <v>25.1</v>
      </c>
      <c r="E218" s="488">
        <v>2034.8</v>
      </c>
      <c r="F218" s="354">
        <v>1935.8</v>
      </c>
      <c r="G218" s="354">
        <v>1836.8</v>
      </c>
      <c r="H218" s="354">
        <v>1737.8</v>
      </c>
      <c r="I218" s="354">
        <v>1638.8</v>
      </c>
      <c r="J218" s="354">
        <v>1539.8</v>
      </c>
      <c r="K218" s="354">
        <v>1440.8</v>
      </c>
      <c r="L218" s="354">
        <v>1341.8</v>
      </c>
      <c r="M218" s="354">
        <v>1242.8</v>
      </c>
      <c r="N218" s="354">
        <v>1143.8</v>
      </c>
      <c r="O218" s="354">
        <v>1044.8</v>
      </c>
      <c r="P218" s="354">
        <v>945.8</v>
      </c>
      <c r="Q218" s="354">
        <v>846.8</v>
      </c>
      <c r="R218" s="354">
        <v>747.8</v>
      </c>
      <c r="S218" s="354">
        <v>648.79999999999995</v>
      </c>
      <c r="T218" s="354">
        <v>549.79999999999995</v>
      </c>
      <c r="U218" s="354">
        <v>450.8</v>
      </c>
      <c r="V218" s="354">
        <v>351.8</v>
      </c>
      <c r="W218" s="354">
        <v>252.8</v>
      </c>
      <c r="X218" s="354">
        <v>153.80000000000001</v>
      </c>
      <c r="Y218" s="123"/>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489"/>
    </row>
    <row r="219" spans="1:55" ht="15" x14ac:dyDescent="0.25">
      <c r="A219" s="354"/>
      <c r="B219" s="435" t="s">
        <v>800</v>
      </c>
      <c r="C219" s="487">
        <v>59.94</v>
      </c>
      <c r="D219" s="488">
        <v>25.1</v>
      </c>
      <c r="E219" s="488">
        <v>2662.8</v>
      </c>
      <c r="F219" s="354">
        <v>2588.8000000000002</v>
      </c>
      <c r="G219" s="354">
        <v>2514.8000000000002</v>
      </c>
      <c r="H219" s="354">
        <v>2440.8000000000002</v>
      </c>
      <c r="I219" s="354">
        <v>2366.8000000000002</v>
      </c>
      <c r="J219" s="354">
        <v>2292.8000000000002</v>
      </c>
      <c r="K219" s="354">
        <v>2218.8000000000002</v>
      </c>
      <c r="L219" s="354">
        <v>2144.8000000000002</v>
      </c>
      <c r="M219" s="354">
        <v>2070.8000000000002</v>
      </c>
      <c r="N219" s="354">
        <v>1996.8</v>
      </c>
      <c r="O219" s="354">
        <v>1922.8</v>
      </c>
      <c r="P219" s="354">
        <v>1848.8</v>
      </c>
      <c r="Q219" s="354">
        <v>1774.8</v>
      </c>
      <c r="R219" s="354">
        <v>1700.8</v>
      </c>
      <c r="S219" s="354">
        <v>1626.8</v>
      </c>
      <c r="T219" s="354">
        <v>1552.8</v>
      </c>
      <c r="U219" s="354">
        <v>1478.8</v>
      </c>
      <c r="V219" s="354">
        <v>1404.8</v>
      </c>
      <c r="W219" s="354">
        <v>1330.8</v>
      </c>
      <c r="X219" s="354">
        <v>1256.8</v>
      </c>
      <c r="Y219" s="354">
        <v>1182.8</v>
      </c>
      <c r="Z219" s="354">
        <v>1108.8</v>
      </c>
      <c r="AA219" s="354">
        <v>1034.8</v>
      </c>
      <c r="AB219" s="354">
        <v>960.8</v>
      </c>
      <c r="AC219" s="354">
        <v>886.8</v>
      </c>
      <c r="AD219" s="354">
        <v>812.8</v>
      </c>
      <c r="AE219" s="354">
        <v>738.8</v>
      </c>
      <c r="AF219" s="354">
        <v>664.8</v>
      </c>
      <c r="AG219" s="354">
        <v>590.79999999999995</v>
      </c>
      <c r="AH219" s="354">
        <v>516.79999999999995</v>
      </c>
      <c r="AI219" s="354">
        <v>442.8</v>
      </c>
      <c r="AJ219" s="354">
        <v>368.8</v>
      </c>
      <c r="AK219" s="354">
        <v>294.8</v>
      </c>
      <c r="AL219" s="354">
        <v>220.8</v>
      </c>
      <c r="AM219" s="354">
        <v>146.80000000000001</v>
      </c>
      <c r="AN219" s="123"/>
      <c r="AO219" s="123"/>
      <c r="AP219" s="123"/>
      <c r="AQ219" s="123"/>
      <c r="AR219" s="123"/>
      <c r="AS219" s="123"/>
      <c r="AT219" s="123"/>
      <c r="AU219" s="123"/>
      <c r="AV219" s="123"/>
      <c r="AW219" s="123"/>
      <c r="AX219" s="123"/>
      <c r="AY219" s="123"/>
      <c r="AZ219" s="123"/>
      <c r="BA219" s="123"/>
      <c r="BB219" s="123"/>
      <c r="BC219" s="489"/>
    </row>
    <row r="220" spans="1:55" ht="15" x14ac:dyDescent="0.25">
      <c r="A220" s="354"/>
      <c r="B220" s="435" t="s">
        <v>801</v>
      </c>
      <c r="C220" s="487">
        <v>312.04000000000002</v>
      </c>
      <c r="D220" s="488">
        <v>25.1</v>
      </c>
      <c r="E220" s="488">
        <v>4170</v>
      </c>
      <c r="F220" s="354">
        <v>4156</v>
      </c>
      <c r="G220" s="354">
        <v>4142</v>
      </c>
      <c r="H220" s="354">
        <v>4128</v>
      </c>
      <c r="I220" s="354">
        <v>4114</v>
      </c>
      <c r="J220" s="354">
        <v>4100</v>
      </c>
      <c r="K220" s="354">
        <v>4086</v>
      </c>
      <c r="L220" s="354">
        <v>4072</v>
      </c>
      <c r="M220" s="354">
        <v>4058</v>
      </c>
      <c r="N220" s="354">
        <v>4044</v>
      </c>
      <c r="O220" s="354">
        <v>4030</v>
      </c>
      <c r="P220" s="354">
        <v>4016</v>
      </c>
      <c r="Q220" s="354">
        <v>4002</v>
      </c>
      <c r="R220" s="354">
        <v>3988</v>
      </c>
      <c r="S220" s="354">
        <v>3974</v>
      </c>
      <c r="T220" s="354">
        <v>3960</v>
      </c>
      <c r="U220" s="354">
        <v>3946</v>
      </c>
      <c r="V220" s="354">
        <v>3932</v>
      </c>
      <c r="W220" s="354">
        <v>3918</v>
      </c>
      <c r="X220" s="354">
        <v>3904</v>
      </c>
      <c r="Y220" s="354">
        <v>3890</v>
      </c>
      <c r="Z220" s="354">
        <v>3876</v>
      </c>
      <c r="AA220" s="354">
        <v>3862</v>
      </c>
      <c r="AB220" s="354">
        <v>3848</v>
      </c>
      <c r="AC220" s="354">
        <v>3834</v>
      </c>
      <c r="AD220" s="354">
        <v>3820</v>
      </c>
      <c r="AE220" s="354">
        <v>3806</v>
      </c>
      <c r="AF220" s="354">
        <v>3792</v>
      </c>
      <c r="AG220" s="354">
        <v>3778</v>
      </c>
      <c r="AH220" s="354">
        <v>3764</v>
      </c>
      <c r="AI220" s="354">
        <v>3750</v>
      </c>
      <c r="AJ220" s="354">
        <v>3736</v>
      </c>
      <c r="AK220" s="354">
        <v>3722</v>
      </c>
      <c r="AL220" s="354">
        <v>3708</v>
      </c>
      <c r="AM220" s="354">
        <v>3694</v>
      </c>
      <c r="AN220" s="354">
        <v>3680</v>
      </c>
      <c r="AO220" s="354">
        <v>3666</v>
      </c>
      <c r="AP220" s="354">
        <v>3652</v>
      </c>
      <c r="AQ220" s="354">
        <v>3638</v>
      </c>
      <c r="AR220" s="354">
        <v>3624</v>
      </c>
      <c r="AS220" s="354">
        <v>3610</v>
      </c>
      <c r="AT220" s="354">
        <v>3596</v>
      </c>
      <c r="AU220" s="354">
        <v>3582</v>
      </c>
      <c r="AV220" s="354">
        <v>3568</v>
      </c>
      <c r="AW220" s="354">
        <v>3554</v>
      </c>
      <c r="AX220" s="354">
        <v>3540</v>
      </c>
      <c r="AY220" s="354">
        <v>3526</v>
      </c>
      <c r="AZ220" s="354">
        <v>3512</v>
      </c>
      <c r="BA220" s="354">
        <v>3498</v>
      </c>
      <c r="BB220" s="354">
        <v>3484</v>
      </c>
      <c r="BC220" s="492">
        <v>3470</v>
      </c>
    </row>
    <row r="221" spans="1:55" ht="15" x14ac:dyDescent="0.25">
      <c r="A221" s="123"/>
      <c r="B221" s="509"/>
      <c r="C221" s="508"/>
      <c r="D221" s="508"/>
      <c r="E221" s="508"/>
      <c r="F221" s="354">
        <v>3456</v>
      </c>
      <c r="G221" s="354">
        <v>3442</v>
      </c>
      <c r="H221" s="354">
        <v>3428</v>
      </c>
      <c r="I221" s="354">
        <v>3414</v>
      </c>
      <c r="J221" s="354">
        <v>3400</v>
      </c>
      <c r="K221" s="354">
        <v>3386</v>
      </c>
      <c r="L221" s="354">
        <v>3372</v>
      </c>
      <c r="M221" s="354">
        <v>3358</v>
      </c>
      <c r="N221" s="354">
        <v>3344</v>
      </c>
      <c r="O221" s="354">
        <v>3330</v>
      </c>
      <c r="P221" s="354">
        <v>3316</v>
      </c>
      <c r="Q221" s="354">
        <v>3302</v>
      </c>
      <c r="R221" s="354">
        <v>3288</v>
      </c>
      <c r="S221" s="354">
        <v>3274</v>
      </c>
      <c r="T221" s="354">
        <v>3260</v>
      </c>
      <c r="U221" s="354">
        <v>3246</v>
      </c>
      <c r="V221" s="354">
        <v>3232</v>
      </c>
      <c r="W221" s="354">
        <v>3218</v>
      </c>
      <c r="X221" s="354">
        <v>3204</v>
      </c>
      <c r="Y221" s="354">
        <v>3190</v>
      </c>
      <c r="Z221" s="354">
        <v>3176</v>
      </c>
      <c r="AA221" s="354">
        <v>3162</v>
      </c>
      <c r="AB221" s="354">
        <v>3148</v>
      </c>
      <c r="AC221" s="354">
        <v>3134</v>
      </c>
      <c r="AD221" s="354">
        <v>3120</v>
      </c>
      <c r="AE221" s="354">
        <v>3106</v>
      </c>
      <c r="AF221" s="354">
        <v>3092</v>
      </c>
      <c r="AG221" s="354">
        <v>3078</v>
      </c>
      <c r="AH221" s="354">
        <v>3064</v>
      </c>
      <c r="AI221" s="354">
        <v>3050</v>
      </c>
      <c r="AJ221" s="354">
        <v>3036</v>
      </c>
      <c r="AK221" s="354">
        <v>3022</v>
      </c>
      <c r="AL221" s="354">
        <v>3008</v>
      </c>
      <c r="AM221" s="354">
        <v>2994</v>
      </c>
      <c r="AN221" s="354">
        <v>2980</v>
      </c>
      <c r="AO221" s="354">
        <v>2966</v>
      </c>
      <c r="AP221" s="354">
        <v>2952</v>
      </c>
      <c r="AQ221" s="354">
        <v>2938</v>
      </c>
      <c r="AR221" s="354">
        <v>2924</v>
      </c>
      <c r="AS221" s="354">
        <v>2910</v>
      </c>
      <c r="AT221" s="354">
        <v>2896</v>
      </c>
      <c r="AU221" s="354">
        <v>2882</v>
      </c>
      <c r="AV221" s="354">
        <v>2868</v>
      </c>
      <c r="AW221" s="354">
        <v>2854</v>
      </c>
      <c r="AX221" s="354">
        <v>2840</v>
      </c>
      <c r="AY221" s="354">
        <v>2826</v>
      </c>
      <c r="AZ221" s="354">
        <v>2812</v>
      </c>
      <c r="BA221" s="354">
        <v>2798</v>
      </c>
      <c r="BB221" s="354">
        <v>2784</v>
      </c>
      <c r="BC221" s="492">
        <v>2770</v>
      </c>
    </row>
    <row r="222" spans="1:55" ht="15" x14ac:dyDescent="0.25">
      <c r="A222" s="123"/>
      <c r="B222" s="509"/>
      <c r="C222" s="508"/>
      <c r="D222" s="508"/>
      <c r="E222" s="508"/>
      <c r="F222" s="354">
        <v>2756</v>
      </c>
      <c r="G222" s="354">
        <v>2742</v>
      </c>
      <c r="H222" s="354">
        <v>2728</v>
      </c>
      <c r="I222" s="354">
        <v>2714</v>
      </c>
      <c r="J222" s="354">
        <v>2700</v>
      </c>
      <c r="K222" s="354">
        <v>2686</v>
      </c>
      <c r="L222" s="354">
        <v>2672</v>
      </c>
      <c r="M222" s="354">
        <v>2658</v>
      </c>
      <c r="N222" s="354">
        <v>2644</v>
      </c>
      <c r="O222" s="354">
        <v>2630</v>
      </c>
      <c r="P222" s="354">
        <v>2616</v>
      </c>
      <c r="Q222" s="354">
        <v>2602</v>
      </c>
      <c r="R222" s="354">
        <v>2588</v>
      </c>
      <c r="S222" s="354">
        <v>2574</v>
      </c>
      <c r="T222" s="354">
        <v>2560</v>
      </c>
      <c r="U222" s="354">
        <v>2546</v>
      </c>
      <c r="V222" s="354">
        <v>2532</v>
      </c>
      <c r="W222" s="354">
        <v>2518</v>
      </c>
      <c r="X222" s="354">
        <v>2504</v>
      </c>
      <c r="Y222" s="354">
        <v>2490</v>
      </c>
      <c r="Z222" s="354">
        <v>2476</v>
      </c>
      <c r="AA222" s="354">
        <v>2462</v>
      </c>
      <c r="AB222" s="354">
        <v>2448</v>
      </c>
      <c r="AC222" s="354">
        <v>2434</v>
      </c>
      <c r="AD222" s="354">
        <v>2420</v>
      </c>
      <c r="AE222" s="354">
        <v>2406</v>
      </c>
      <c r="AF222" s="354">
        <v>2392</v>
      </c>
      <c r="AG222" s="354">
        <v>2378</v>
      </c>
      <c r="AH222" s="354">
        <v>2364</v>
      </c>
      <c r="AI222" s="354">
        <v>2350</v>
      </c>
      <c r="AJ222" s="354">
        <v>2336</v>
      </c>
      <c r="AK222" s="354">
        <v>2322</v>
      </c>
      <c r="AL222" s="354">
        <v>2308</v>
      </c>
      <c r="AM222" s="354">
        <v>2294</v>
      </c>
      <c r="AN222" s="354">
        <v>2280</v>
      </c>
      <c r="AO222" s="354">
        <v>2266</v>
      </c>
      <c r="AP222" s="354">
        <v>2252</v>
      </c>
      <c r="AQ222" s="354">
        <v>2238</v>
      </c>
      <c r="AR222" s="354">
        <v>2224</v>
      </c>
      <c r="AS222" s="354">
        <v>2210</v>
      </c>
      <c r="AT222" s="354">
        <v>2196</v>
      </c>
      <c r="AU222" s="354">
        <v>2182</v>
      </c>
      <c r="AV222" s="354">
        <v>2168</v>
      </c>
      <c r="AW222" s="354">
        <v>2154</v>
      </c>
      <c r="AX222" s="354">
        <v>2140</v>
      </c>
      <c r="AY222" s="354">
        <v>2126</v>
      </c>
      <c r="AZ222" s="354">
        <v>2112</v>
      </c>
      <c r="BA222" s="354">
        <v>2098</v>
      </c>
      <c r="BB222" s="354">
        <v>2084</v>
      </c>
      <c r="BC222" s="492">
        <v>2070</v>
      </c>
    </row>
    <row r="223" spans="1:55" ht="15" x14ac:dyDescent="0.25">
      <c r="A223" s="123"/>
      <c r="B223" s="509"/>
      <c r="C223" s="508"/>
      <c r="D223" s="508"/>
      <c r="E223" s="508"/>
      <c r="F223" s="354">
        <v>2056</v>
      </c>
      <c r="G223" s="354">
        <v>2042</v>
      </c>
      <c r="H223" s="354">
        <v>2028</v>
      </c>
      <c r="I223" s="354">
        <v>2014</v>
      </c>
      <c r="J223" s="354">
        <v>2000</v>
      </c>
      <c r="K223" s="354">
        <v>1986</v>
      </c>
      <c r="L223" s="354">
        <v>1972</v>
      </c>
      <c r="M223" s="354">
        <v>1958</v>
      </c>
      <c r="N223" s="354">
        <v>1944</v>
      </c>
      <c r="O223" s="354">
        <v>1930</v>
      </c>
      <c r="P223" s="354">
        <v>1916</v>
      </c>
      <c r="Q223" s="354">
        <v>1902</v>
      </c>
      <c r="R223" s="354">
        <v>1888</v>
      </c>
      <c r="S223" s="354">
        <v>1874</v>
      </c>
      <c r="T223" s="354">
        <v>1860</v>
      </c>
      <c r="U223" s="354">
        <v>1846</v>
      </c>
      <c r="V223" s="354">
        <v>1832</v>
      </c>
      <c r="W223" s="354">
        <v>1818</v>
      </c>
      <c r="X223" s="354">
        <v>1804</v>
      </c>
      <c r="Y223" s="354">
        <v>1790</v>
      </c>
      <c r="Z223" s="354">
        <v>1776</v>
      </c>
      <c r="AA223" s="354">
        <v>1762</v>
      </c>
      <c r="AB223" s="354">
        <v>1748</v>
      </c>
      <c r="AC223" s="354">
        <v>1734</v>
      </c>
      <c r="AD223" s="354">
        <v>1720</v>
      </c>
      <c r="AE223" s="354">
        <v>1706</v>
      </c>
      <c r="AF223" s="354">
        <v>1692</v>
      </c>
      <c r="AG223" s="354">
        <v>1678</v>
      </c>
      <c r="AH223" s="354">
        <v>1664</v>
      </c>
      <c r="AI223" s="354">
        <v>1650</v>
      </c>
      <c r="AJ223" s="354">
        <v>1636</v>
      </c>
      <c r="AK223" s="354">
        <v>1622</v>
      </c>
      <c r="AL223" s="354">
        <v>1608</v>
      </c>
      <c r="AM223" s="354">
        <v>1594</v>
      </c>
      <c r="AN223" s="354">
        <v>1580</v>
      </c>
      <c r="AO223" s="354">
        <v>1566</v>
      </c>
      <c r="AP223" s="354">
        <v>1552</v>
      </c>
      <c r="AQ223" s="354">
        <v>1538</v>
      </c>
      <c r="AR223" s="354">
        <v>1524</v>
      </c>
      <c r="AS223" s="354">
        <v>1510</v>
      </c>
      <c r="AT223" s="354">
        <v>1496</v>
      </c>
      <c r="AU223" s="354">
        <v>1482</v>
      </c>
      <c r="AV223" s="354">
        <v>1468</v>
      </c>
      <c r="AW223" s="354">
        <v>1454</v>
      </c>
      <c r="AX223" s="354">
        <v>1440</v>
      </c>
      <c r="AY223" s="354">
        <v>1426</v>
      </c>
      <c r="AZ223" s="354">
        <v>1412</v>
      </c>
      <c r="BA223" s="354">
        <v>1398</v>
      </c>
      <c r="BB223" s="354">
        <v>1384</v>
      </c>
      <c r="BC223" s="492">
        <v>1370</v>
      </c>
    </row>
    <row r="224" spans="1:55" ht="15" x14ac:dyDescent="0.25">
      <c r="A224" s="123"/>
      <c r="B224" s="509"/>
      <c r="C224" s="508"/>
      <c r="D224" s="508"/>
      <c r="E224" s="508"/>
      <c r="F224" s="354">
        <v>1356</v>
      </c>
      <c r="G224" s="354">
        <v>1342</v>
      </c>
      <c r="H224" s="354">
        <v>1328</v>
      </c>
      <c r="I224" s="354">
        <v>1314</v>
      </c>
      <c r="J224" s="354">
        <v>1300</v>
      </c>
      <c r="K224" s="354">
        <v>1286</v>
      </c>
      <c r="L224" s="354">
        <v>1272</v>
      </c>
      <c r="M224" s="354">
        <v>1258</v>
      </c>
      <c r="N224" s="354">
        <v>1244</v>
      </c>
      <c r="O224" s="354">
        <v>1230</v>
      </c>
      <c r="P224" s="354">
        <v>1216</v>
      </c>
      <c r="Q224" s="354">
        <v>1202</v>
      </c>
      <c r="R224" s="354">
        <v>1188</v>
      </c>
      <c r="S224" s="354">
        <v>1174</v>
      </c>
      <c r="T224" s="354">
        <v>1160</v>
      </c>
      <c r="U224" s="354">
        <v>1146</v>
      </c>
      <c r="V224" s="354">
        <v>1132</v>
      </c>
      <c r="W224" s="354">
        <v>1118</v>
      </c>
      <c r="X224" s="354">
        <v>1104</v>
      </c>
      <c r="Y224" s="354">
        <v>1090</v>
      </c>
      <c r="Z224" s="354">
        <v>1076</v>
      </c>
      <c r="AA224" s="354">
        <v>1062</v>
      </c>
      <c r="AB224" s="354">
        <v>1048</v>
      </c>
      <c r="AC224" s="354">
        <v>1034</v>
      </c>
      <c r="AD224" s="354">
        <v>1020</v>
      </c>
      <c r="AE224" s="354">
        <v>1006</v>
      </c>
      <c r="AF224" s="354">
        <v>992</v>
      </c>
      <c r="AG224" s="354">
        <v>978</v>
      </c>
      <c r="AH224" s="354">
        <v>964</v>
      </c>
      <c r="AI224" s="354">
        <v>950</v>
      </c>
      <c r="AJ224" s="354">
        <v>936</v>
      </c>
      <c r="AK224" s="354">
        <v>922</v>
      </c>
      <c r="AL224" s="354">
        <v>908</v>
      </c>
      <c r="AM224" s="354">
        <v>894</v>
      </c>
      <c r="AN224" s="354">
        <v>880</v>
      </c>
      <c r="AO224" s="354">
        <v>866</v>
      </c>
      <c r="AP224" s="354">
        <v>852</v>
      </c>
      <c r="AQ224" s="354">
        <v>838</v>
      </c>
      <c r="AR224" s="354">
        <v>824</v>
      </c>
      <c r="AS224" s="354">
        <v>810</v>
      </c>
      <c r="AT224" s="354">
        <v>796</v>
      </c>
      <c r="AU224" s="354">
        <v>782</v>
      </c>
      <c r="AV224" s="354">
        <v>768</v>
      </c>
      <c r="AW224" s="354">
        <v>754</v>
      </c>
      <c r="AX224" s="354">
        <v>740</v>
      </c>
      <c r="AY224" s="354">
        <v>726</v>
      </c>
      <c r="AZ224" s="354">
        <v>712</v>
      </c>
      <c r="BA224" s="354">
        <v>698</v>
      </c>
      <c r="BB224" s="354">
        <v>684</v>
      </c>
      <c r="BC224" s="492">
        <v>670</v>
      </c>
    </row>
    <row r="225" spans="1:55" ht="15" x14ac:dyDescent="0.25">
      <c r="A225" s="123"/>
      <c r="B225" s="509"/>
      <c r="C225" s="508"/>
      <c r="D225" s="508"/>
      <c r="E225" s="508"/>
      <c r="F225" s="354">
        <v>656</v>
      </c>
      <c r="G225" s="354">
        <v>642</v>
      </c>
      <c r="H225" s="354">
        <v>628</v>
      </c>
      <c r="I225" s="354">
        <v>614</v>
      </c>
      <c r="J225" s="354">
        <v>600</v>
      </c>
      <c r="K225" s="354">
        <v>586</v>
      </c>
      <c r="L225" s="354">
        <v>572</v>
      </c>
      <c r="M225" s="354">
        <v>558</v>
      </c>
      <c r="N225" s="354">
        <v>544</v>
      </c>
      <c r="O225" s="354">
        <v>530</v>
      </c>
      <c r="P225" s="354">
        <v>516</v>
      </c>
      <c r="Q225" s="354">
        <v>502</v>
      </c>
      <c r="R225" s="354">
        <v>488</v>
      </c>
      <c r="S225" s="354">
        <v>474</v>
      </c>
      <c r="T225" s="354">
        <v>460</v>
      </c>
      <c r="U225" s="354">
        <v>446</v>
      </c>
      <c r="V225" s="354">
        <v>432</v>
      </c>
      <c r="W225" s="354">
        <v>418</v>
      </c>
      <c r="X225" s="354">
        <v>404</v>
      </c>
      <c r="Y225" s="354">
        <v>390</v>
      </c>
      <c r="Z225" s="354">
        <v>376</v>
      </c>
      <c r="AA225" s="354">
        <v>362</v>
      </c>
      <c r="AB225" s="354">
        <v>348</v>
      </c>
      <c r="AC225" s="354">
        <v>334</v>
      </c>
      <c r="AD225" s="354">
        <v>320</v>
      </c>
      <c r="AE225" s="354">
        <v>306</v>
      </c>
      <c r="AF225" s="354">
        <v>292</v>
      </c>
      <c r="AG225" s="354">
        <v>278</v>
      </c>
      <c r="AH225" s="354">
        <v>264</v>
      </c>
      <c r="AI225" s="354">
        <v>250</v>
      </c>
      <c r="AJ225" s="354">
        <v>236</v>
      </c>
      <c r="AK225" s="354">
        <v>222</v>
      </c>
      <c r="AL225" s="354">
        <v>208</v>
      </c>
      <c r="AM225" s="354">
        <v>194</v>
      </c>
      <c r="AN225" s="354">
        <v>180</v>
      </c>
      <c r="AO225" s="354">
        <v>166</v>
      </c>
      <c r="AP225" s="123"/>
      <c r="AQ225" s="123"/>
      <c r="AR225" s="123"/>
      <c r="AS225" s="123"/>
      <c r="AT225" s="123"/>
      <c r="AU225" s="123"/>
      <c r="AV225" s="123"/>
      <c r="AW225" s="123"/>
      <c r="AX225" s="123"/>
      <c r="AY225" s="123"/>
      <c r="AZ225" s="123"/>
      <c r="BA225" s="123"/>
      <c r="BB225" s="123"/>
      <c r="BC225" s="489"/>
    </row>
    <row r="226" spans="1:55" ht="15" x14ac:dyDescent="0.25">
      <c r="A226" s="354"/>
      <c r="B226" s="448" t="s">
        <v>802</v>
      </c>
      <c r="C226" s="495" t="s">
        <v>803</v>
      </c>
      <c r="D226" s="496">
        <v>25.1</v>
      </c>
      <c r="E226" s="496">
        <v>4622.2</v>
      </c>
      <c r="F226" s="449">
        <v>4626.2</v>
      </c>
      <c r="G226" s="449">
        <v>4630.2</v>
      </c>
      <c r="H226" s="449">
        <v>4634.2</v>
      </c>
      <c r="I226" s="449">
        <v>4638.2</v>
      </c>
      <c r="J226" s="449">
        <v>4642.2</v>
      </c>
      <c r="K226" s="449">
        <v>4646.2</v>
      </c>
      <c r="L226" s="449">
        <v>4650.2</v>
      </c>
      <c r="M226" s="449">
        <v>4654.2</v>
      </c>
      <c r="N226" s="449">
        <v>4658.2</v>
      </c>
      <c r="O226" s="449">
        <v>4662.2</v>
      </c>
      <c r="P226" s="449">
        <v>4666.2</v>
      </c>
      <c r="Q226" s="449">
        <v>4670.2</v>
      </c>
      <c r="R226" s="449">
        <v>4674.2</v>
      </c>
      <c r="S226" s="449">
        <v>4678.2</v>
      </c>
      <c r="T226" s="449">
        <v>4682.2</v>
      </c>
      <c r="U226" s="449">
        <v>4686.2</v>
      </c>
      <c r="V226" s="449">
        <v>4690.2</v>
      </c>
      <c r="W226" s="449">
        <v>4694.2</v>
      </c>
      <c r="X226" s="449">
        <v>4698.2</v>
      </c>
      <c r="Y226" s="449">
        <v>4702.2</v>
      </c>
      <c r="Z226" s="449">
        <v>4706.2</v>
      </c>
      <c r="AA226" s="449">
        <v>4710.2</v>
      </c>
      <c r="AB226" s="449">
        <v>4714.2</v>
      </c>
      <c r="AC226" s="449">
        <v>4718.2</v>
      </c>
      <c r="AD226" s="449">
        <v>4722.2</v>
      </c>
      <c r="AE226" s="449">
        <v>4726.2</v>
      </c>
      <c r="AF226" s="449">
        <v>4730.2</v>
      </c>
      <c r="AG226" s="449">
        <v>4734.2</v>
      </c>
      <c r="AH226" s="449">
        <v>4738.2</v>
      </c>
      <c r="AI226" s="449">
        <v>4742.2</v>
      </c>
      <c r="AJ226" s="449">
        <v>4746.2</v>
      </c>
      <c r="AK226" s="449">
        <v>4750.2</v>
      </c>
      <c r="AL226" s="449">
        <v>4754.2</v>
      </c>
      <c r="AM226" s="449">
        <v>4758.2</v>
      </c>
      <c r="AN226" s="449">
        <v>4762.2</v>
      </c>
      <c r="AO226" s="449">
        <v>4766.2</v>
      </c>
      <c r="AP226" s="449">
        <v>4770.2</v>
      </c>
      <c r="AQ226" s="449">
        <v>4774.2</v>
      </c>
      <c r="AR226" s="449">
        <v>4778.2</v>
      </c>
      <c r="AS226" s="449">
        <v>4782.2</v>
      </c>
      <c r="AT226" s="449">
        <v>4786.2</v>
      </c>
      <c r="AU226" s="449">
        <v>4790.2</v>
      </c>
      <c r="AV226" s="449">
        <v>4794.2</v>
      </c>
      <c r="AW226" s="449">
        <v>4798.2</v>
      </c>
      <c r="AX226" s="449">
        <v>4802.2</v>
      </c>
      <c r="AY226" s="449">
        <v>4806.2</v>
      </c>
      <c r="AZ226" s="449">
        <v>4810.2</v>
      </c>
      <c r="BA226" s="449">
        <v>4814.2</v>
      </c>
      <c r="BB226" s="449">
        <v>4818.2</v>
      </c>
      <c r="BC226" s="452">
        <v>4822.2</v>
      </c>
    </row>
    <row r="228" spans="1:55" ht="14.25" x14ac:dyDescent="0.2">
      <c r="A228" s="149"/>
      <c r="B228" s="149"/>
      <c r="C228" s="149"/>
      <c r="D228" s="149"/>
      <c r="E228" s="149"/>
      <c r="F228" s="149"/>
      <c r="G228" s="149"/>
      <c r="H228" s="149"/>
      <c r="I228" s="149"/>
      <c r="J228" s="149"/>
      <c r="K228" s="149"/>
      <c r="L228" s="150"/>
      <c r="M228" s="151"/>
      <c r="N228" s="150"/>
      <c r="O228" s="150"/>
      <c r="P228" s="150"/>
      <c r="Q228" s="150"/>
      <c r="R228" s="150"/>
    </row>
    <row r="231" spans="1:55" ht="12.75" x14ac:dyDescent="0.2">
      <c r="K231" s="55"/>
      <c r="L231" s="55"/>
      <c r="M231" s="55"/>
      <c r="N231" s="55"/>
    </row>
    <row r="232" spans="1:55" ht="12.75" x14ac:dyDescent="0.2">
      <c r="K232" s="84"/>
      <c r="L232" s="84"/>
      <c r="M232" s="84"/>
      <c r="N232" s="84"/>
    </row>
    <row r="233" spans="1:55" ht="12.75" x14ac:dyDescent="0.2">
      <c r="K233" s="84"/>
      <c r="L233" s="84"/>
      <c r="M233" s="84"/>
      <c r="N233" s="84"/>
    </row>
    <row r="234" spans="1:55" ht="12.75" x14ac:dyDescent="0.2">
      <c r="K234" s="84"/>
      <c r="L234" s="84"/>
      <c r="M234" s="84"/>
      <c r="N234" s="84"/>
    </row>
    <row r="236" spans="1:55" ht="12.75" x14ac:dyDescent="0.2">
      <c r="K236" s="55"/>
      <c r="L236" s="55"/>
      <c r="M236" s="55"/>
      <c r="N236" s="55"/>
    </row>
    <row r="237" spans="1:55" ht="12.75" x14ac:dyDescent="0.2">
      <c r="K237" s="84"/>
      <c r="L237" s="84"/>
      <c r="M237" s="84"/>
      <c r="N237" s="84"/>
    </row>
    <row r="238" spans="1:55" ht="12.75" x14ac:dyDescent="0.2">
      <c r="K238" s="84"/>
      <c r="L238" s="84"/>
      <c r="M238" s="84"/>
      <c r="N238" s="84"/>
    </row>
    <row r="239" spans="1:55" ht="12.75" x14ac:dyDescent="0.2">
      <c r="K239" s="84"/>
      <c r="L239" s="84"/>
      <c r="M239" s="84"/>
      <c r="N239" s="84"/>
    </row>
    <row r="260" spans="1:2" ht="18.75" x14ac:dyDescent="0.25">
      <c r="A260" s="510"/>
      <c r="B260" s="511"/>
    </row>
  </sheetData>
  <mergeCells count="97">
    <mergeCell ref="H160:I160"/>
    <mergeCell ref="H159:I159"/>
    <mergeCell ref="I147:J147"/>
    <mergeCell ref="I148:J148"/>
    <mergeCell ref="I142:J142"/>
    <mergeCell ref="H156:I156"/>
    <mergeCell ref="I146:J146"/>
    <mergeCell ref="I145:J145"/>
    <mergeCell ref="I141:J141"/>
    <mergeCell ref="I140:J140"/>
    <mergeCell ref="E140:G140"/>
    <mergeCell ref="I143:J143"/>
    <mergeCell ref="I144:J144"/>
    <mergeCell ref="B140:D140"/>
    <mergeCell ref="C139:E139"/>
    <mergeCell ref="C130:F130"/>
    <mergeCell ref="B105:K105"/>
    <mergeCell ref="B59:E59"/>
    <mergeCell ref="H132:I132"/>
    <mergeCell ref="H133:I133"/>
    <mergeCell ref="H131:I131"/>
    <mergeCell ref="H130:J130"/>
    <mergeCell ref="B57:E57"/>
    <mergeCell ref="B56:E56"/>
    <mergeCell ref="B69:E69"/>
    <mergeCell ref="B64:E64"/>
    <mergeCell ref="B65:E65"/>
    <mergeCell ref="B68:E68"/>
    <mergeCell ref="B67:E67"/>
    <mergeCell ref="B66:E66"/>
    <mergeCell ref="B61:E61"/>
    <mergeCell ref="B60:E60"/>
    <mergeCell ref="B62:E62"/>
    <mergeCell ref="B21:H21"/>
    <mergeCell ref="B55:E55"/>
    <mergeCell ref="B33:D33"/>
    <mergeCell ref="B70:E70"/>
    <mergeCell ref="B75:I75"/>
    <mergeCell ref="B43:H43"/>
    <mergeCell ref="B44:E44"/>
    <mergeCell ref="B45:E45"/>
    <mergeCell ref="B63:E63"/>
    <mergeCell ref="B54:E54"/>
    <mergeCell ref="B46:E46"/>
    <mergeCell ref="B47:E47"/>
    <mergeCell ref="B48:E48"/>
    <mergeCell ref="B53:E53"/>
    <mergeCell ref="B49:E49"/>
    <mergeCell ref="B50:E50"/>
    <mergeCell ref="B8:K8"/>
    <mergeCell ref="B11:K11"/>
    <mergeCell ref="B10:K10"/>
    <mergeCell ref="B16:H16"/>
    <mergeCell ref="B9:K9"/>
    <mergeCell ref="P155:Q155"/>
    <mergeCell ref="K156:L156"/>
    <mergeCell ref="I150:K150"/>
    <mergeCell ref="I151:J151"/>
    <mergeCell ref="L31:M32"/>
    <mergeCell ref="L33:L34"/>
    <mergeCell ref="I33:J33"/>
    <mergeCell ref="F39:K39"/>
    <mergeCell ref="G34:H34"/>
    <mergeCell ref="F33:G33"/>
    <mergeCell ref="B31:F32"/>
    <mergeCell ref="G31:K32"/>
    <mergeCell ref="M33:M34"/>
    <mergeCell ref="B51:E51"/>
    <mergeCell ref="B52:E52"/>
    <mergeCell ref="B58:E58"/>
    <mergeCell ref="N33:N34"/>
    <mergeCell ref="O33:O34"/>
    <mergeCell ref="P33:P34"/>
    <mergeCell ref="Q33:Q34"/>
    <mergeCell ref="P31:Q32"/>
    <mergeCell ref="N31:O32"/>
    <mergeCell ref="B5:K5"/>
    <mergeCell ref="B4:K4"/>
    <mergeCell ref="B3:K3"/>
    <mergeCell ref="B1:K1"/>
    <mergeCell ref="B2:M2"/>
    <mergeCell ref="B6:K6"/>
    <mergeCell ref="B185:J185"/>
    <mergeCell ref="B197:J197"/>
    <mergeCell ref="B211:J211"/>
    <mergeCell ref="H158:I158"/>
    <mergeCell ref="H157:I157"/>
    <mergeCell ref="H161:I161"/>
    <mergeCell ref="B163:E163"/>
    <mergeCell ref="F163:J163"/>
    <mergeCell ref="B173:J173"/>
    <mergeCell ref="B171:H171"/>
    <mergeCell ref="B156:E156"/>
    <mergeCell ref="K155:M155"/>
    <mergeCell ref="B23:H23"/>
    <mergeCell ref="B22:H22"/>
    <mergeCell ref="B7:M7"/>
  </mergeCells>
  <hyperlinks>
    <hyperlink ref="B17" r:id="rId1" display="http://www.reddit.com/r/hearthstone/comments/1ua5c9/hearthstone_for_beginners_guide_and_resource/"/>
    <hyperlink ref="B18" r:id="rId2" display="http://www.reddit.com/r/hearthstone/comments/2kd0zr/hearthstone_intermediate_guide/"/>
    <hyperlink ref="B19" r:id="rId3" location="Health.2C_buffs_and_taking_damage" display="http://hearthstone.gamepedia.com/Advanced_rulebook - Health.2C_buffs_and_taking_damage"/>
    <hyperlink ref="B20" r:id="rId4" display="http://www.reddit.com/r/hearthstone/comments/2fn4r3/can_anyone_do_a_tldr_of_deck_types/ckavcwc"/>
    <hyperlink ref="B21" r:id="rId5" display="https://www.elie.net/blog/hearthstone/how-to-find-automatically-hearthstone-undervalued-cards"/>
    <hyperlink ref="B22" r:id="rId6" location="gid=8" display="https://docs.google.com/spreadsheet/ccc?key=0AgQbrkzdzBU4dG9NbmtXakRpRHJrd19QNFZJM3VmWkE&amp;usp=sharing - gid=8"/>
    <hyperlink ref="B23" r:id="rId7" display="http://hearthstonejson.com/"/>
    <hyperlink ref="B24" r:id="rId8" location="gid=1932012075" display="https://docs.google.com/spreadsheets/d/1cImiE5AFmVvPdtvzbufIDVGwPbu2YMX9vuz-Kfkkq7Y/edit - gid=1932012075"/>
    <hyperlink ref="B25" r:id="rId9" display="https://github.com/Epix37/Hearthstone-Deck-Tracker/releases"/>
    <hyperlink ref="B44" r:id="rId10" display="http://www.hearthhead.com/quests"/>
    <hyperlink ref="L107" r:id="rId11"/>
    <hyperlink ref="L108" r:id="rId12"/>
    <hyperlink ref="L109" r:id="rId13"/>
    <hyperlink ref="L110" r:id="rId14"/>
    <hyperlink ref="L111" r:id="rId15"/>
    <hyperlink ref="L112" r:id="rId16"/>
    <hyperlink ref="L113" r:id="rId17"/>
    <hyperlink ref="L114" r:id="rId18"/>
    <hyperlink ref="L115" r:id="rId19"/>
    <hyperlink ref="L116" r:id="rId20" location="gid=0"/>
    <hyperlink ref="L117" r:id="rId21"/>
    <hyperlink ref="L118" r:id="rId22"/>
    <hyperlink ref="L119" r:id="rId23"/>
    <hyperlink ref="L120" r:id="rId24"/>
    <hyperlink ref="L121" r:id="rId25"/>
    <hyperlink ref="L122" r:id="rId26"/>
    <hyperlink ref="L123" r:id="rId27"/>
    <hyperlink ref="L124" r:id="rId28"/>
    <hyperlink ref="L125" r:id="rId29"/>
    <hyperlink ref="L126" r:id="rId30"/>
    <hyperlink ref="L127" r:id="rId31"/>
  </hyperlinks>
  <pageMargins left="0.7" right="0.7" top="0.75" bottom="0.75" header="0.3" footer="0.3"/>
  <drawing r:id="rId32"/>
  <legacy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L1003"/>
  <sheetViews>
    <sheetView workbookViewId="0"/>
  </sheetViews>
  <sheetFormatPr defaultColWidth="14.42578125" defaultRowHeight="15.75" customHeight="1" x14ac:dyDescent="0.2"/>
  <cols>
    <col min="1" max="1" width="1.28515625" customWidth="1"/>
  </cols>
  <sheetData>
    <row r="1" spans="1:12" ht="6.75" customHeight="1" x14ac:dyDescent="0.2">
      <c r="A1" s="8"/>
      <c r="B1" s="8"/>
      <c r="C1" s="11"/>
      <c r="D1" s="12"/>
      <c r="E1" s="12"/>
      <c r="F1" s="12"/>
      <c r="G1" s="12"/>
      <c r="H1" s="12"/>
      <c r="I1" s="12"/>
      <c r="J1" s="12"/>
      <c r="K1" s="12"/>
      <c r="L1" s="12"/>
    </row>
    <row r="2" spans="1:12" ht="22.5" x14ac:dyDescent="0.2">
      <c r="A2" s="8"/>
      <c r="B2" s="33" t="s">
        <v>13</v>
      </c>
      <c r="C2" s="39" t="s">
        <v>32</v>
      </c>
      <c r="D2" s="587" t="s">
        <v>36</v>
      </c>
      <c r="E2" s="588"/>
      <c r="F2" s="588"/>
      <c r="G2" s="588"/>
      <c r="H2" s="588"/>
      <c r="I2" s="588"/>
      <c r="J2" s="588"/>
      <c r="K2" s="588"/>
      <c r="L2" s="589"/>
    </row>
    <row r="3" spans="1:12" ht="22.5" x14ac:dyDescent="0.2">
      <c r="A3" s="8"/>
      <c r="B3" s="590"/>
      <c r="C3" s="591"/>
      <c r="D3" s="591"/>
      <c r="E3" s="591"/>
      <c r="F3" s="591"/>
      <c r="G3" s="591"/>
      <c r="H3" s="591"/>
      <c r="I3" s="591"/>
      <c r="J3" s="591"/>
      <c r="K3" s="591"/>
      <c r="L3" s="542"/>
    </row>
    <row r="4" spans="1:12" ht="18.75" customHeight="1" x14ac:dyDescent="0.2">
      <c r="A4" s="61"/>
      <c r="B4" s="596">
        <v>1</v>
      </c>
      <c r="C4" s="599">
        <v>41974</v>
      </c>
      <c r="D4" s="597" t="s">
        <v>100</v>
      </c>
      <c r="E4" s="539"/>
      <c r="F4" s="539"/>
      <c r="G4" s="539"/>
      <c r="H4" s="539"/>
      <c r="I4" s="539"/>
      <c r="J4" s="539"/>
      <c r="K4" s="539"/>
      <c r="L4" s="540"/>
    </row>
    <row r="5" spans="1:12" ht="1.5" customHeight="1" x14ac:dyDescent="0.2">
      <c r="A5" s="61"/>
      <c r="B5" s="595"/>
      <c r="C5" s="595"/>
      <c r="D5" s="593"/>
      <c r="E5" s="520"/>
      <c r="F5" s="520"/>
      <c r="G5" s="520"/>
      <c r="H5" s="520"/>
      <c r="I5" s="520"/>
      <c r="J5" s="520"/>
      <c r="K5" s="520"/>
      <c r="L5" s="516"/>
    </row>
    <row r="6" spans="1:12" ht="18.75" x14ac:dyDescent="0.2">
      <c r="A6" s="61"/>
      <c r="B6" s="594">
        <v>2</v>
      </c>
      <c r="C6" s="598">
        <v>41977</v>
      </c>
      <c r="D6" s="592" t="s">
        <v>175</v>
      </c>
      <c r="E6" s="588"/>
      <c r="F6" s="588"/>
      <c r="G6" s="588"/>
      <c r="H6" s="588"/>
      <c r="I6" s="588"/>
      <c r="J6" s="588"/>
      <c r="K6" s="588"/>
      <c r="L6" s="589"/>
    </row>
    <row r="7" spans="1:12" ht="1.5" customHeight="1" x14ac:dyDescent="0.2">
      <c r="A7" s="61"/>
      <c r="B7" s="595"/>
      <c r="C7" s="595"/>
      <c r="D7" s="593"/>
      <c r="E7" s="520"/>
      <c r="F7" s="520"/>
      <c r="G7" s="520"/>
      <c r="H7" s="520"/>
      <c r="I7" s="520"/>
      <c r="J7" s="520"/>
      <c r="K7" s="520"/>
      <c r="L7" s="516"/>
    </row>
    <row r="8" spans="1:12" ht="18.75" x14ac:dyDescent="0.2">
      <c r="A8" s="61"/>
      <c r="B8" s="594">
        <v>3</v>
      </c>
      <c r="C8" s="598">
        <v>42001</v>
      </c>
      <c r="D8" s="592" t="s">
        <v>181</v>
      </c>
      <c r="E8" s="588"/>
      <c r="F8" s="588"/>
      <c r="G8" s="588"/>
      <c r="H8" s="588"/>
      <c r="I8" s="588"/>
      <c r="J8" s="588"/>
      <c r="K8" s="588"/>
      <c r="L8" s="589"/>
    </row>
    <row r="9" spans="1:12" ht="4.5" customHeight="1" x14ac:dyDescent="0.2">
      <c r="A9" s="61"/>
      <c r="B9" s="595"/>
      <c r="C9" s="595"/>
      <c r="D9" s="593"/>
      <c r="E9" s="520"/>
      <c r="F9" s="520"/>
      <c r="G9" s="520"/>
      <c r="H9" s="520"/>
      <c r="I9" s="520"/>
      <c r="J9" s="520"/>
      <c r="K9" s="520"/>
      <c r="L9" s="516"/>
    </row>
    <row r="10" spans="1:12" ht="12.75" customHeight="1" x14ac:dyDescent="0.2">
      <c r="A10" s="61"/>
      <c r="B10" s="594">
        <v>3.1</v>
      </c>
      <c r="C10" s="598">
        <v>42008</v>
      </c>
      <c r="D10" s="592" t="s">
        <v>184</v>
      </c>
      <c r="E10" s="588"/>
      <c r="F10" s="588"/>
      <c r="G10" s="588"/>
      <c r="H10" s="588"/>
      <c r="I10" s="588"/>
      <c r="J10" s="588"/>
      <c r="K10" s="588"/>
      <c r="L10" s="589"/>
    </row>
    <row r="11" spans="1:12" ht="4.5" customHeight="1" x14ac:dyDescent="0.2">
      <c r="A11" s="61"/>
      <c r="B11" s="595"/>
      <c r="C11" s="595"/>
      <c r="D11" s="593"/>
      <c r="E11" s="520"/>
      <c r="F11" s="520"/>
      <c r="G11" s="520"/>
      <c r="H11" s="520"/>
      <c r="I11" s="520"/>
      <c r="J11" s="520"/>
      <c r="K11" s="520"/>
      <c r="L11" s="516"/>
    </row>
    <row r="12" spans="1:12" ht="18.75" x14ac:dyDescent="0.2">
      <c r="A12" s="61"/>
      <c r="B12" s="594">
        <v>3.2</v>
      </c>
      <c r="C12" s="598">
        <v>42036</v>
      </c>
      <c r="D12" s="592" t="s">
        <v>188</v>
      </c>
      <c r="E12" s="588"/>
      <c r="F12" s="588"/>
      <c r="G12" s="588"/>
      <c r="H12" s="588"/>
      <c r="I12" s="588"/>
      <c r="J12" s="588"/>
      <c r="K12" s="588"/>
      <c r="L12" s="589"/>
    </row>
    <row r="13" spans="1:12" ht="3.75" customHeight="1" x14ac:dyDescent="0.2">
      <c r="A13" s="61"/>
      <c r="B13" s="595"/>
      <c r="C13" s="595"/>
      <c r="D13" s="593"/>
      <c r="E13" s="520"/>
      <c r="F13" s="520"/>
      <c r="G13" s="520"/>
      <c r="H13" s="520"/>
      <c r="I13" s="520"/>
      <c r="J13" s="520"/>
      <c r="K13" s="520"/>
      <c r="L13" s="516"/>
    </row>
    <row r="14" spans="1:12" ht="18.75" x14ac:dyDescent="0.2">
      <c r="A14" s="61"/>
      <c r="B14" s="594">
        <v>3.3</v>
      </c>
      <c r="C14" s="598">
        <v>42038</v>
      </c>
      <c r="D14" s="592" t="s">
        <v>193</v>
      </c>
      <c r="E14" s="588"/>
      <c r="F14" s="588"/>
      <c r="G14" s="588"/>
      <c r="H14" s="588"/>
      <c r="I14" s="588"/>
      <c r="J14" s="588"/>
      <c r="K14" s="588"/>
      <c r="L14" s="589"/>
    </row>
    <row r="15" spans="1:12" ht="1.5" customHeight="1" x14ac:dyDescent="0.2">
      <c r="A15" s="61"/>
      <c r="B15" s="595"/>
      <c r="C15" s="595"/>
      <c r="D15" s="593"/>
      <c r="E15" s="520"/>
      <c r="F15" s="520"/>
      <c r="G15" s="520"/>
      <c r="H15" s="520"/>
      <c r="I15" s="520"/>
      <c r="J15" s="520"/>
      <c r="K15" s="520"/>
      <c r="L15" s="516"/>
    </row>
    <row r="16" spans="1:12" ht="18.75" x14ac:dyDescent="0.2">
      <c r="A16" s="61"/>
      <c r="B16" s="594">
        <v>3.4</v>
      </c>
      <c r="C16" s="602">
        <v>42040</v>
      </c>
      <c r="D16" s="604" t="s">
        <v>202</v>
      </c>
      <c r="E16" s="588"/>
      <c r="F16" s="588"/>
      <c r="G16" s="588"/>
      <c r="H16" s="588"/>
      <c r="I16" s="588"/>
      <c r="J16" s="588"/>
      <c r="K16" s="588"/>
      <c r="L16" s="589"/>
    </row>
    <row r="17" spans="1:12" ht="25.5" customHeight="1" x14ac:dyDescent="0.2">
      <c r="A17" s="61"/>
      <c r="B17" s="605"/>
      <c r="C17" s="603"/>
      <c r="D17" s="603"/>
      <c r="E17" s="539"/>
      <c r="F17" s="539"/>
      <c r="G17" s="539"/>
      <c r="H17" s="539"/>
      <c r="I17" s="539"/>
      <c r="J17" s="539"/>
      <c r="K17" s="539"/>
      <c r="L17" s="540"/>
    </row>
    <row r="18" spans="1:12" ht="15" customHeight="1" x14ac:dyDescent="0.2">
      <c r="A18" s="61"/>
      <c r="B18" s="595"/>
      <c r="C18" s="593"/>
      <c r="D18" s="601" t="s">
        <v>257</v>
      </c>
      <c r="E18" s="520"/>
      <c r="F18" s="520"/>
      <c r="G18" s="520"/>
      <c r="H18" s="520"/>
      <c r="I18" s="520"/>
      <c r="J18" s="520"/>
      <c r="K18" s="520"/>
      <c r="L18" s="516"/>
    </row>
    <row r="19" spans="1:12" ht="18.75" x14ac:dyDescent="0.2">
      <c r="A19" s="61"/>
      <c r="B19" s="594">
        <v>3.5</v>
      </c>
      <c r="C19" s="598">
        <v>42050</v>
      </c>
      <c r="D19" s="597" t="s">
        <v>348</v>
      </c>
      <c r="E19" s="539"/>
      <c r="F19" s="539"/>
      <c r="G19" s="539"/>
      <c r="H19" s="539"/>
      <c r="I19" s="539"/>
      <c r="J19" s="539"/>
      <c r="K19" s="539"/>
      <c r="L19" s="540"/>
    </row>
    <row r="20" spans="1:12" ht="31.5" customHeight="1" x14ac:dyDescent="0.2">
      <c r="A20" s="61"/>
      <c r="B20" s="595"/>
      <c r="C20" s="595"/>
      <c r="D20" s="593"/>
      <c r="E20" s="520"/>
      <c r="F20" s="520"/>
      <c r="G20" s="520"/>
      <c r="H20" s="520"/>
      <c r="I20" s="520"/>
      <c r="J20" s="520"/>
      <c r="K20" s="520"/>
      <c r="L20" s="516"/>
    </row>
    <row r="21" spans="1:12" ht="18.75" x14ac:dyDescent="0.2">
      <c r="A21" s="61"/>
      <c r="B21" s="594">
        <v>3.6</v>
      </c>
      <c r="C21" s="598">
        <v>42054</v>
      </c>
      <c r="D21" s="592" t="s">
        <v>352</v>
      </c>
      <c r="E21" s="588"/>
      <c r="F21" s="588"/>
      <c r="G21" s="588"/>
      <c r="H21" s="588"/>
      <c r="I21" s="588"/>
      <c r="J21" s="588"/>
      <c r="K21" s="588"/>
      <c r="L21" s="589"/>
    </row>
    <row r="22" spans="1:12" ht="18.75" x14ac:dyDescent="0.2">
      <c r="A22" s="61"/>
      <c r="B22" s="595"/>
      <c r="C22" s="595"/>
      <c r="D22" s="593"/>
      <c r="E22" s="520"/>
      <c r="F22" s="520"/>
      <c r="G22" s="520"/>
      <c r="H22" s="520"/>
      <c r="I22" s="520"/>
      <c r="J22" s="520"/>
      <c r="K22" s="520"/>
      <c r="L22" s="516"/>
    </row>
    <row r="23" spans="1:12" ht="18.75" x14ac:dyDescent="0.2">
      <c r="A23" s="61"/>
      <c r="B23" s="594">
        <v>3.7</v>
      </c>
      <c r="C23" s="598">
        <v>42064</v>
      </c>
      <c r="D23" s="592" t="s">
        <v>358</v>
      </c>
      <c r="E23" s="588"/>
      <c r="F23" s="588"/>
      <c r="G23" s="588"/>
      <c r="H23" s="588"/>
      <c r="I23" s="588"/>
      <c r="J23" s="588"/>
      <c r="K23" s="588"/>
      <c r="L23" s="589"/>
    </row>
    <row r="24" spans="1:12" ht="18.75" x14ac:dyDescent="0.2">
      <c r="A24" s="61"/>
      <c r="B24" s="595"/>
      <c r="C24" s="595"/>
      <c r="D24" s="593"/>
      <c r="E24" s="520"/>
      <c r="F24" s="520"/>
      <c r="G24" s="520"/>
      <c r="H24" s="520"/>
      <c r="I24" s="520"/>
      <c r="J24" s="520"/>
      <c r="K24" s="520"/>
      <c r="L24" s="516"/>
    </row>
    <row r="25" spans="1:12" ht="18.75" x14ac:dyDescent="0.2">
      <c r="A25" s="61"/>
      <c r="B25" s="594">
        <v>3.8</v>
      </c>
      <c r="C25" s="598">
        <v>42079</v>
      </c>
      <c r="D25" s="592" t="s">
        <v>363</v>
      </c>
      <c r="E25" s="588"/>
      <c r="F25" s="588"/>
      <c r="G25" s="588"/>
      <c r="H25" s="588"/>
      <c r="I25" s="588"/>
      <c r="J25" s="588"/>
      <c r="K25" s="588"/>
      <c r="L25" s="589"/>
    </row>
    <row r="26" spans="1:12" ht="20.25" customHeight="1" x14ac:dyDescent="0.2">
      <c r="A26" s="61"/>
      <c r="B26" s="595"/>
      <c r="C26" s="595"/>
      <c r="D26" s="593"/>
      <c r="E26" s="520"/>
      <c r="F26" s="520"/>
      <c r="G26" s="520"/>
      <c r="H26" s="520"/>
      <c r="I26" s="520"/>
      <c r="J26" s="520"/>
      <c r="K26" s="520"/>
      <c r="L26" s="516"/>
    </row>
    <row r="27" spans="1:12" ht="18.75" x14ac:dyDescent="0.2">
      <c r="A27" s="61"/>
      <c r="B27" s="594">
        <v>3.9</v>
      </c>
      <c r="C27" s="598">
        <v>42081</v>
      </c>
      <c r="D27" s="592" t="s">
        <v>376</v>
      </c>
      <c r="E27" s="588"/>
      <c r="F27" s="588"/>
      <c r="G27" s="588"/>
      <c r="H27" s="588"/>
      <c r="I27" s="588"/>
      <c r="J27" s="588"/>
      <c r="K27" s="588"/>
      <c r="L27" s="589"/>
    </row>
    <row r="28" spans="1:12" ht="46.5" customHeight="1" x14ac:dyDescent="0.2">
      <c r="A28" s="61"/>
      <c r="B28" s="595"/>
      <c r="C28" s="595"/>
      <c r="D28" s="593"/>
      <c r="E28" s="520"/>
      <c r="F28" s="520"/>
      <c r="G28" s="520"/>
      <c r="H28" s="520"/>
      <c r="I28" s="520"/>
      <c r="J28" s="520"/>
      <c r="K28" s="520"/>
      <c r="L28" s="516"/>
    </row>
    <row r="29" spans="1:12" ht="18.75" x14ac:dyDescent="0.2">
      <c r="A29" s="189"/>
      <c r="B29" s="600">
        <v>3.95</v>
      </c>
      <c r="C29" s="598">
        <v>42088</v>
      </c>
      <c r="D29" s="592" t="s">
        <v>381</v>
      </c>
      <c r="E29" s="588"/>
      <c r="F29" s="588"/>
      <c r="G29" s="588"/>
      <c r="H29" s="588"/>
      <c r="I29" s="588"/>
      <c r="J29" s="588"/>
      <c r="K29" s="588"/>
      <c r="L29" s="589"/>
    </row>
    <row r="30" spans="1:12" ht="22.5" customHeight="1" x14ac:dyDescent="0.2">
      <c r="A30" s="189"/>
      <c r="B30" s="595"/>
      <c r="C30" s="595"/>
      <c r="D30" s="593"/>
      <c r="E30" s="520"/>
      <c r="F30" s="520"/>
      <c r="G30" s="520"/>
      <c r="H30" s="520"/>
      <c r="I30" s="520"/>
      <c r="J30" s="520"/>
      <c r="K30" s="520"/>
      <c r="L30" s="516"/>
    </row>
    <row r="31" spans="1:12" ht="18.75" x14ac:dyDescent="0.2">
      <c r="A31" s="189"/>
      <c r="B31" s="600">
        <v>4</v>
      </c>
      <c r="C31" s="598">
        <v>42093</v>
      </c>
      <c r="D31" s="592" t="s">
        <v>383</v>
      </c>
      <c r="E31" s="588"/>
      <c r="F31" s="588"/>
      <c r="G31" s="588"/>
      <c r="H31" s="588"/>
      <c r="I31" s="588"/>
      <c r="J31" s="588"/>
      <c r="K31" s="588"/>
      <c r="L31" s="589"/>
    </row>
    <row r="32" spans="1:12" ht="21.75" customHeight="1" x14ac:dyDescent="0.2">
      <c r="A32" s="189"/>
      <c r="B32" s="595"/>
      <c r="C32" s="595"/>
      <c r="D32" s="593"/>
      <c r="E32" s="520"/>
      <c r="F32" s="520"/>
      <c r="G32" s="520"/>
      <c r="H32" s="520"/>
      <c r="I32" s="520"/>
      <c r="J32" s="520"/>
      <c r="K32" s="520"/>
      <c r="L32" s="516"/>
    </row>
    <row r="33" spans="1:12" ht="18.75" x14ac:dyDescent="0.2">
      <c r="A33" s="189"/>
      <c r="B33" s="600">
        <v>4.05</v>
      </c>
      <c r="C33" s="598">
        <v>3694519</v>
      </c>
      <c r="D33" s="592" t="s">
        <v>386</v>
      </c>
      <c r="E33" s="588"/>
      <c r="F33" s="588"/>
      <c r="G33" s="588"/>
      <c r="H33" s="588"/>
      <c r="I33" s="588"/>
      <c r="J33" s="588"/>
      <c r="K33" s="588"/>
      <c r="L33" s="589"/>
    </row>
    <row r="34" spans="1:12" ht="18.75" x14ac:dyDescent="0.2">
      <c r="A34" s="189"/>
      <c r="B34" s="595"/>
      <c r="C34" s="595"/>
      <c r="D34" s="593"/>
      <c r="E34" s="520"/>
      <c r="F34" s="520"/>
      <c r="G34" s="520"/>
      <c r="H34" s="520"/>
      <c r="I34" s="520"/>
      <c r="J34" s="520"/>
      <c r="K34" s="520"/>
      <c r="L34" s="516"/>
    </row>
    <row r="35" spans="1:12" ht="18.75" x14ac:dyDescent="0.2">
      <c r="A35" s="189"/>
      <c r="B35" s="600">
        <v>4.0999999999999996</v>
      </c>
      <c r="C35" s="598">
        <v>42107</v>
      </c>
      <c r="D35" s="592" t="s">
        <v>389</v>
      </c>
      <c r="E35" s="588"/>
      <c r="F35" s="588"/>
      <c r="G35" s="588"/>
      <c r="H35" s="588"/>
      <c r="I35" s="588"/>
      <c r="J35" s="588"/>
      <c r="K35" s="588"/>
      <c r="L35" s="589"/>
    </row>
    <row r="36" spans="1:12" ht="32.25" customHeight="1" x14ac:dyDescent="0.2">
      <c r="A36" s="189"/>
      <c r="B36" s="595"/>
      <c r="C36" s="595"/>
      <c r="D36" s="593"/>
      <c r="E36" s="520"/>
      <c r="F36" s="520"/>
      <c r="G36" s="520"/>
      <c r="H36" s="520"/>
      <c r="I36" s="520"/>
      <c r="J36" s="520"/>
      <c r="K36" s="520"/>
      <c r="L36" s="516"/>
    </row>
    <row r="37" spans="1:12" ht="18.75" x14ac:dyDescent="0.2">
      <c r="A37" s="189"/>
      <c r="B37" s="600">
        <v>4.2</v>
      </c>
      <c r="C37" s="598">
        <v>42113</v>
      </c>
      <c r="D37" s="592" t="s">
        <v>393</v>
      </c>
      <c r="E37" s="588"/>
      <c r="F37" s="588"/>
      <c r="G37" s="588"/>
      <c r="H37" s="588"/>
      <c r="I37" s="588"/>
      <c r="J37" s="588"/>
      <c r="K37" s="588"/>
      <c r="L37" s="589"/>
    </row>
    <row r="38" spans="1:12" ht="18.75" x14ac:dyDescent="0.2">
      <c r="A38" s="189"/>
      <c r="B38" s="595"/>
      <c r="C38" s="595"/>
      <c r="D38" s="593"/>
      <c r="E38" s="520"/>
      <c r="F38" s="520"/>
      <c r="G38" s="520"/>
      <c r="H38" s="520"/>
      <c r="I38" s="520"/>
      <c r="J38" s="520"/>
      <c r="K38" s="520"/>
      <c r="L38" s="516"/>
    </row>
    <row r="39" spans="1:12" ht="18.75" x14ac:dyDescent="0.2">
      <c r="A39" s="189"/>
      <c r="B39" s="600">
        <v>4.3</v>
      </c>
      <c r="C39" s="598">
        <v>42127</v>
      </c>
      <c r="D39" s="592" t="s">
        <v>398</v>
      </c>
      <c r="E39" s="588"/>
      <c r="F39" s="588"/>
      <c r="G39" s="588"/>
      <c r="H39" s="588"/>
      <c r="I39" s="588"/>
      <c r="J39" s="588"/>
      <c r="K39" s="588"/>
      <c r="L39" s="589"/>
    </row>
    <row r="40" spans="1:12" ht="37.5" customHeight="1" x14ac:dyDescent="0.2">
      <c r="A40" s="189"/>
      <c r="B40" s="595"/>
      <c r="C40" s="595"/>
      <c r="D40" s="593"/>
      <c r="E40" s="520"/>
      <c r="F40" s="520"/>
      <c r="G40" s="520"/>
      <c r="H40" s="520"/>
      <c r="I40" s="520"/>
      <c r="J40" s="520"/>
      <c r="K40" s="520"/>
      <c r="L40" s="516"/>
    </row>
    <row r="41" spans="1:12" ht="18.75" x14ac:dyDescent="0.2">
      <c r="A41" s="189"/>
      <c r="B41" s="600"/>
      <c r="C41" s="598"/>
      <c r="D41" s="592"/>
      <c r="E41" s="588"/>
      <c r="F41" s="588"/>
      <c r="G41" s="588"/>
      <c r="H41" s="588"/>
      <c r="I41" s="588"/>
      <c r="J41" s="588"/>
      <c r="K41" s="588"/>
      <c r="L41" s="589"/>
    </row>
    <row r="42" spans="1:12" ht="18.75" x14ac:dyDescent="0.2">
      <c r="A42" s="189"/>
      <c r="B42" s="595"/>
      <c r="C42" s="595"/>
      <c r="D42" s="593"/>
      <c r="E42" s="520"/>
      <c r="F42" s="520"/>
      <c r="G42" s="520"/>
      <c r="H42" s="520"/>
      <c r="I42" s="520"/>
      <c r="J42" s="520"/>
      <c r="K42" s="520"/>
      <c r="L42" s="516"/>
    </row>
    <row r="43" spans="1:12" ht="18.75" x14ac:dyDescent="0.2">
      <c r="A43" s="189"/>
      <c r="B43" s="600"/>
      <c r="C43" s="598"/>
      <c r="D43" s="592"/>
      <c r="E43" s="588"/>
      <c r="F43" s="588"/>
      <c r="G43" s="588"/>
      <c r="H43" s="588"/>
      <c r="I43" s="588"/>
      <c r="J43" s="588"/>
      <c r="K43" s="588"/>
      <c r="L43" s="589"/>
    </row>
    <row r="44" spans="1:12" ht="18.75" x14ac:dyDescent="0.2">
      <c r="A44" s="189"/>
      <c r="B44" s="595"/>
      <c r="C44" s="595"/>
      <c r="D44" s="593"/>
      <c r="E44" s="520"/>
      <c r="F44" s="520"/>
      <c r="G44" s="520"/>
      <c r="H44" s="520"/>
      <c r="I44" s="520"/>
      <c r="J44" s="520"/>
      <c r="K44" s="520"/>
      <c r="L44" s="516"/>
    </row>
    <row r="45" spans="1:12" ht="18.75" x14ac:dyDescent="0.2">
      <c r="A45" s="189"/>
      <c r="B45" s="600"/>
      <c r="C45" s="598"/>
      <c r="D45" s="592"/>
      <c r="E45" s="588"/>
      <c r="F45" s="588"/>
      <c r="G45" s="588"/>
      <c r="H45" s="588"/>
      <c r="I45" s="588"/>
      <c r="J45" s="588"/>
      <c r="K45" s="588"/>
      <c r="L45" s="589"/>
    </row>
    <row r="46" spans="1:12" ht="18.75" x14ac:dyDescent="0.2">
      <c r="A46" s="189"/>
      <c r="B46" s="595"/>
      <c r="C46" s="595"/>
      <c r="D46" s="593"/>
      <c r="E46" s="520"/>
      <c r="F46" s="520"/>
      <c r="G46" s="520"/>
      <c r="H46" s="520"/>
      <c r="I46" s="520"/>
      <c r="J46" s="520"/>
      <c r="K46" s="520"/>
      <c r="L46" s="516"/>
    </row>
    <row r="47" spans="1:12" ht="18.75" x14ac:dyDescent="0.2">
      <c r="A47" s="189"/>
      <c r="B47" s="600"/>
      <c r="C47" s="598"/>
      <c r="D47" s="592"/>
      <c r="E47" s="588"/>
      <c r="F47" s="588"/>
      <c r="G47" s="588"/>
      <c r="H47" s="588"/>
      <c r="I47" s="588"/>
      <c r="J47" s="588"/>
      <c r="K47" s="588"/>
      <c r="L47" s="589"/>
    </row>
    <row r="48" spans="1:12" ht="18.75" x14ac:dyDescent="0.2">
      <c r="A48" s="189"/>
      <c r="B48" s="595"/>
      <c r="C48" s="595"/>
      <c r="D48" s="593"/>
      <c r="E48" s="520"/>
      <c r="F48" s="520"/>
      <c r="G48" s="520"/>
      <c r="H48" s="520"/>
      <c r="I48" s="520"/>
      <c r="J48" s="520"/>
      <c r="K48" s="520"/>
      <c r="L48" s="516"/>
    </row>
    <row r="49" spans="1:12" ht="18.75" x14ac:dyDescent="0.2">
      <c r="A49" s="189"/>
      <c r="B49" s="600"/>
      <c r="C49" s="598"/>
      <c r="D49" s="592"/>
      <c r="E49" s="588"/>
      <c r="F49" s="588"/>
      <c r="G49" s="588"/>
      <c r="H49" s="588"/>
      <c r="I49" s="588"/>
      <c r="J49" s="588"/>
      <c r="K49" s="588"/>
      <c r="L49" s="589"/>
    </row>
    <row r="50" spans="1:12" ht="18.75" x14ac:dyDescent="0.2">
      <c r="A50" s="189"/>
      <c r="B50" s="595"/>
      <c r="C50" s="595"/>
      <c r="D50" s="593"/>
      <c r="E50" s="520"/>
      <c r="F50" s="520"/>
      <c r="G50" s="520"/>
      <c r="H50" s="520"/>
      <c r="I50" s="520"/>
      <c r="J50" s="520"/>
      <c r="K50" s="520"/>
      <c r="L50" s="516"/>
    </row>
    <row r="51" spans="1:12" ht="18.75" x14ac:dyDescent="0.2">
      <c r="A51" s="189"/>
      <c r="B51" s="600"/>
      <c r="C51" s="598"/>
      <c r="D51" s="592"/>
      <c r="E51" s="588"/>
      <c r="F51" s="588"/>
      <c r="G51" s="588"/>
      <c r="H51" s="588"/>
      <c r="I51" s="588"/>
      <c r="J51" s="588"/>
      <c r="K51" s="588"/>
      <c r="L51" s="589"/>
    </row>
    <row r="52" spans="1:12" ht="18.75" x14ac:dyDescent="0.2">
      <c r="A52" s="189"/>
      <c r="B52" s="595"/>
      <c r="C52" s="595"/>
      <c r="D52" s="593"/>
      <c r="E52" s="520"/>
      <c r="F52" s="520"/>
      <c r="G52" s="520"/>
      <c r="H52" s="520"/>
      <c r="I52" s="520"/>
      <c r="J52" s="520"/>
      <c r="K52" s="520"/>
      <c r="L52" s="516"/>
    </row>
    <row r="53" spans="1:12" ht="18.75" x14ac:dyDescent="0.2">
      <c r="A53" s="189"/>
      <c r="B53" s="600"/>
      <c r="C53" s="598"/>
      <c r="D53" s="592"/>
      <c r="E53" s="588"/>
      <c r="F53" s="588"/>
      <c r="G53" s="588"/>
      <c r="H53" s="588"/>
      <c r="I53" s="588"/>
      <c r="J53" s="588"/>
      <c r="K53" s="588"/>
      <c r="L53" s="589"/>
    </row>
    <row r="54" spans="1:12" ht="18.75" x14ac:dyDescent="0.2">
      <c r="A54" s="189"/>
      <c r="B54" s="595"/>
      <c r="C54" s="595"/>
      <c r="D54" s="593"/>
      <c r="E54" s="520"/>
      <c r="F54" s="520"/>
      <c r="G54" s="520"/>
      <c r="H54" s="520"/>
      <c r="I54" s="520"/>
      <c r="J54" s="520"/>
      <c r="K54" s="520"/>
      <c r="L54" s="516"/>
    </row>
    <row r="55" spans="1:12" ht="18.75" x14ac:dyDescent="0.2">
      <c r="A55" s="189"/>
      <c r="B55" s="600"/>
      <c r="C55" s="598"/>
      <c r="D55" s="592"/>
      <c r="E55" s="588"/>
      <c r="F55" s="588"/>
      <c r="G55" s="588"/>
      <c r="H55" s="588"/>
      <c r="I55" s="588"/>
      <c r="J55" s="588"/>
      <c r="K55" s="588"/>
      <c r="L55" s="589"/>
    </row>
    <row r="56" spans="1:12" ht="18.75" x14ac:dyDescent="0.2">
      <c r="A56" s="189"/>
      <c r="B56" s="595"/>
      <c r="C56" s="595"/>
      <c r="D56" s="593"/>
      <c r="E56" s="520"/>
      <c r="F56" s="520"/>
      <c r="G56" s="520"/>
      <c r="H56" s="520"/>
      <c r="I56" s="520"/>
      <c r="J56" s="520"/>
      <c r="K56" s="520"/>
      <c r="L56" s="516"/>
    </row>
    <row r="57" spans="1:12" ht="18.75" x14ac:dyDescent="0.2">
      <c r="A57" s="189"/>
      <c r="B57" s="600"/>
      <c r="C57" s="598"/>
      <c r="D57" s="592"/>
      <c r="E57" s="588"/>
      <c r="F57" s="588"/>
      <c r="G57" s="588"/>
      <c r="H57" s="588"/>
      <c r="I57" s="588"/>
      <c r="J57" s="588"/>
      <c r="K57" s="588"/>
      <c r="L57" s="589"/>
    </row>
    <row r="58" spans="1:12" ht="18.75" x14ac:dyDescent="0.2">
      <c r="A58" s="189"/>
      <c r="B58" s="595"/>
      <c r="C58" s="595"/>
      <c r="D58" s="593"/>
      <c r="E58" s="520"/>
      <c r="F58" s="520"/>
      <c r="G58" s="520"/>
      <c r="H58" s="520"/>
      <c r="I58" s="520"/>
      <c r="J58" s="520"/>
      <c r="K58" s="520"/>
      <c r="L58" s="516"/>
    </row>
    <row r="59" spans="1:12" ht="18.75" x14ac:dyDescent="0.2">
      <c r="A59" s="189"/>
      <c r="B59" s="600"/>
      <c r="C59" s="598"/>
      <c r="D59" s="592"/>
      <c r="E59" s="588"/>
      <c r="F59" s="588"/>
      <c r="G59" s="588"/>
      <c r="H59" s="588"/>
      <c r="I59" s="588"/>
      <c r="J59" s="588"/>
      <c r="K59" s="588"/>
      <c r="L59" s="589"/>
    </row>
    <row r="60" spans="1:12" ht="18.75" x14ac:dyDescent="0.2">
      <c r="A60" s="189"/>
      <c r="B60" s="595"/>
      <c r="C60" s="595"/>
      <c r="D60" s="593"/>
      <c r="E60" s="520"/>
      <c r="F60" s="520"/>
      <c r="G60" s="520"/>
      <c r="H60" s="520"/>
      <c r="I60" s="520"/>
      <c r="J60" s="520"/>
      <c r="K60" s="520"/>
      <c r="L60" s="516"/>
    </row>
    <row r="61" spans="1:12" ht="18.75" x14ac:dyDescent="0.2">
      <c r="A61" s="189"/>
      <c r="B61" s="600"/>
      <c r="C61" s="598"/>
      <c r="D61" s="592"/>
      <c r="E61" s="588"/>
      <c r="F61" s="588"/>
      <c r="G61" s="588"/>
      <c r="H61" s="588"/>
      <c r="I61" s="588"/>
      <c r="J61" s="588"/>
      <c r="K61" s="588"/>
      <c r="L61" s="589"/>
    </row>
    <row r="62" spans="1:12" ht="18.75" x14ac:dyDescent="0.2">
      <c r="A62" s="189"/>
      <c r="B62" s="595"/>
      <c r="C62" s="595"/>
      <c r="D62" s="593"/>
      <c r="E62" s="520"/>
      <c r="F62" s="520"/>
      <c r="G62" s="520"/>
      <c r="H62" s="520"/>
      <c r="I62" s="520"/>
      <c r="J62" s="520"/>
      <c r="K62" s="520"/>
      <c r="L62" s="516"/>
    </row>
    <row r="63" spans="1:12" ht="18.75" x14ac:dyDescent="0.2">
      <c r="A63" s="189"/>
      <c r="B63" s="600"/>
      <c r="C63" s="598"/>
      <c r="D63" s="592"/>
      <c r="E63" s="588"/>
      <c r="F63" s="588"/>
      <c r="G63" s="588"/>
      <c r="H63" s="588"/>
      <c r="I63" s="588"/>
      <c r="J63" s="588"/>
      <c r="K63" s="588"/>
      <c r="L63" s="589"/>
    </row>
    <row r="64" spans="1:12" ht="18.75" x14ac:dyDescent="0.2">
      <c r="A64" s="189"/>
      <c r="B64" s="595"/>
      <c r="C64" s="595"/>
      <c r="D64" s="593"/>
      <c r="E64" s="520"/>
      <c r="F64" s="520"/>
      <c r="G64" s="520"/>
      <c r="H64" s="520"/>
      <c r="I64" s="520"/>
      <c r="J64" s="520"/>
      <c r="K64" s="520"/>
      <c r="L64" s="516"/>
    </row>
    <row r="65" spans="1:12" ht="18.75" x14ac:dyDescent="0.2">
      <c r="A65" s="189"/>
      <c r="B65" s="600"/>
      <c r="C65" s="598"/>
      <c r="D65" s="592"/>
      <c r="E65" s="588"/>
      <c r="F65" s="588"/>
      <c r="G65" s="588"/>
      <c r="H65" s="588"/>
      <c r="I65" s="588"/>
      <c r="J65" s="588"/>
      <c r="K65" s="588"/>
      <c r="L65" s="589"/>
    </row>
    <row r="66" spans="1:12" ht="18.75" x14ac:dyDescent="0.2">
      <c r="A66" s="189"/>
      <c r="B66" s="595"/>
      <c r="C66" s="595"/>
      <c r="D66" s="593"/>
      <c r="E66" s="520"/>
      <c r="F66" s="520"/>
      <c r="G66" s="520"/>
      <c r="H66" s="520"/>
      <c r="I66" s="520"/>
      <c r="J66" s="520"/>
      <c r="K66" s="520"/>
      <c r="L66" s="516"/>
    </row>
    <row r="67" spans="1:12" ht="18.75" x14ac:dyDescent="0.2">
      <c r="A67" s="189"/>
      <c r="B67" s="600"/>
      <c r="C67" s="598"/>
      <c r="D67" s="592"/>
      <c r="E67" s="588"/>
      <c r="F67" s="588"/>
      <c r="G67" s="588"/>
      <c r="H67" s="588"/>
      <c r="I67" s="588"/>
      <c r="J67" s="588"/>
      <c r="K67" s="588"/>
      <c r="L67" s="589"/>
    </row>
    <row r="68" spans="1:12" ht="18.75" x14ac:dyDescent="0.2">
      <c r="A68" s="189"/>
      <c r="B68" s="595"/>
      <c r="C68" s="595"/>
      <c r="D68" s="593"/>
      <c r="E68" s="520"/>
      <c r="F68" s="520"/>
      <c r="G68" s="520"/>
      <c r="H68" s="520"/>
      <c r="I68" s="520"/>
      <c r="J68" s="520"/>
      <c r="K68" s="520"/>
      <c r="L68" s="516"/>
    </row>
    <row r="69" spans="1:12" ht="18.75" x14ac:dyDescent="0.3">
      <c r="A69" s="219"/>
      <c r="B69" s="219"/>
      <c r="C69" s="220"/>
    </row>
    <row r="70" spans="1:12" ht="18.75" x14ac:dyDescent="0.3">
      <c r="A70" s="219"/>
      <c r="B70" s="219"/>
      <c r="C70" s="220"/>
    </row>
    <row r="71" spans="1:12" ht="18.75" x14ac:dyDescent="0.3">
      <c r="A71" s="219"/>
      <c r="B71" s="219"/>
      <c r="C71" s="220"/>
    </row>
    <row r="72" spans="1:12" ht="18.75" x14ac:dyDescent="0.3">
      <c r="A72" s="219"/>
      <c r="B72" s="219"/>
      <c r="C72" s="220"/>
    </row>
    <row r="73" spans="1:12" ht="18.75" x14ac:dyDescent="0.3">
      <c r="A73" s="219"/>
      <c r="B73" s="219"/>
      <c r="C73" s="220"/>
    </row>
    <row r="74" spans="1:12" ht="18.75" x14ac:dyDescent="0.3">
      <c r="A74" s="219"/>
      <c r="B74" s="219"/>
      <c r="C74" s="220"/>
    </row>
    <row r="75" spans="1:12" ht="18.75" x14ac:dyDescent="0.3">
      <c r="A75" s="219"/>
      <c r="B75" s="219"/>
      <c r="C75" s="220"/>
    </row>
    <row r="76" spans="1:12" ht="18.75" x14ac:dyDescent="0.3">
      <c r="A76" s="219"/>
      <c r="B76" s="219"/>
      <c r="C76" s="220"/>
    </row>
    <row r="77" spans="1:12" ht="18.75" x14ac:dyDescent="0.3">
      <c r="A77" s="219"/>
      <c r="B77" s="219"/>
      <c r="C77" s="220"/>
    </row>
    <row r="78" spans="1:12" ht="18.75" x14ac:dyDescent="0.3">
      <c r="A78" s="219"/>
      <c r="B78" s="219"/>
      <c r="C78" s="220"/>
    </row>
    <row r="79" spans="1:12" ht="18.75" x14ac:dyDescent="0.3">
      <c r="A79" s="219"/>
      <c r="B79" s="219"/>
      <c r="C79" s="220"/>
    </row>
    <row r="80" spans="1:12" ht="18.75" x14ac:dyDescent="0.3">
      <c r="A80" s="219"/>
      <c r="B80" s="219"/>
      <c r="C80" s="220"/>
    </row>
    <row r="81" spans="1:3" ht="18.75" x14ac:dyDescent="0.3">
      <c r="A81" s="219"/>
      <c r="B81" s="219"/>
      <c r="C81" s="220"/>
    </row>
    <row r="82" spans="1:3" ht="18.75" x14ac:dyDescent="0.3">
      <c r="A82" s="219"/>
      <c r="B82" s="219"/>
      <c r="C82" s="220"/>
    </row>
    <row r="83" spans="1:3" ht="18.75" x14ac:dyDescent="0.3">
      <c r="A83" s="219"/>
      <c r="B83" s="219"/>
      <c r="C83" s="220"/>
    </row>
    <row r="84" spans="1:3" ht="18.75" x14ac:dyDescent="0.3">
      <c r="A84" s="219"/>
      <c r="B84" s="219"/>
      <c r="C84" s="220"/>
    </row>
    <row r="85" spans="1:3" ht="18.75" x14ac:dyDescent="0.3">
      <c r="A85" s="219"/>
      <c r="B85" s="219"/>
      <c r="C85" s="220"/>
    </row>
    <row r="86" spans="1:3" ht="18.75" x14ac:dyDescent="0.3">
      <c r="A86" s="219"/>
      <c r="B86" s="219"/>
      <c r="C86" s="220"/>
    </row>
    <row r="87" spans="1:3" ht="18.75" x14ac:dyDescent="0.3">
      <c r="A87" s="219"/>
      <c r="B87" s="219"/>
      <c r="C87" s="220"/>
    </row>
    <row r="88" spans="1:3" ht="18.75" x14ac:dyDescent="0.3">
      <c r="A88" s="219"/>
      <c r="B88" s="219"/>
      <c r="C88" s="220"/>
    </row>
    <row r="89" spans="1:3" ht="18.75" x14ac:dyDescent="0.3">
      <c r="A89" s="219"/>
      <c r="B89" s="219"/>
      <c r="C89" s="220"/>
    </row>
    <row r="90" spans="1:3" ht="18.75" x14ac:dyDescent="0.3">
      <c r="A90" s="219"/>
      <c r="B90" s="219"/>
      <c r="C90" s="220"/>
    </row>
    <row r="91" spans="1:3" ht="18.75" x14ac:dyDescent="0.3">
      <c r="A91" s="219"/>
      <c r="B91" s="219"/>
      <c r="C91" s="220"/>
    </row>
    <row r="92" spans="1:3" ht="18.75" x14ac:dyDescent="0.3">
      <c r="A92" s="219"/>
      <c r="B92" s="219"/>
      <c r="C92" s="220"/>
    </row>
    <row r="93" spans="1:3" ht="18.75" x14ac:dyDescent="0.3">
      <c r="A93" s="219"/>
      <c r="B93" s="219"/>
      <c r="C93" s="220"/>
    </row>
    <row r="94" spans="1:3" ht="18.75" x14ac:dyDescent="0.3">
      <c r="A94" s="219"/>
      <c r="B94" s="219"/>
      <c r="C94" s="220"/>
    </row>
    <row r="95" spans="1:3" ht="18.75" x14ac:dyDescent="0.3">
      <c r="A95" s="219"/>
      <c r="B95" s="219"/>
      <c r="C95" s="220"/>
    </row>
    <row r="96" spans="1:3" ht="18.75" x14ac:dyDescent="0.3">
      <c r="A96" s="219"/>
      <c r="B96" s="219"/>
      <c r="C96" s="220"/>
    </row>
    <row r="97" spans="1:3" ht="18.75" x14ac:dyDescent="0.3">
      <c r="A97" s="219"/>
      <c r="B97" s="219"/>
      <c r="C97" s="220"/>
    </row>
    <row r="98" spans="1:3" ht="18.75" x14ac:dyDescent="0.3">
      <c r="A98" s="219"/>
      <c r="B98" s="219"/>
      <c r="C98" s="220"/>
    </row>
    <row r="99" spans="1:3" ht="18.75" x14ac:dyDescent="0.3">
      <c r="A99" s="219"/>
      <c r="B99" s="219"/>
      <c r="C99" s="220"/>
    </row>
    <row r="100" spans="1:3" ht="18.75" x14ac:dyDescent="0.3">
      <c r="A100" s="219"/>
      <c r="B100" s="219"/>
      <c r="C100" s="220"/>
    </row>
    <row r="101" spans="1:3" ht="18.75" x14ac:dyDescent="0.3">
      <c r="A101" s="219"/>
      <c r="B101" s="219"/>
      <c r="C101" s="220"/>
    </row>
    <row r="102" spans="1:3" ht="18.75" x14ac:dyDescent="0.3">
      <c r="A102" s="219"/>
      <c r="B102" s="219"/>
      <c r="C102" s="220"/>
    </row>
    <row r="103" spans="1:3" ht="18.75" x14ac:dyDescent="0.3">
      <c r="A103" s="219"/>
      <c r="B103" s="219"/>
      <c r="C103" s="220"/>
    </row>
    <row r="104" spans="1:3" ht="18.75" x14ac:dyDescent="0.3">
      <c r="A104" s="219"/>
      <c r="B104" s="219"/>
      <c r="C104" s="220"/>
    </row>
    <row r="105" spans="1:3" ht="18.75" x14ac:dyDescent="0.3">
      <c r="A105" s="219"/>
      <c r="B105" s="219"/>
      <c r="C105" s="220"/>
    </row>
    <row r="106" spans="1:3" ht="18.75" x14ac:dyDescent="0.3">
      <c r="A106" s="219"/>
      <c r="B106" s="219"/>
      <c r="C106" s="220"/>
    </row>
    <row r="107" spans="1:3" ht="18.75" x14ac:dyDescent="0.3">
      <c r="A107" s="219"/>
      <c r="B107" s="219"/>
      <c r="C107" s="220"/>
    </row>
    <row r="108" spans="1:3" ht="18.75" x14ac:dyDescent="0.3">
      <c r="A108" s="219"/>
      <c r="B108" s="219"/>
      <c r="C108" s="220"/>
    </row>
    <row r="109" spans="1:3" ht="18.75" x14ac:dyDescent="0.3">
      <c r="A109" s="219"/>
      <c r="B109" s="219"/>
      <c r="C109" s="220"/>
    </row>
    <row r="110" spans="1:3" ht="18.75" x14ac:dyDescent="0.3">
      <c r="A110" s="219"/>
      <c r="B110" s="219"/>
      <c r="C110" s="220"/>
    </row>
    <row r="111" spans="1:3" ht="18.75" x14ac:dyDescent="0.3">
      <c r="A111" s="219"/>
      <c r="B111" s="219"/>
      <c r="C111" s="220"/>
    </row>
    <row r="112" spans="1:3" ht="18.75" x14ac:dyDescent="0.3">
      <c r="A112" s="219"/>
      <c r="B112" s="219"/>
      <c r="C112" s="220"/>
    </row>
    <row r="113" spans="1:3" ht="18.75" x14ac:dyDescent="0.3">
      <c r="A113" s="219"/>
      <c r="B113" s="219"/>
      <c r="C113" s="220"/>
    </row>
    <row r="114" spans="1:3" ht="18.75" x14ac:dyDescent="0.3">
      <c r="A114" s="219"/>
      <c r="B114" s="219"/>
      <c r="C114" s="220"/>
    </row>
    <row r="115" spans="1:3" ht="18.75" x14ac:dyDescent="0.3">
      <c r="A115" s="219"/>
      <c r="B115" s="219"/>
      <c r="C115" s="220"/>
    </row>
    <row r="116" spans="1:3" ht="18.75" x14ac:dyDescent="0.3">
      <c r="A116" s="219"/>
      <c r="B116" s="219"/>
      <c r="C116" s="220"/>
    </row>
    <row r="117" spans="1:3" ht="18.75" x14ac:dyDescent="0.3">
      <c r="A117" s="219"/>
      <c r="B117" s="219"/>
      <c r="C117" s="220"/>
    </row>
    <row r="118" spans="1:3" ht="18.75" x14ac:dyDescent="0.3">
      <c r="A118" s="219"/>
      <c r="B118" s="219"/>
      <c r="C118" s="220"/>
    </row>
    <row r="119" spans="1:3" ht="18.75" x14ac:dyDescent="0.3">
      <c r="A119" s="219"/>
      <c r="B119" s="219"/>
      <c r="C119" s="220"/>
    </row>
    <row r="120" spans="1:3" ht="18.75" x14ac:dyDescent="0.3">
      <c r="A120" s="219"/>
      <c r="B120" s="219"/>
      <c r="C120" s="220"/>
    </row>
    <row r="121" spans="1:3" ht="18.75" x14ac:dyDescent="0.3">
      <c r="A121" s="219"/>
      <c r="B121" s="219"/>
      <c r="C121" s="220"/>
    </row>
    <row r="122" spans="1:3" ht="18.75" x14ac:dyDescent="0.3">
      <c r="A122" s="219"/>
      <c r="B122" s="219"/>
      <c r="C122" s="220"/>
    </row>
    <row r="123" spans="1:3" ht="18.75" x14ac:dyDescent="0.3">
      <c r="A123" s="219"/>
      <c r="B123" s="219"/>
      <c r="C123" s="220"/>
    </row>
    <row r="124" spans="1:3" ht="18.75" x14ac:dyDescent="0.3">
      <c r="A124" s="219"/>
      <c r="B124" s="219"/>
      <c r="C124" s="220"/>
    </row>
    <row r="125" spans="1:3" ht="18.75" x14ac:dyDescent="0.3">
      <c r="A125" s="219"/>
      <c r="B125" s="219"/>
      <c r="C125" s="220"/>
    </row>
    <row r="126" spans="1:3" ht="18.75" x14ac:dyDescent="0.3">
      <c r="A126" s="219"/>
      <c r="B126" s="219"/>
      <c r="C126" s="220"/>
    </row>
    <row r="127" spans="1:3" ht="18.75" x14ac:dyDescent="0.3">
      <c r="A127" s="219"/>
      <c r="B127" s="219"/>
      <c r="C127" s="220"/>
    </row>
    <row r="128" spans="1:3" ht="18.75" x14ac:dyDescent="0.3">
      <c r="A128" s="219"/>
      <c r="B128" s="219"/>
      <c r="C128" s="220"/>
    </row>
    <row r="129" spans="1:3" ht="18.75" x14ac:dyDescent="0.3">
      <c r="A129" s="219"/>
      <c r="B129" s="219"/>
      <c r="C129" s="220"/>
    </row>
    <row r="130" spans="1:3" ht="18.75" x14ac:dyDescent="0.3">
      <c r="A130" s="219"/>
      <c r="B130" s="219"/>
      <c r="C130" s="220"/>
    </row>
    <row r="131" spans="1:3" ht="18.75" x14ac:dyDescent="0.3">
      <c r="A131" s="219"/>
      <c r="B131" s="219"/>
      <c r="C131" s="220"/>
    </row>
    <row r="132" spans="1:3" ht="18.75" x14ac:dyDescent="0.3">
      <c r="A132" s="219"/>
      <c r="B132" s="219"/>
      <c r="C132" s="220"/>
    </row>
    <row r="133" spans="1:3" ht="18.75" x14ac:dyDescent="0.3">
      <c r="A133" s="219"/>
      <c r="B133" s="219"/>
      <c r="C133" s="220"/>
    </row>
    <row r="134" spans="1:3" ht="18.75" x14ac:dyDescent="0.3">
      <c r="A134" s="219"/>
      <c r="B134" s="219"/>
      <c r="C134" s="220"/>
    </row>
    <row r="135" spans="1:3" ht="18.75" x14ac:dyDescent="0.3">
      <c r="A135" s="219"/>
      <c r="B135" s="219"/>
      <c r="C135" s="220"/>
    </row>
    <row r="136" spans="1:3" ht="18.75" x14ac:dyDescent="0.3">
      <c r="A136" s="219"/>
      <c r="B136" s="219"/>
      <c r="C136" s="220"/>
    </row>
    <row r="137" spans="1:3" ht="18.75" x14ac:dyDescent="0.3">
      <c r="A137" s="219"/>
      <c r="B137" s="219"/>
      <c r="C137" s="220"/>
    </row>
    <row r="138" spans="1:3" ht="18.75" x14ac:dyDescent="0.3">
      <c r="A138" s="219"/>
      <c r="B138" s="219"/>
      <c r="C138" s="220"/>
    </row>
    <row r="139" spans="1:3" ht="18.75" x14ac:dyDescent="0.3">
      <c r="A139" s="219"/>
      <c r="B139" s="219"/>
      <c r="C139" s="220"/>
    </row>
    <row r="140" spans="1:3" ht="18.75" x14ac:dyDescent="0.3">
      <c r="A140" s="219"/>
      <c r="B140" s="219"/>
      <c r="C140" s="220"/>
    </row>
    <row r="141" spans="1:3" ht="18.75" x14ac:dyDescent="0.3">
      <c r="A141" s="219"/>
      <c r="B141" s="219"/>
      <c r="C141" s="220"/>
    </row>
    <row r="142" spans="1:3" ht="18.75" x14ac:dyDescent="0.3">
      <c r="A142" s="219"/>
      <c r="B142" s="219"/>
      <c r="C142" s="220"/>
    </row>
    <row r="143" spans="1:3" ht="18.75" x14ac:dyDescent="0.3">
      <c r="A143" s="219"/>
      <c r="B143" s="219"/>
      <c r="C143" s="220"/>
    </row>
    <row r="144" spans="1:3" ht="18.75" x14ac:dyDescent="0.3">
      <c r="A144" s="219"/>
      <c r="B144" s="219"/>
      <c r="C144" s="220"/>
    </row>
    <row r="145" spans="1:3" ht="18.75" x14ac:dyDescent="0.3">
      <c r="A145" s="219"/>
      <c r="B145" s="219"/>
      <c r="C145" s="220"/>
    </row>
    <row r="146" spans="1:3" ht="18.75" x14ac:dyDescent="0.3">
      <c r="A146" s="219"/>
      <c r="B146" s="219"/>
      <c r="C146" s="220"/>
    </row>
    <row r="147" spans="1:3" ht="18.75" x14ac:dyDescent="0.3">
      <c r="A147" s="219"/>
      <c r="B147" s="219"/>
      <c r="C147" s="220"/>
    </row>
    <row r="148" spans="1:3" ht="18.75" x14ac:dyDescent="0.3">
      <c r="A148" s="219"/>
      <c r="B148" s="219"/>
      <c r="C148" s="220"/>
    </row>
    <row r="149" spans="1:3" ht="18.75" x14ac:dyDescent="0.3">
      <c r="A149" s="219"/>
      <c r="B149" s="219"/>
      <c r="C149" s="220"/>
    </row>
    <row r="150" spans="1:3" ht="18.75" x14ac:dyDescent="0.3">
      <c r="A150" s="219"/>
      <c r="B150" s="219"/>
      <c r="C150" s="220"/>
    </row>
    <row r="151" spans="1:3" ht="18.75" x14ac:dyDescent="0.3">
      <c r="A151" s="219"/>
      <c r="B151" s="219"/>
      <c r="C151" s="220"/>
    </row>
    <row r="152" spans="1:3" ht="18.75" x14ac:dyDescent="0.3">
      <c r="A152" s="219"/>
      <c r="B152" s="219"/>
      <c r="C152" s="220"/>
    </row>
    <row r="153" spans="1:3" ht="18.75" x14ac:dyDescent="0.3">
      <c r="A153" s="219"/>
      <c r="B153" s="219"/>
      <c r="C153" s="220"/>
    </row>
    <row r="154" spans="1:3" ht="18.75" x14ac:dyDescent="0.3">
      <c r="A154" s="219"/>
      <c r="B154" s="219"/>
      <c r="C154" s="220"/>
    </row>
    <row r="155" spans="1:3" ht="18.75" x14ac:dyDescent="0.3">
      <c r="A155" s="219"/>
      <c r="B155" s="219"/>
      <c r="C155" s="220"/>
    </row>
    <row r="156" spans="1:3" ht="18.75" x14ac:dyDescent="0.3">
      <c r="A156" s="219"/>
      <c r="B156" s="219"/>
      <c r="C156" s="220"/>
    </row>
    <row r="157" spans="1:3" ht="18.75" x14ac:dyDescent="0.3">
      <c r="A157" s="219"/>
      <c r="B157" s="219"/>
      <c r="C157" s="220"/>
    </row>
    <row r="158" spans="1:3" ht="18.75" x14ac:dyDescent="0.3">
      <c r="A158" s="219"/>
      <c r="B158" s="219"/>
      <c r="C158" s="220"/>
    </row>
    <row r="159" spans="1:3" ht="18.75" x14ac:dyDescent="0.3">
      <c r="A159" s="219"/>
      <c r="B159" s="219"/>
      <c r="C159" s="220"/>
    </row>
    <row r="160" spans="1:3" ht="18.75" x14ac:dyDescent="0.3">
      <c r="A160" s="219"/>
      <c r="B160" s="219"/>
      <c r="C160" s="220"/>
    </row>
    <row r="161" spans="1:3" ht="18.75" x14ac:dyDescent="0.3">
      <c r="A161" s="219"/>
      <c r="B161" s="219"/>
      <c r="C161" s="220"/>
    </row>
    <row r="162" spans="1:3" ht="18.75" x14ac:dyDescent="0.3">
      <c r="A162" s="219"/>
      <c r="B162" s="219"/>
      <c r="C162" s="220"/>
    </row>
    <row r="163" spans="1:3" ht="18.75" x14ac:dyDescent="0.3">
      <c r="A163" s="219"/>
      <c r="B163" s="219"/>
      <c r="C163" s="220"/>
    </row>
    <row r="164" spans="1:3" ht="18.75" x14ac:dyDescent="0.3">
      <c r="A164" s="219"/>
      <c r="B164" s="219"/>
      <c r="C164" s="220"/>
    </row>
    <row r="165" spans="1:3" ht="18.75" x14ac:dyDescent="0.3">
      <c r="A165" s="219"/>
      <c r="B165" s="219"/>
      <c r="C165" s="220"/>
    </row>
    <row r="166" spans="1:3" ht="18.75" x14ac:dyDescent="0.3">
      <c r="A166" s="219"/>
      <c r="B166" s="219"/>
      <c r="C166" s="220"/>
    </row>
    <row r="167" spans="1:3" ht="18.75" x14ac:dyDescent="0.3">
      <c r="A167" s="219"/>
      <c r="B167" s="219"/>
      <c r="C167" s="220"/>
    </row>
    <row r="168" spans="1:3" ht="18.75" x14ac:dyDescent="0.3">
      <c r="A168" s="219"/>
      <c r="B168" s="219"/>
      <c r="C168" s="220"/>
    </row>
    <row r="169" spans="1:3" ht="18.75" x14ac:dyDescent="0.3">
      <c r="A169" s="219"/>
      <c r="B169" s="219"/>
      <c r="C169" s="220"/>
    </row>
    <row r="170" spans="1:3" ht="18.75" x14ac:dyDescent="0.3">
      <c r="A170" s="219"/>
      <c r="B170" s="219"/>
      <c r="C170" s="220"/>
    </row>
    <row r="171" spans="1:3" ht="18.75" x14ac:dyDescent="0.3">
      <c r="A171" s="219"/>
      <c r="B171" s="219"/>
      <c r="C171" s="220"/>
    </row>
    <row r="172" spans="1:3" ht="18.75" x14ac:dyDescent="0.3">
      <c r="A172" s="219"/>
      <c r="B172" s="219"/>
      <c r="C172" s="220"/>
    </row>
    <row r="173" spans="1:3" ht="18.75" x14ac:dyDescent="0.3">
      <c r="A173" s="219"/>
      <c r="B173" s="219"/>
      <c r="C173" s="220"/>
    </row>
    <row r="174" spans="1:3" ht="18.75" x14ac:dyDescent="0.3">
      <c r="A174" s="219"/>
      <c r="B174" s="219"/>
      <c r="C174" s="220"/>
    </row>
    <row r="175" spans="1:3" ht="18.75" x14ac:dyDescent="0.3">
      <c r="A175" s="219"/>
      <c r="B175" s="219"/>
      <c r="C175" s="220"/>
    </row>
    <row r="176" spans="1:3" ht="18.75" x14ac:dyDescent="0.3">
      <c r="A176" s="219"/>
      <c r="B176" s="219"/>
      <c r="C176" s="220"/>
    </row>
    <row r="177" spans="1:3" ht="18.75" x14ac:dyDescent="0.3">
      <c r="A177" s="219"/>
      <c r="B177" s="219"/>
      <c r="C177" s="220"/>
    </row>
    <row r="178" spans="1:3" ht="18.75" x14ac:dyDescent="0.3">
      <c r="A178" s="219"/>
      <c r="B178" s="219"/>
      <c r="C178" s="220"/>
    </row>
    <row r="179" spans="1:3" ht="18.75" x14ac:dyDescent="0.3">
      <c r="A179" s="219"/>
      <c r="B179" s="219"/>
      <c r="C179" s="220"/>
    </row>
    <row r="180" spans="1:3" ht="18.75" x14ac:dyDescent="0.3">
      <c r="A180" s="219"/>
      <c r="B180" s="219"/>
      <c r="C180" s="220"/>
    </row>
    <row r="181" spans="1:3" ht="18.75" x14ac:dyDescent="0.3">
      <c r="A181" s="219"/>
      <c r="B181" s="219"/>
      <c r="C181" s="220"/>
    </row>
    <row r="182" spans="1:3" ht="18.75" x14ac:dyDescent="0.3">
      <c r="A182" s="219"/>
      <c r="B182" s="219"/>
      <c r="C182" s="220"/>
    </row>
    <row r="183" spans="1:3" ht="18.75" x14ac:dyDescent="0.3">
      <c r="A183" s="219"/>
      <c r="B183" s="219"/>
      <c r="C183" s="220"/>
    </row>
    <row r="184" spans="1:3" ht="18.75" x14ac:dyDescent="0.3">
      <c r="A184" s="219"/>
      <c r="B184" s="219"/>
      <c r="C184" s="220"/>
    </row>
    <row r="185" spans="1:3" ht="18.75" x14ac:dyDescent="0.3">
      <c r="A185" s="219"/>
      <c r="B185" s="219"/>
      <c r="C185" s="220"/>
    </row>
    <row r="186" spans="1:3" ht="18.75" x14ac:dyDescent="0.3">
      <c r="A186" s="219"/>
      <c r="B186" s="219"/>
      <c r="C186" s="220"/>
    </row>
    <row r="187" spans="1:3" ht="18.75" x14ac:dyDescent="0.3">
      <c r="A187" s="219"/>
      <c r="B187" s="219"/>
      <c r="C187" s="220"/>
    </row>
    <row r="188" spans="1:3" ht="18.75" x14ac:dyDescent="0.3">
      <c r="A188" s="219"/>
      <c r="B188" s="219"/>
      <c r="C188" s="220"/>
    </row>
    <row r="189" spans="1:3" ht="18.75" x14ac:dyDescent="0.3">
      <c r="A189" s="219"/>
      <c r="B189" s="219"/>
      <c r="C189" s="220"/>
    </row>
    <row r="190" spans="1:3" ht="18.75" x14ac:dyDescent="0.3">
      <c r="A190" s="219"/>
      <c r="B190" s="219"/>
      <c r="C190" s="220"/>
    </row>
    <row r="191" spans="1:3" ht="18.75" x14ac:dyDescent="0.3">
      <c r="A191" s="219"/>
      <c r="B191" s="219"/>
      <c r="C191" s="220"/>
    </row>
    <row r="192" spans="1:3" ht="18.75" x14ac:dyDescent="0.3">
      <c r="A192" s="219"/>
      <c r="B192" s="219"/>
      <c r="C192" s="220"/>
    </row>
    <row r="193" spans="1:3" ht="18.75" x14ac:dyDescent="0.3">
      <c r="A193" s="219"/>
      <c r="B193" s="219"/>
      <c r="C193" s="220"/>
    </row>
    <row r="194" spans="1:3" ht="18.75" x14ac:dyDescent="0.3">
      <c r="A194" s="219"/>
      <c r="B194" s="219"/>
      <c r="C194" s="220"/>
    </row>
    <row r="195" spans="1:3" ht="18.75" x14ac:dyDescent="0.3">
      <c r="A195" s="219"/>
      <c r="B195" s="219"/>
      <c r="C195" s="220"/>
    </row>
    <row r="196" spans="1:3" ht="18.75" x14ac:dyDescent="0.3">
      <c r="A196" s="219"/>
      <c r="B196" s="219"/>
      <c r="C196" s="220"/>
    </row>
    <row r="197" spans="1:3" ht="18.75" x14ac:dyDescent="0.3">
      <c r="A197" s="219"/>
      <c r="B197" s="219"/>
      <c r="C197" s="220"/>
    </row>
    <row r="198" spans="1:3" ht="18.75" x14ac:dyDescent="0.3">
      <c r="A198" s="219"/>
      <c r="B198" s="219"/>
      <c r="C198" s="220"/>
    </row>
    <row r="199" spans="1:3" ht="18.75" x14ac:dyDescent="0.3">
      <c r="A199" s="219"/>
      <c r="B199" s="219"/>
      <c r="C199" s="220"/>
    </row>
    <row r="200" spans="1:3" ht="18.75" x14ac:dyDescent="0.3">
      <c r="A200" s="219"/>
      <c r="B200" s="219"/>
      <c r="C200" s="220"/>
    </row>
    <row r="201" spans="1:3" ht="18.75" x14ac:dyDescent="0.3">
      <c r="A201" s="219"/>
      <c r="B201" s="219"/>
      <c r="C201" s="220"/>
    </row>
    <row r="202" spans="1:3" ht="18.75" x14ac:dyDescent="0.3">
      <c r="A202" s="219"/>
      <c r="B202" s="219"/>
      <c r="C202" s="220"/>
    </row>
    <row r="203" spans="1:3" ht="18.75" x14ac:dyDescent="0.3">
      <c r="A203" s="219"/>
      <c r="B203" s="219"/>
      <c r="C203" s="220"/>
    </row>
    <row r="204" spans="1:3" ht="18.75" x14ac:dyDescent="0.3">
      <c r="A204" s="219"/>
      <c r="B204" s="219"/>
      <c r="C204" s="220"/>
    </row>
    <row r="205" spans="1:3" ht="18.75" x14ac:dyDescent="0.3">
      <c r="A205" s="219"/>
      <c r="B205" s="219"/>
      <c r="C205" s="220"/>
    </row>
    <row r="206" spans="1:3" ht="18.75" x14ac:dyDescent="0.3">
      <c r="A206" s="219"/>
      <c r="B206" s="219"/>
      <c r="C206" s="220"/>
    </row>
    <row r="207" spans="1:3" ht="18.75" x14ac:dyDescent="0.3">
      <c r="A207" s="219"/>
      <c r="B207" s="219"/>
      <c r="C207" s="220"/>
    </row>
    <row r="208" spans="1:3" ht="18.75" x14ac:dyDescent="0.3">
      <c r="A208" s="219"/>
      <c r="B208" s="219"/>
      <c r="C208" s="220"/>
    </row>
    <row r="209" spans="1:3" ht="18.75" x14ac:dyDescent="0.3">
      <c r="A209" s="219"/>
      <c r="B209" s="219"/>
      <c r="C209" s="220"/>
    </row>
    <row r="210" spans="1:3" ht="18.75" x14ac:dyDescent="0.3">
      <c r="A210" s="219"/>
      <c r="B210" s="219"/>
      <c r="C210" s="220"/>
    </row>
    <row r="211" spans="1:3" ht="18.75" x14ac:dyDescent="0.3">
      <c r="A211" s="219"/>
      <c r="B211" s="219"/>
      <c r="C211" s="220"/>
    </row>
    <row r="212" spans="1:3" ht="18.75" x14ac:dyDescent="0.3">
      <c r="A212" s="219"/>
      <c r="B212" s="219"/>
      <c r="C212" s="220"/>
    </row>
    <row r="213" spans="1:3" ht="18.75" x14ac:dyDescent="0.3">
      <c r="A213" s="219"/>
      <c r="B213" s="219"/>
      <c r="C213" s="220"/>
    </row>
    <row r="214" spans="1:3" ht="18.75" x14ac:dyDescent="0.3">
      <c r="A214" s="219"/>
      <c r="B214" s="219"/>
      <c r="C214" s="220"/>
    </row>
    <row r="215" spans="1:3" ht="18.75" x14ac:dyDescent="0.3">
      <c r="A215" s="219"/>
      <c r="B215" s="219"/>
      <c r="C215" s="220"/>
    </row>
    <row r="216" spans="1:3" ht="18.75" x14ac:dyDescent="0.3">
      <c r="A216" s="219"/>
      <c r="B216" s="219"/>
      <c r="C216" s="220"/>
    </row>
    <row r="217" spans="1:3" ht="18.75" x14ac:dyDescent="0.3">
      <c r="A217" s="219"/>
      <c r="B217" s="219"/>
      <c r="C217" s="220"/>
    </row>
    <row r="218" spans="1:3" ht="18.75" x14ac:dyDescent="0.3">
      <c r="A218" s="219"/>
      <c r="B218" s="219"/>
      <c r="C218" s="220"/>
    </row>
    <row r="219" spans="1:3" ht="18.75" x14ac:dyDescent="0.3">
      <c r="A219" s="219"/>
      <c r="B219" s="219"/>
      <c r="C219" s="220"/>
    </row>
    <row r="220" spans="1:3" ht="18.75" x14ac:dyDescent="0.3">
      <c r="A220" s="219"/>
      <c r="B220" s="219"/>
      <c r="C220" s="220"/>
    </row>
    <row r="221" spans="1:3" ht="18.75" x14ac:dyDescent="0.3">
      <c r="A221" s="219"/>
      <c r="B221" s="219"/>
      <c r="C221" s="220"/>
    </row>
    <row r="222" spans="1:3" ht="18.75" x14ac:dyDescent="0.3">
      <c r="A222" s="219"/>
      <c r="B222" s="219"/>
      <c r="C222" s="220"/>
    </row>
    <row r="223" spans="1:3" ht="18.75" x14ac:dyDescent="0.3">
      <c r="A223" s="219"/>
      <c r="B223" s="219"/>
      <c r="C223" s="220"/>
    </row>
    <row r="224" spans="1:3" ht="18.75" x14ac:dyDescent="0.3">
      <c r="A224" s="219"/>
      <c r="B224" s="219"/>
      <c r="C224" s="220"/>
    </row>
    <row r="225" spans="1:3" ht="18.75" x14ac:dyDescent="0.3">
      <c r="A225" s="219"/>
      <c r="B225" s="219"/>
      <c r="C225" s="220"/>
    </row>
    <row r="226" spans="1:3" ht="18.75" x14ac:dyDescent="0.3">
      <c r="A226" s="219"/>
      <c r="B226" s="219"/>
      <c r="C226" s="220"/>
    </row>
    <row r="227" spans="1:3" ht="18.75" x14ac:dyDescent="0.3">
      <c r="A227" s="219"/>
      <c r="B227" s="219"/>
      <c r="C227" s="220"/>
    </row>
    <row r="228" spans="1:3" ht="18.75" x14ac:dyDescent="0.3">
      <c r="A228" s="219"/>
      <c r="B228" s="219"/>
      <c r="C228" s="220"/>
    </row>
    <row r="229" spans="1:3" ht="18.75" x14ac:dyDescent="0.3">
      <c r="A229" s="219"/>
      <c r="B229" s="219"/>
      <c r="C229" s="220"/>
    </row>
    <row r="230" spans="1:3" ht="18.75" x14ac:dyDescent="0.3">
      <c r="A230" s="219"/>
      <c r="B230" s="219"/>
      <c r="C230" s="220"/>
    </row>
    <row r="231" spans="1:3" ht="18.75" x14ac:dyDescent="0.3">
      <c r="A231" s="219"/>
      <c r="B231" s="219"/>
      <c r="C231" s="220"/>
    </row>
    <row r="232" spans="1:3" ht="18.75" x14ac:dyDescent="0.3">
      <c r="A232" s="219"/>
      <c r="B232" s="219"/>
      <c r="C232" s="220"/>
    </row>
    <row r="233" spans="1:3" ht="18.75" x14ac:dyDescent="0.3">
      <c r="A233" s="219"/>
      <c r="B233" s="219"/>
      <c r="C233" s="220"/>
    </row>
    <row r="234" spans="1:3" ht="18.75" x14ac:dyDescent="0.3">
      <c r="A234" s="219"/>
      <c r="B234" s="219"/>
      <c r="C234" s="220"/>
    </row>
    <row r="235" spans="1:3" ht="18.75" x14ac:dyDescent="0.3">
      <c r="A235" s="219"/>
      <c r="B235" s="219"/>
      <c r="C235" s="220"/>
    </row>
    <row r="236" spans="1:3" ht="18.75" x14ac:dyDescent="0.3">
      <c r="A236" s="219"/>
      <c r="B236" s="219"/>
      <c r="C236" s="220"/>
    </row>
    <row r="237" spans="1:3" ht="18.75" x14ac:dyDescent="0.3">
      <c r="A237" s="219"/>
      <c r="B237" s="219"/>
      <c r="C237" s="220"/>
    </row>
    <row r="238" spans="1:3" ht="18.75" x14ac:dyDescent="0.3">
      <c r="A238" s="219"/>
      <c r="B238" s="219"/>
      <c r="C238" s="220"/>
    </row>
    <row r="239" spans="1:3" ht="18.75" x14ac:dyDescent="0.3">
      <c r="A239" s="219"/>
      <c r="B239" s="219"/>
      <c r="C239" s="220"/>
    </row>
    <row r="240" spans="1:3" ht="18.75" x14ac:dyDescent="0.3">
      <c r="A240" s="219"/>
      <c r="B240" s="219"/>
      <c r="C240" s="220"/>
    </row>
    <row r="241" spans="1:3" ht="18.75" x14ac:dyDescent="0.3">
      <c r="A241" s="219"/>
      <c r="B241" s="219"/>
      <c r="C241" s="220"/>
    </row>
    <row r="242" spans="1:3" ht="18.75" x14ac:dyDescent="0.3">
      <c r="A242" s="219"/>
      <c r="B242" s="219"/>
      <c r="C242" s="220"/>
    </row>
    <row r="243" spans="1:3" ht="18.75" x14ac:dyDescent="0.3">
      <c r="A243" s="219"/>
      <c r="B243" s="219"/>
      <c r="C243" s="220"/>
    </row>
    <row r="244" spans="1:3" ht="18.75" x14ac:dyDescent="0.3">
      <c r="A244" s="219"/>
      <c r="B244" s="219"/>
      <c r="C244" s="220"/>
    </row>
    <row r="245" spans="1:3" ht="18.75" x14ac:dyDescent="0.3">
      <c r="A245" s="219"/>
      <c r="B245" s="219"/>
      <c r="C245" s="220"/>
    </row>
    <row r="246" spans="1:3" ht="18.75" x14ac:dyDescent="0.3">
      <c r="A246" s="219"/>
      <c r="B246" s="219"/>
      <c r="C246" s="220"/>
    </row>
    <row r="247" spans="1:3" ht="18.75" x14ac:dyDescent="0.3">
      <c r="A247" s="219"/>
      <c r="B247" s="219"/>
      <c r="C247" s="220"/>
    </row>
    <row r="248" spans="1:3" ht="18.75" x14ac:dyDescent="0.3">
      <c r="A248" s="219"/>
      <c r="B248" s="219"/>
      <c r="C248" s="220"/>
    </row>
    <row r="249" spans="1:3" ht="18.75" x14ac:dyDescent="0.3">
      <c r="A249" s="219"/>
      <c r="B249" s="219"/>
      <c r="C249" s="220"/>
    </row>
    <row r="250" spans="1:3" ht="18.75" x14ac:dyDescent="0.3">
      <c r="A250" s="219"/>
      <c r="B250" s="219"/>
      <c r="C250" s="220"/>
    </row>
    <row r="251" spans="1:3" ht="18.75" x14ac:dyDescent="0.3">
      <c r="A251" s="219"/>
      <c r="B251" s="219"/>
      <c r="C251" s="220"/>
    </row>
    <row r="252" spans="1:3" ht="18.75" x14ac:dyDescent="0.3">
      <c r="A252" s="219"/>
      <c r="B252" s="219"/>
      <c r="C252" s="220"/>
    </row>
    <row r="253" spans="1:3" ht="18.75" x14ac:dyDescent="0.3">
      <c r="A253" s="219"/>
      <c r="B253" s="219"/>
      <c r="C253" s="220"/>
    </row>
    <row r="254" spans="1:3" ht="18.75" x14ac:dyDescent="0.3">
      <c r="A254" s="219"/>
      <c r="B254" s="219"/>
      <c r="C254" s="220"/>
    </row>
    <row r="255" spans="1:3" ht="18.75" x14ac:dyDescent="0.3">
      <c r="A255" s="219"/>
      <c r="B255" s="219"/>
      <c r="C255" s="220"/>
    </row>
    <row r="256" spans="1:3" ht="18.75" x14ac:dyDescent="0.3">
      <c r="A256" s="219"/>
      <c r="B256" s="219"/>
      <c r="C256" s="220"/>
    </row>
    <row r="257" spans="1:3" ht="18.75" x14ac:dyDescent="0.3">
      <c r="A257" s="219"/>
      <c r="B257" s="219"/>
      <c r="C257" s="220"/>
    </row>
    <row r="258" spans="1:3" ht="18.75" x14ac:dyDescent="0.3">
      <c r="A258" s="219"/>
      <c r="B258" s="219"/>
      <c r="C258" s="220"/>
    </row>
    <row r="259" spans="1:3" ht="18.75" x14ac:dyDescent="0.3">
      <c r="A259" s="219"/>
      <c r="B259" s="219"/>
      <c r="C259" s="220"/>
    </row>
    <row r="260" spans="1:3" ht="18.75" x14ac:dyDescent="0.3">
      <c r="A260" s="219"/>
      <c r="B260" s="219"/>
      <c r="C260" s="220"/>
    </row>
    <row r="261" spans="1:3" ht="18.75" x14ac:dyDescent="0.3">
      <c r="A261" s="219"/>
      <c r="B261" s="219"/>
      <c r="C261" s="220"/>
    </row>
    <row r="262" spans="1:3" ht="18.75" x14ac:dyDescent="0.3">
      <c r="A262" s="219"/>
      <c r="B262" s="219"/>
      <c r="C262" s="220"/>
    </row>
    <row r="263" spans="1:3" ht="18.75" x14ac:dyDescent="0.3">
      <c r="A263" s="219"/>
      <c r="B263" s="219"/>
      <c r="C263" s="220"/>
    </row>
    <row r="264" spans="1:3" ht="18.75" x14ac:dyDescent="0.3">
      <c r="A264" s="219"/>
      <c r="B264" s="219"/>
      <c r="C264" s="220"/>
    </row>
    <row r="265" spans="1:3" ht="18.75" x14ac:dyDescent="0.3">
      <c r="A265" s="219"/>
      <c r="B265" s="219"/>
      <c r="C265" s="220"/>
    </row>
    <row r="266" spans="1:3" ht="18.75" x14ac:dyDescent="0.3">
      <c r="A266" s="219"/>
      <c r="B266" s="219"/>
      <c r="C266" s="220"/>
    </row>
    <row r="267" spans="1:3" ht="18.75" x14ac:dyDescent="0.3">
      <c r="A267" s="219"/>
      <c r="B267" s="219"/>
      <c r="C267" s="220"/>
    </row>
    <row r="268" spans="1:3" ht="18.75" x14ac:dyDescent="0.3">
      <c r="A268" s="219"/>
      <c r="B268" s="219"/>
      <c r="C268" s="220"/>
    </row>
    <row r="269" spans="1:3" ht="18.75" x14ac:dyDescent="0.3">
      <c r="A269" s="219"/>
      <c r="B269" s="219"/>
      <c r="C269" s="220"/>
    </row>
    <row r="270" spans="1:3" ht="18.75" x14ac:dyDescent="0.3">
      <c r="A270" s="219"/>
      <c r="B270" s="219"/>
      <c r="C270" s="220"/>
    </row>
    <row r="271" spans="1:3" ht="18.75" x14ac:dyDescent="0.3">
      <c r="A271" s="219"/>
      <c r="B271" s="219"/>
      <c r="C271" s="220"/>
    </row>
    <row r="272" spans="1:3" ht="18.75" x14ac:dyDescent="0.3">
      <c r="A272" s="219"/>
      <c r="B272" s="219"/>
      <c r="C272" s="220"/>
    </row>
    <row r="273" spans="1:3" ht="18.75" x14ac:dyDescent="0.3">
      <c r="A273" s="219"/>
      <c r="B273" s="219"/>
      <c r="C273" s="220"/>
    </row>
    <row r="274" spans="1:3" ht="18.75" x14ac:dyDescent="0.3">
      <c r="A274" s="219"/>
      <c r="B274" s="219"/>
      <c r="C274" s="220"/>
    </row>
    <row r="275" spans="1:3" ht="18.75" x14ac:dyDescent="0.3">
      <c r="A275" s="219"/>
      <c r="B275" s="219"/>
      <c r="C275" s="220"/>
    </row>
    <row r="276" spans="1:3" ht="18.75" x14ac:dyDescent="0.3">
      <c r="A276" s="219"/>
      <c r="B276" s="219"/>
      <c r="C276" s="220"/>
    </row>
    <row r="277" spans="1:3" ht="18.75" x14ac:dyDescent="0.3">
      <c r="A277" s="219"/>
      <c r="B277" s="219"/>
      <c r="C277" s="220"/>
    </row>
    <row r="278" spans="1:3" ht="18.75" x14ac:dyDescent="0.3">
      <c r="A278" s="219"/>
      <c r="B278" s="219"/>
      <c r="C278" s="220"/>
    </row>
    <row r="279" spans="1:3" ht="18.75" x14ac:dyDescent="0.3">
      <c r="A279" s="219"/>
      <c r="B279" s="219"/>
      <c r="C279" s="220"/>
    </row>
    <row r="280" spans="1:3" ht="18.75" x14ac:dyDescent="0.3">
      <c r="A280" s="219"/>
      <c r="B280" s="219"/>
      <c r="C280" s="220"/>
    </row>
    <row r="281" spans="1:3" ht="18.75" x14ac:dyDescent="0.3">
      <c r="A281" s="219"/>
      <c r="B281" s="219"/>
      <c r="C281" s="220"/>
    </row>
    <row r="282" spans="1:3" ht="18.75" x14ac:dyDescent="0.3">
      <c r="A282" s="219"/>
      <c r="B282" s="219"/>
      <c r="C282" s="220"/>
    </row>
    <row r="283" spans="1:3" ht="18.75" x14ac:dyDescent="0.3">
      <c r="A283" s="219"/>
      <c r="B283" s="219"/>
      <c r="C283" s="220"/>
    </row>
    <row r="284" spans="1:3" ht="18.75" x14ac:dyDescent="0.3">
      <c r="A284" s="219"/>
      <c r="B284" s="219"/>
      <c r="C284" s="220"/>
    </row>
    <row r="285" spans="1:3" ht="18.75" x14ac:dyDescent="0.3">
      <c r="A285" s="219"/>
      <c r="B285" s="219"/>
      <c r="C285" s="220"/>
    </row>
    <row r="286" spans="1:3" ht="18.75" x14ac:dyDescent="0.3">
      <c r="A286" s="219"/>
      <c r="B286" s="219"/>
      <c r="C286" s="220"/>
    </row>
    <row r="287" spans="1:3" ht="18.75" x14ac:dyDescent="0.3">
      <c r="A287" s="219"/>
      <c r="B287" s="219"/>
      <c r="C287" s="220"/>
    </row>
    <row r="288" spans="1:3" ht="18.75" x14ac:dyDescent="0.3">
      <c r="A288" s="219"/>
      <c r="B288" s="219"/>
      <c r="C288" s="220"/>
    </row>
    <row r="289" spans="1:3" ht="18.75" x14ac:dyDescent="0.3">
      <c r="A289" s="219"/>
      <c r="B289" s="219"/>
      <c r="C289" s="220"/>
    </row>
    <row r="290" spans="1:3" ht="18.75" x14ac:dyDescent="0.3">
      <c r="A290" s="219"/>
      <c r="B290" s="219"/>
      <c r="C290" s="220"/>
    </row>
    <row r="291" spans="1:3" ht="18.75" x14ac:dyDescent="0.3">
      <c r="A291" s="219"/>
      <c r="B291" s="219"/>
      <c r="C291" s="220"/>
    </row>
    <row r="292" spans="1:3" ht="18.75" x14ac:dyDescent="0.3">
      <c r="A292" s="219"/>
      <c r="B292" s="219"/>
      <c r="C292" s="220"/>
    </row>
    <row r="293" spans="1:3" ht="18.75" x14ac:dyDescent="0.3">
      <c r="A293" s="219"/>
      <c r="B293" s="219"/>
      <c r="C293" s="220"/>
    </row>
    <row r="294" spans="1:3" ht="18.75" x14ac:dyDescent="0.3">
      <c r="A294" s="219"/>
      <c r="B294" s="219"/>
      <c r="C294" s="220"/>
    </row>
    <row r="295" spans="1:3" ht="18.75" x14ac:dyDescent="0.3">
      <c r="A295" s="219"/>
      <c r="B295" s="219"/>
      <c r="C295" s="220"/>
    </row>
    <row r="296" spans="1:3" ht="18.75" x14ac:dyDescent="0.3">
      <c r="A296" s="219"/>
      <c r="B296" s="219"/>
      <c r="C296" s="220"/>
    </row>
    <row r="297" spans="1:3" ht="18.75" x14ac:dyDescent="0.3">
      <c r="A297" s="219"/>
      <c r="B297" s="219"/>
      <c r="C297" s="220"/>
    </row>
    <row r="298" spans="1:3" ht="18.75" x14ac:dyDescent="0.3">
      <c r="A298" s="219"/>
      <c r="B298" s="219"/>
      <c r="C298" s="220"/>
    </row>
    <row r="299" spans="1:3" ht="18.75" x14ac:dyDescent="0.3">
      <c r="A299" s="219"/>
      <c r="B299" s="219"/>
      <c r="C299" s="220"/>
    </row>
    <row r="300" spans="1:3" ht="18.75" x14ac:dyDescent="0.3">
      <c r="A300" s="219"/>
      <c r="B300" s="219"/>
      <c r="C300" s="220"/>
    </row>
    <row r="301" spans="1:3" ht="18.75" x14ac:dyDescent="0.3">
      <c r="A301" s="219"/>
      <c r="B301" s="219"/>
      <c r="C301" s="220"/>
    </row>
    <row r="302" spans="1:3" ht="18.75" x14ac:dyDescent="0.3">
      <c r="A302" s="219"/>
      <c r="B302" s="219"/>
      <c r="C302" s="220"/>
    </row>
    <row r="303" spans="1:3" ht="18.75" x14ac:dyDescent="0.3">
      <c r="A303" s="219"/>
      <c r="B303" s="219"/>
      <c r="C303" s="220"/>
    </row>
    <row r="304" spans="1:3" ht="18.75" x14ac:dyDescent="0.3">
      <c r="A304" s="219"/>
      <c r="B304" s="219"/>
      <c r="C304" s="220"/>
    </row>
    <row r="305" spans="1:3" ht="18.75" x14ac:dyDescent="0.3">
      <c r="A305" s="219"/>
      <c r="B305" s="219"/>
      <c r="C305" s="220"/>
    </row>
    <row r="306" spans="1:3" ht="18.75" x14ac:dyDescent="0.3">
      <c r="A306" s="219"/>
      <c r="B306" s="219"/>
      <c r="C306" s="220"/>
    </row>
    <row r="307" spans="1:3" ht="18.75" x14ac:dyDescent="0.3">
      <c r="A307" s="219"/>
      <c r="B307" s="219"/>
      <c r="C307" s="220"/>
    </row>
    <row r="308" spans="1:3" ht="18.75" x14ac:dyDescent="0.3">
      <c r="A308" s="219"/>
      <c r="B308" s="219"/>
      <c r="C308" s="220"/>
    </row>
    <row r="309" spans="1:3" ht="18.75" x14ac:dyDescent="0.3">
      <c r="A309" s="219"/>
      <c r="B309" s="219"/>
      <c r="C309" s="220"/>
    </row>
    <row r="310" spans="1:3" ht="18.75" x14ac:dyDescent="0.3">
      <c r="A310" s="219"/>
      <c r="B310" s="219"/>
      <c r="C310" s="220"/>
    </row>
    <row r="311" spans="1:3" ht="18.75" x14ac:dyDescent="0.3">
      <c r="A311" s="219"/>
      <c r="B311" s="219"/>
      <c r="C311" s="220"/>
    </row>
    <row r="312" spans="1:3" ht="18.75" x14ac:dyDescent="0.3">
      <c r="A312" s="219"/>
      <c r="B312" s="219"/>
      <c r="C312" s="220"/>
    </row>
    <row r="313" spans="1:3" ht="18.75" x14ac:dyDescent="0.3">
      <c r="A313" s="219"/>
      <c r="B313" s="219"/>
      <c r="C313" s="220"/>
    </row>
    <row r="314" spans="1:3" ht="18.75" x14ac:dyDescent="0.3">
      <c r="A314" s="219"/>
      <c r="B314" s="219"/>
      <c r="C314" s="220"/>
    </row>
    <row r="315" spans="1:3" ht="18.75" x14ac:dyDescent="0.3">
      <c r="A315" s="219"/>
      <c r="B315" s="219"/>
      <c r="C315" s="220"/>
    </row>
    <row r="316" spans="1:3" ht="18.75" x14ac:dyDescent="0.3">
      <c r="A316" s="219"/>
      <c r="B316" s="219"/>
      <c r="C316" s="220"/>
    </row>
    <row r="317" spans="1:3" ht="18.75" x14ac:dyDescent="0.3">
      <c r="A317" s="219"/>
      <c r="B317" s="219"/>
      <c r="C317" s="220"/>
    </row>
    <row r="318" spans="1:3" ht="18.75" x14ac:dyDescent="0.3">
      <c r="A318" s="219"/>
      <c r="B318" s="219"/>
      <c r="C318" s="220"/>
    </row>
    <row r="319" spans="1:3" ht="18.75" x14ac:dyDescent="0.3">
      <c r="A319" s="219"/>
      <c r="B319" s="219"/>
      <c r="C319" s="220"/>
    </row>
    <row r="320" spans="1:3" ht="18.75" x14ac:dyDescent="0.3">
      <c r="A320" s="219"/>
      <c r="B320" s="219"/>
      <c r="C320" s="220"/>
    </row>
    <row r="321" spans="1:3" ht="18.75" x14ac:dyDescent="0.3">
      <c r="A321" s="219"/>
      <c r="B321" s="219"/>
      <c r="C321" s="220"/>
    </row>
    <row r="322" spans="1:3" ht="18.75" x14ac:dyDescent="0.3">
      <c r="A322" s="219"/>
      <c r="B322" s="219"/>
      <c r="C322" s="220"/>
    </row>
    <row r="323" spans="1:3" ht="18.75" x14ac:dyDescent="0.3">
      <c r="A323" s="219"/>
      <c r="B323" s="219"/>
      <c r="C323" s="220"/>
    </row>
    <row r="324" spans="1:3" ht="18.75" x14ac:dyDescent="0.3">
      <c r="A324" s="219"/>
      <c r="B324" s="219"/>
      <c r="C324" s="220"/>
    </row>
    <row r="325" spans="1:3" ht="18.75" x14ac:dyDescent="0.3">
      <c r="A325" s="219"/>
      <c r="B325" s="219"/>
      <c r="C325" s="220"/>
    </row>
    <row r="326" spans="1:3" ht="18.75" x14ac:dyDescent="0.3">
      <c r="A326" s="219"/>
      <c r="B326" s="219"/>
      <c r="C326" s="220"/>
    </row>
    <row r="327" spans="1:3" ht="18.75" x14ac:dyDescent="0.3">
      <c r="A327" s="219"/>
      <c r="B327" s="219"/>
      <c r="C327" s="220"/>
    </row>
    <row r="328" spans="1:3" ht="18.75" x14ac:dyDescent="0.3">
      <c r="A328" s="219"/>
      <c r="B328" s="219"/>
      <c r="C328" s="220"/>
    </row>
    <row r="329" spans="1:3" ht="18.75" x14ac:dyDescent="0.3">
      <c r="A329" s="219"/>
      <c r="B329" s="219"/>
      <c r="C329" s="220"/>
    </row>
    <row r="330" spans="1:3" ht="18.75" x14ac:dyDescent="0.3">
      <c r="A330" s="219"/>
      <c r="B330" s="219"/>
      <c r="C330" s="220"/>
    </row>
    <row r="331" spans="1:3" ht="18.75" x14ac:dyDescent="0.3">
      <c r="A331" s="219"/>
      <c r="B331" s="219"/>
      <c r="C331" s="220"/>
    </row>
    <row r="332" spans="1:3" ht="18.75" x14ac:dyDescent="0.3">
      <c r="A332" s="219"/>
      <c r="B332" s="219"/>
      <c r="C332" s="220"/>
    </row>
    <row r="333" spans="1:3" ht="18.75" x14ac:dyDescent="0.3">
      <c r="A333" s="219"/>
      <c r="B333" s="219"/>
      <c r="C333" s="220"/>
    </row>
    <row r="334" spans="1:3" ht="18.75" x14ac:dyDescent="0.3">
      <c r="A334" s="219"/>
      <c r="B334" s="219"/>
      <c r="C334" s="220"/>
    </row>
    <row r="335" spans="1:3" ht="18.75" x14ac:dyDescent="0.3">
      <c r="A335" s="219"/>
      <c r="B335" s="219"/>
      <c r="C335" s="220"/>
    </row>
    <row r="336" spans="1:3" ht="18.75" x14ac:dyDescent="0.3">
      <c r="A336" s="219"/>
      <c r="B336" s="219"/>
      <c r="C336" s="220"/>
    </row>
    <row r="337" spans="1:3" ht="18.75" x14ac:dyDescent="0.3">
      <c r="A337" s="219"/>
      <c r="B337" s="219"/>
      <c r="C337" s="220"/>
    </row>
    <row r="338" spans="1:3" ht="18.75" x14ac:dyDescent="0.3">
      <c r="A338" s="219"/>
      <c r="B338" s="219"/>
      <c r="C338" s="220"/>
    </row>
    <row r="339" spans="1:3" ht="18.75" x14ac:dyDescent="0.3">
      <c r="A339" s="219"/>
      <c r="B339" s="219"/>
      <c r="C339" s="220"/>
    </row>
    <row r="340" spans="1:3" ht="18.75" x14ac:dyDescent="0.3">
      <c r="A340" s="219"/>
      <c r="B340" s="219"/>
      <c r="C340" s="220"/>
    </row>
    <row r="341" spans="1:3" ht="18.75" x14ac:dyDescent="0.3">
      <c r="A341" s="219"/>
      <c r="B341" s="219"/>
      <c r="C341" s="220"/>
    </row>
    <row r="342" spans="1:3" ht="18.75" x14ac:dyDescent="0.3">
      <c r="A342" s="219"/>
      <c r="B342" s="219"/>
      <c r="C342" s="220"/>
    </row>
    <row r="343" spans="1:3" ht="18.75" x14ac:dyDescent="0.3">
      <c r="A343" s="219"/>
      <c r="B343" s="219"/>
      <c r="C343" s="220"/>
    </row>
    <row r="344" spans="1:3" ht="18.75" x14ac:dyDescent="0.3">
      <c r="A344" s="219"/>
      <c r="B344" s="219"/>
      <c r="C344" s="220"/>
    </row>
    <row r="345" spans="1:3" ht="18.75" x14ac:dyDescent="0.3">
      <c r="A345" s="219"/>
      <c r="B345" s="219"/>
      <c r="C345" s="220"/>
    </row>
    <row r="346" spans="1:3" ht="18.75" x14ac:dyDescent="0.3">
      <c r="A346" s="219"/>
      <c r="B346" s="219"/>
      <c r="C346" s="220"/>
    </row>
    <row r="347" spans="1:3" ht="18.75" x14ac:dyDescent="0.3">
      <c r="A347" s="219"/>
      <c r="B347" s="219"/>
      <c r="C347" s="220"/>
    </row>
    <row r="348" spans="1:3" ht="18.75" x14ac:dyDescent="0.3">
      <c r="A348" s="219"/>
      <c r="B348" s="219"/>
      <c r="C348" s="220"/>
    </row>
    <row r="349" spans="1:3" ht="18.75" x14ac:dyDescent="0.3">
      <c r="A349" s="219"/>
      <c r="B349" s="219"/>
      <c r="C349" s="220"/>
    </row>
    <row r="350" spans="1:3" ht="18.75" x14ac:dyDescent="0.3">
      <c r="A350" s="219"/>
      <c r="B350" s="219"/>
      <c r="C350" s="220"/>
    </row>
    <row r="351" spans="1:3" ht="18.75" x14ac:dyDescent="0.3">
      <c r="A351" s="219"/>
      <c r="B351" s="219"/>
      <c r="C351" s="220"/>
    </row>
    <row r="352" spans="1:3" ht="18.75" x14ac:dyDescent="0.3">
      <c r="A352" s="219"/>
      <c r="B352" s="219"/>
      <c r="C352" s="220"/>
    </row>
    <row r="353" spans="1:3" ht="18.75" x14ac:dyDescent="0.3">
      <c r="A353" s="219"/>
      <c r="B353" s="219"/>
      <c r="C353" s="220"/>
    </row>
    <row r="354" spans="1:3" ht="18.75" x14ac:dyDescent="0.3">
      <c r="A354" s="219"/>
      <c r="B354" s="219"/>
      <c r="C354" s="220"/>
    </row>
    <row r="355" spans="1:3" ht="18.75" x14ac:dyDescent="0.3">
      <c r="A355" s="219"/>
      <c r="B355" s="219"/>
      <c r="C355" s="220"/>
    </row>
    <row r="356" spans="1:3" ht="18.75" x14ac:dyDescent="0.3">
      <c r="A356" s="219"/>
      <c r="B356" s="219"/>
      <c r="C356" s="220"/>
    </row>
    <row r="357" spans="1:3" ht="18.75" x14ac:dyDescent="0.3">
      <c r="A357" s="219"/>
      <c r="B357" s="219"/>
      <c r="C357" s="220"/>
    </row>
    <row r="358" spans="1:3" ht="18.75" x14ac:dyDescent="0.3">
      <c r="A358" s="219"/>
      <c r="B358" s="219"/>
      <c r="C358" s="220"/>
    </row>
    <row r="359" spans="1:3" ht="18.75" x14ac:dyDescent="0.3">
      <c r="A359" s="219"/>
      <c r="B359" s="219"/>
      <c r="C359" s="220"/>
    </row>
    <row r="360" spans="1:3" ht="18.75" x14ac:dyDescent="0.3">
      <c r="A360" s="219"/>
      <c r="B360" s="219"/>
      <c r="C360" s="220"/>
    </row>
    <row r="361" spans="1:3" ht="18.75" x14ac:dyDescent="0.3">
      <c r="A361" s="219"/>
      <c r="B361" s="219"/>
      <c r="C361" s="220"/>
    </row>
    <row r="362" spans="1:3" ht="18.75" x14ac:dyDescent="0.3">
      <c r="A362" s="219"/>
      <c r="B362" s="219"/>
      <c r="C362" s="220"/>
    </row>
    <row r="363" spans="1:3" ht="18.75" x14ac:dyDescent="0.3">
      <c r="A363" s="219"/>
      <c r="B363" s="219"/>
      <c r="C363" s="220"/>
    </row>
    <row r="364" spans="1:3" ht="18.75" x14ac:dyDescent="0.3">
      <c r="A364" s="219"/>
      <c r="B364" s="219"/>
      <c r="C364" s="220"/>
    </row>
    <row r="365" spans="1:3" ht="18.75" x14ac:dyDescent="0.3">
      <c r="A365" s="219"/>
      <c r="B365" s="219"/>
      <c r="C365" s="220"/>
    </row>
    <row r="366" spans="1:3" ht="18.75" x14ac:dyDescent="0.3">
      <c r="A366" s="219"/>
      <c r="B366" s="219"/>
      <c r="C366" s="220"/>
    </row>
    <row r="367" spans="1:3" ht="18.75" x14ac:dyDescent="0.3">
      <c r="A367" s="219"/>
      <c r="B367" s="219"/>
      <c r="C367" s="220"/>
    </row>
    <row r="368" spans="1:3" ht="18.75" x14ac:dyDescent="0.3">
      <c r="A368" s="219"/>
      <c r="B368" s="219"/>
      <c r="C368" s="220"/>
    </row>
    <row r="369" spans="1:3" ht="18.75" x14ac:dyDescent="0.3">
      <c r="A369" s="219"/>
      <c r="B369" s="219"/>
      <c r="C369" s="220"/>
    </row>
    <row r="370" spans="1:3" ht="18.75" x14ac:dyDescent="0.3">
      <c r="A370" s="219"/>
      <c r="B370" s="219"/>
      <c r="C370" s="220"/>
    </row>
    <row r="371" spans="1:3" ht="18.75" x14ac:dyDescent="0.3">
      <c r="A371" s="219"/>
      <c r="B371" s="219"/>
      <c r="C371" s="220"/>
    </row>
    <row r="372" spans="1:3" ht="18.75" x14ac:dyDescent="0.3">
      <c r="A372" s="219"/>
      <c r="B372" s="219"/>
      <c r="C372" s="220"/>
    </row>
    <row r="373" spans="1:3" ht="18.75" x14ac:dyDescent="0.3">
      <c r="A373" s="219"/>
      <c r="B373" s="219"/>
      <c r="C373" s="220"/>
    </row>
    <row r="374" spans="1:3" ht="18.75" x14ac:dyDescent="0.3">
      <c r="A374" s="219"/>
      <c r="B374" s="219"/>
      <c r="C374" s="220"/>
    </row>
    <row r="375" spans="1:3" ht="18.75" x14ac:dyDescent="0.3">
      <c r="A375" s="219"/>
      <c r="B375" s="219"/>
      <c r="C375" s="220"/>
    </row>
    <row r="376" spans="1:3" ht="18.75" x14ac:dyDescent="0.3">
      <c r="A376" s="219"/>
      <c r="B376" s="219"/>
      <c r="C376" s="220"/>
    </row>
    <row r="377" spans="1:3" ht="18.75" x14ac:dyDescent="0.3">
      <c r="A377" s="219"/>
      <c r="B377" s="219"/>
      <c r="C377" s="220"/>
    </row>
    <row r="378" spans="1:3" ht="18.75" x14ac:dyDescent="0.3">
      <c r="A378" s="219"/>
      <c r="B378" s="219"/>
      <c r="C378" s="220"/>
    </row>
    <row r="379" spans="1:3" ht="18.75" x14ac:dyDescent="0.3">
      <c r="A379" s="219"/>
      <c r="B379" s="219"/>
      <c r="C379" s="220"/>
    </row>
    <row r="380" spans="1:3" ht="18.75" x14ac:dyDescent="0.3">
      <c r="A380" s="219"/>
      <c r="B380" s="219"/>
      <c r="C380" s="220"/>
    </row>
    <row r="381" spans="1:3" ht="18.75" x14ac:dyDescent="0.3">
      <c r="A381" s="219"/>
      <c r="B381" s="219"/>
      <c r="C381" s="220"/>
    </row>
    <row r="382" spans="1:3" ht="18.75" x14ac:dyDescent="0.3">
      <c r="A382" s="219"/>
      <c r="B382" s="219"/>
      <c r="C382" s="220"/>
    </row>
    <row r="383" spans="1:3" ht="18.75" x14ac:dyDescent="0.3">
      <c r="A383" s="219"/>
      <c r="B383" s="219"/>
      <c r="C383" s="220"/>
    </row>
    <row r="384" spans="1:3" ht="18.75" x14ac:dyDescent="0.3">
      <c r="A384" s="219"/>
      <c r="B384" s="219"/>
      <c r="C384" s="220"/>
    </row>
    <row r="385" spans="1:3" ht="18.75" x14ac:dyDescent="0.3">
      <c r="A385" s="219"/>
      <c r="B385" s="219"/>
      <c r="C385" s="220"/>
    </row>
    <row r="386" spans="1:3" ht="18.75" x14ac:dyDescent="0.3">
      <c r="A386" s="219"/>
      <c r="B386" s="219"/>
      <c r="C386" s="220"/>
    </row>
    <row r="387" spans="1:3" ht="18.75" x14ac:dyDescent="0.3">
      <c r="A387" s="219"/>
      <c r="B387" s="219"/>
      <c r="C387" s="220"/>
    </row>
    <row r="388" spans="1:3" ht="18.75" x14ac:dyDescent="0.3">
      <c r="A388" s="219"/>
      <c r="B388" s="219"/>
      <c r="C388" s="220"/>
    </row>
    <row r="389" spans="1:3" ht="18.75" x14ac:dyDescent="0.3">
      <c r="A389" s="219"/>
      <c r="B389" s="219"/>
      <c r="C389" s="220"/>
    </row>
    <row r="390" spans="1:3" ht="18.75" x14ac:dyDescent="0.3">
      <c r="A390" s="219"/>
      <c r="B390" s="219"/>
      <c r="C390" s="220"/>
    </row>
    <row r="391" spans="1:3" ht="18.75" x14ac:dyDescent="0.3">
      <c r="A391" s="219"/>
      <c r="B391" s="219"/>
      <c r="C391" s="220"/>
    </row>
    <row r="392" spans="1:3" ht="18.75" x14ac:dyDescent="0.3">
      <c r="A392" s="219"/>
      <c r="B392" s="219"/>
      <c r="C392" s="220"/>
    </row>
    <row r="393" spans="1:3" ht="18.75" x14ac:dyDescent="0.3">
      <c r="A393" s="219"/>
      <c r="B393" s="219"/>
      <c r="C393" s="220"/>
    </row>
    <row r="394" spans="1:3" ht="18.75" x14ac:dyDescent="0.3">
      <c r="A394" s="219"/>
      <c r="B394" s="219"/>
      <c r="C394" s="220"/>
    </row>
    <row r="395" spans="1:3" ht="18.75" x14ac:dyDescent="0.3">
      <c r="A395" s="219"/>
      <c r="B395" s="219"/>
      <c r="C395" s="220"/>
    </row>
    <row r="396" spans="1:3" ht="18.75" x14ac:dyDescent="0.3">
      <c r="A396" s="219"/>
      <c r="B396" s="219"/>
      <c r="C396" s="220"/>
    </row>
    <row r="397" spans="1:3" ht="18.75" x14ac:dyDescent="0.3">
      <c r="A397" s="219"/>
      <c r="B397" s="219"/>
      <c r="C397" s="220"/>
    </row>
    <row r="398" spans="1:3" ht="18.75" x14ac:dyDescent="0.3">
      <c r="A398" s="219"/>
      <c r="B398" s="219"/>
      <c r="C398" s="220"/>
    </row>
    <row r="399" spans="1:3" ht="18.75" x14ac:dyDescent="0.3">
      <c r="A399" s="219"/>
      <c r="B399" s="219"/>
      <c r="C399" s="220"/>
    </row>
    <row r="400" spans="1:3" ht="18.75" x14ac:dyDescent="0.3">
      <c r="A400" s="219"/>
      <c r="B400" s="219"/>
      <c r="C400" s="220"/>
    </row>
    <row r="401" spans="1:3" ht="18.75" x14ac:dyDescent="0.3">
      <c r="A401" s="219"/>
      <c r="B401" s="219"/>
      <c r="C401" s="220"/>
    </row>
    <row r="402" spans="1:3" ht="18.75" x14ac:dyDescent="0.3">
      <c r="A402" s="219"/>
      <c r="B402" s="219"/>
      <c r="C402" s="220"/>
    </row>
    <row r="403" spans="1:3" ht="18.75" x14ac:dyDescent="0.3">
      <c r="A403" s="219"/>
      <c r="B403" s="219"/>
      <c r="C403" s="220"/>
    </row>
    <row r="404" spans="1:3" ht="18.75" x14ac:dyDescent="0.3">
      <c r="A404" s="219"/>
      <c r="B404" s="219"/>
      <c r="C404" s="220"/>
    </row>
    <row r="405" spans="1:3" ht="18.75" x14ac:dyDescent="0.3">
      <c r="A405" s="219"/>
      <c r="B405" s="219"/>
      <c r="C405" s="220"/>
    </row>
    <row r="406" spans="1:3" ht="18.75" x14ac:dyDescent="0.3">
      <c r="A406" s="219"/>
      <c r="B406" s="219"/>
      <c r="C406" s="220"/>
    </row>
    <row r="407" spans="1:3" ht="18.75" x14ac:dyDescent="0.3">
      <c r="A407" s="219"/>
      <c r="B407" s="219"/>
      <c r="C407" s="220"/>
    </row>
    <row r="408" spans="1:3" ht="18.75" x14ac:dyDescent="0.3">
      <c r="A408" s="219"/>
      <c r="B408" s="219"/>
      <c r="C408" s="220"/>
    </row>
    <row r="409" spans="1:3" ht="18.75" x14ac:dyDescent="0.3">
      <c r="A409" s="219"/>
      <c r="B409" s="219"/>
      <c r="C409" s="220"/>
    </row>
    <row r="410" spans="1:3" ht="18.75" x14ac:dyDescent="0.3">
      <c r="A410" s="219"/>
      <c r="B410" s="219"/>
      <c r="C410" s="220"/>
    </row>
    <row r="411" spans="1:3" ht="18.75" x14ac:dyDescent="0.3">
      <c r="A411" s="219"/>
      <c r="B411" s="219"/>
      <c r="C411" s="220"/>
    </row>
    <row r="412" spans="1:3" ht="18.75" x14ac:dyDescent="0.3">
      <c r="A412" s="219"/>
      <c r="B412" s="219"/>
      <c r="C412" s="220"/>
    </row>
    <row r="413" spans="1:3" ht="18.75" x14ac:dyDescent="0.3">
      <c r="A413" s="219"/>
      <c r="B413" s="219"/>
      <c r="C413" s="220"/>
    </row>
    <row r="414" spans="1:3" ht="18.75" x14ac:dyDescent="0.3">
      <c r="A414" s="219"/>
      <c r="B414" s="219"/>
      <c r="C414" s="220"/>
    </row>
    <row r="415" spans="1:3" ht="18.75" x14ac:dyDescent="0.3">
      <c r="A415" s="219"/>
      <c r="B415" s="219"/>
      <c r="C415" s="220"/>
    </row>
    <row r="416" spans="1:3" ht="18.75" x14ac:dyDescent="0.3">
      <c r="A416" s="219"/>
      <c r="B416" s="219"/>
      <c r="C416" s="220"/>
    </row>
    <row r="417" spans="1:3" ht="18.75" x14ac:dyDescent="0.3">
      <c r="A417" s="219"/>
      <c r="B417" s="219"/>
      <c r="C417" s="220"/>
    </row>
    <row r="418" spans="1:3" ht="18.75" x14ac:dyDescent="0.3">
      <c r="A418" s="219"/>
      <c r="B418" s="219"/>
      <c r="C418" s="220"/>
    </row>
    <row r="419" spans="1:3" ht="18.75" x14ac:dyDescent="0.3">
      <c r="A419" s="219"/>
      <c r="B419" s="219"/>
      <c r="C419" s="220"/>
    </row>
    <row r="420" spans="1:3" ht="18.75" x14ac:dyDescent="0.3">
      <c r="A420" s="219"/>
      <c r="B420" s="219"/>
      <c r="C420" s="220"/>
    </row>
    <row r="421" spans="1:3" ht="18.75" x14ac:dyDescent="0.3">
      <c r="A421" s="219"/>
      <c r="B421" s="219"/>
      <c r="C421" s="220"/>
    </row>
    <row r="422" spans="1:3" ht="18.75" x14ac:dyDescent="0.3">
      <c r="A422" s="219"/>
      <c r="B422" s="219"/>
      <c r="C422" s="220"/>
    </row>
    <row r="423" spans="1:3" ht="18.75" x14ac:dyDescent="0.3">
      <c r="A423" s="219"/>
      <c r="B423" s="219"/>
      <c r="C423" s="220"/>
    </row>
    <row r="424" spans="1:3" ht="18.75" x14ac:dyDescent="0.3">
      <c r="A424" s="219"/>
      <c r="B424" s="219"/>
      <c r="C424" s="220"/>
    </row>
    <row r="425" spans="1:3" ht="18.75" x14ac:dyDescent="0.3">
      <c r="A425" s="219"/>
      <c r="B425" s="219"/>
      <c r="C425" s="220"/>
    </row>
    <row r="426" spans="1:3" ht="18.75" x14ac:dyDescent="0.3">
      <c r="A426" s="219"/>
      <c r="B426" s="219"/>
      <c r="C426" s="220"/>
    </row>
    <row r="427" spans="1:3" ht="18.75" x14ac:dyDescent="0.3">
      <c r="A427" s="219"/>
      <c r="B427" s="219"/>
      <c r="C427" s="220"/>
    </row>
    <row r="428" spans="1:3" ht="18.75" x14ac:dyDescent="0.3">
      <c r="A428" s="219"/>
      <c r="B428" s="219"/>
      <c r="C428" s="220"/>
    </row>
    <row r="429" spans="1:3" ht="18.75" x14ac:dyDescent="0.3">
      <c r="A429" s="219"/>
      <c r="B429" s="219"/>
      <c r="C429" s="220"/>
    </row>
    <row r="430" spans="1:3" ht="18.75" x14ac:dyDescent="0.3">
      <c r="A430" s="219"/>
      <c r="B430" s="219"/>
      <c r="C430" s="220"/>
    </row>
    <row r="431" spans="1:3" ht="18.75" x14ac:dyDescent="0.3">
      <c r="A431" s="219"/>
      <c r="B431" s="219"/>
      <c r="C431" s="220"/>
    </row>
    <row r="432" spans="1:3" ht="18.75" x14ac:dyDescent="0.3">
      <c r="A432" s="219"/>
      <c r="B432" s="219"/>
      <c r="C432" s="220"/>
    </row>
    <row r="433" spans="1:3" ht="18.75" x14ac:dyDescent="0.3">
      <c r="A433" s="219"/>
      <c r="B433" s="219"/>
      <c r="C433" s="220"/>
    </row>
    <row r="434" spans="1:3" ht="18.75" x14ac:dyDescent="0.3">
      <c r="A434" s="219"/>
      <c r="B434" s="219"/>
      <c r="C434" s="220"/>
    </row>
    <row r="435" spans="1:3" ht="18.75" x14ac:dyDescent="0.3">
      <c r="A435" s="219"/>
      <c r="B435" s="219"/>
      <c r="C435" s="220"/>
    </row>
    <row r="436" spans="1:3" ht="18.75" x14ac:dyDescent="0.3">
      <c r="A436" s="219"/>
      <c r="B436" s="219"/>
      <c r="C436" s="220"/>
    </row>
    <row r="437" spans="1:3" ht="18.75" x14ac:dyDescent="0.3">
      <c r="A437" s="219"/>
      <c r="B437" s="219"/>
      <c r="C437" s="220"/>
    </row>
    <row r="438" spans="1:3" ht="18.75" x14ac:dyDescent="0.3">
      <c r="A438" s="219"/>
      <c r="B438" s="219"/>
      <c r="C438" s="220"/>
    </row>
    <row r="439" spans="1:3" ht="18.75" x14ac:dyDescent="0.3">
      <c r="A439" s="219"/>
      <c r="B439" s="219"/>
      <c r="C439" s="220"/>
    </row>
    <row r="440" spans="1:3" ht="18.75" x14ac:dyDescent="0.3">
      <c r="A440" s="219"/>
      <c r="B440" s="219"/>
      <c r="C440" s="220"/>
    </row>
    <row r="441" spans="1:3" ht="18.75" x14ac:dyDescent="0.3">
      <c r="A441" s="219"/>
      <c r="B441" s="219"/>
      <c r="C441" s="220"/>
    </row>
    <row r="442" spans="1:3" ht="18.75" x14ac:dyDescent="0.3">
      <c r="A442" s="219"/>
      <c r="B442" s="219"/>
      <c r="C442" s="220"/>
    </row>
    <row r="443" spans="1:3" ht="18.75" x14ac:dyDescent="0.3">
      <c r="A443" s="219"/>
      <c r="B443" s="219"/>
      <c r="C443" s="220"/>
    </row>
    <row r="444" spans="1:3" ht="18.75" x14ac:dyDescent="0.3">
      <c r="A444" s="219"/>
      <c r="B444" s="219"/>
      <c r="C444" s="220"/>
    </row>
    <row r="445" spans="1:3" ht="18.75" x14ac:dyDescent="0.3">
      <c r="A445" s="219"/>
      <c r="B445" s="219"/>
      <c r="C445" s="220"/>
    </row>
    <row r="446" spans="1:3" ht="18.75" x14ac:dyDescent="0.3">
      <c r="A446" s="219"/>
      <c r="B446" s="219"/>
      <c r="C446" s="220"/>
    </row>
    <row r="447" spans="1:3" ht="18.75" x14ac:dyDescent="0.3">
      <c r="A447" s="219"/>
      <c r="B447" s="219"/>
      <c r="C447" s="220"/>
    </row>
    <row r="448" spans="1:3" ht="18.75" x14ac:dyDescent="0.3">
      <c r="A448" s="219"/>
      <c r="B448" s="219"/>
      <c r="C448" s="220"/>
    </row>
    <row r="449" spans="1:3" ht="18.75" x14ac:dyDescent="0.3">
      <c r="A449" s="219"/>
      <c r="B449" s="219"/>
      <c r="C449" s="220"/>
    </row>
    <row r="450" spans="1:3" ht="18.75" x14ac:dyDescent="0.3">
      <c r="A450" s="219"/>
      <c r="B450" s="219"/>
      <c r="C450" s="220"/>
    </row>
    <row r="451" spans="1:3" ht="18.75" x14ac:dyDescent="0.3">
      <c r="A451" s="219"/>
      <c r="B451" s="219"/>
      <c r="C451" s="220"/>
    </row>
    <row r="452" spans="1:3" ht="18.75" x14ac:dyDescent="0.3">
      <c r="A452" s="219"/>
      <c r="B452" s="219"/>
      <c r="C452" s="220"/>
    </row>
    <row r="453" spans="1:3" ht="18.75" x14ac:dyDescent="0.3">
      <c r="A453" s="219"/>
      <c r="B453" s="219"/>
      <c r="C453" s="220"/>
    </row>
    <row r="454" spans="1:3" ht="18.75" x14ac:dyDescent="0.3">
      <c r="A454" s="219"/>
      <c r="B454" s="219"/>
      <c r="C454" s="220"/>
    </row>
    <row r="455" spans="1:3" ht="18.75" x14ac:dyDescent="0.3">
      <c r="A455" s="219"/>
      <c r="B455" s="219"/>
      <c r="C455" s="220"/>
    </row>
    <row r="456" spans="1:3" ht="18.75" x14ac:dyDescent="0.3">
      <c r="A456" s="219"/>
      <c r="B456" s="219"/>
      <c r="C456" s="220"/>
    </row>
    <row r="457" spans="1:3" ht="18.75" x14ac:dyDescent="0.3">
      <c r="A457" s="219"/>
      <c r="B457" s="219"/>
      <c r="C457" s="220"/>
    </row>
    <row r="458" spans="1:3" ht="18.75" x14ac:dyDescent="0.3">
      <c r="A458" s="219"/>
      <c r="B458" s="219"/>
      <c r="C458" s="220"/>
    </row>
    <row r="459" spans="1:3" ht="18.75" x14ac:dyDescent="0.3">
      <c r="A459" s="219"/>
      <c r="B459" s="219"/>
      <c r="C459" s="220"/>
    </row>
    <row r="460" spans="1:3" ht="18.75" x14ac:dyDescent="0.3">
      <c r="A460" s="219"/>
      <c r="B460" s="219"/>
      <c r="C460" s="220"/>
    </row>
    <row r="461" spans="1:3" ht="18.75" x14ac:dyDescent="0.3">
      <c r="A461" s="219"/>
      <c r="B461" s="219"/>
      <c r="C461" s="220"/>
    </row>
    <row r="462" spans="1:3" ht="18.75" x14ac:dyDescent="0.3">
      <c r="A462" s="219"/>
      <c r="B462" s="219"/>
      <c r="C462" s="220"/>
    </row>
    <row r="463" spans="1:3" ht="18.75" x14ac:dyDescent="0.3">
      <c r="A463" s="219"/>
      <c r="B463" s="219"/>
      <c r="C463" s="220"/>
    </row>
    <row r="464" spans="1:3" ht="18.75" x14ac:dyDescent="0.3">
      <c r="A464" s="219"/>
      <c r="B464" s="219"/>
      <c r="C464" s="220"/>
    </row>
    <row r="465" spans="1:3" ht="18.75" x14ac:dyDescent="0.3">
      <c r="A465" s="219"/>
      <c r="B465" s="219"/>
      <c r="C465" s="220"/>
    </row>
    <row r="466" spans="1:3" ht="18.75" x14ac:dyDescent="0.3">
      <c r="A466" s="219"/>
      <c r="B466" s="219"/>
      <c r="C466" s="220"/>
    </row>
    <row r="467" spans="1:3" ht="18.75" x14ac:dyDescent="0.3">
      <c r="A467" s="219"/>
      <c r="B467" s="219"/>
      <c r="C467" s="220"/>
    </row>
    <row r="468" spans="1:3" ht="18.75" x14ac:dyDescent="0.3">
      <c r="A468" s="219"/>
      <c r="B468" s="219"/>
      <c r="C468" s="220"/>
    </row>
    <row r="469" spans="1:3" ht="18.75" x14ac:dyDescent="0.3">
      <c r="A469" s="219"/>
      <c r="B469" s="219"/>
      <c r="C469" s="220"/>
    </row>
    <row r="470" spans="1:3" ht="18.75" x14ac:dyDescent="0.3">
      <c r="A470" s="219"/>
      <c r="B470" s="219"/>
      <c r="C470" s="220"/>
    </row>
    <row r="471" spans="1:3" ht="18.75" x14ac:dyDescent="0.3">
      <c r="A471" s="219"/>
      <c r="B471" s="219"/>
      <c r="C471" s="220"/>
    </row>
    <row r="472" spans="1:3" ht="18.75" x14ac:dyDescent="0.3">
      <c r="A472" s="219"/>
      <c r="B472" s="219"/>
      <c r="C472" s="220"/>
    </row>
    <row r="473" spans="1:3" ht="18.75" x14ac:dyDescent="0.3">
      <c r="A473" s="219"/>
      <c r="B473" s="219"/>
      <c r="C473" s="220"/>
    </row>
    <row r="474" spans="1:3" ht="18.75" x14ac:dyDescent="0.3">
      <c r="A474" s="219"/>
      <c r="B474" s="219"/>
      <c r="C474" s="220"/>
    </row>
    <row r="475" spans="1:3" ht="18.75" x14ac:dyDescent="0.3">
      <c r="A475" s="219"/>
      <c r="B475" s="219"/>
      <c r="C475" s="220"/>
    </row>
    <row r="476" spans="1:3" ht="18.75" x14ac:dyDescent="0.3">
      <c r="A476" s="219"/>
      <c r="B476" s="219"/>
      <c r="C476" s="220"/>
    </row>
    <row r="477" spans="1:3" ht="18.75" x14ac:dyDescent="0.3">
      <c r="A477" s="219"/>
      <c r="B477" s="219"/>
      <c r="C477" s="220"/>
    </row>
    <row r="478" spans="1:3" ht="18.75" x14ac:dyDescent="0.3">
      <c r="A478" s="219"/>
      <c r="B478" s="219"/>
      <c r="C478" s="220"/>
    </row>
    <row r="479" spans="1:3" ht="18.75" x14ac:dyDescent="0.3">
      <c r="A479" s="219"/>
      <c r="B479" s="219"/>
      <c r="C479" s="220"/>
    </row>
    <row r="480" spans="1:3" ht="18.75" x14ac:dyDescent="0.3">
      <c r="A480" s="219"/>
      <c r="B480" s="219"/>
      <c r="C480" s="220"/>
    </row>
    <row r="481" spans="1:3" ht="18.75" x14ac:dyDescent="0.3">
      <c r="A481" s="219"/>
      <c r="B481" s="219"/>
      <c r="C481" s="220"/>
    </row>
    <row r="482" spans="1:3" ht="18.75" x14ac:dyDescent="0.3">
      <c r="A482" s="219"/>
      <c r="B482" s="219"/>
      <c r="C482" s="220"/>
    </row>
    <row r="483" spans="1:3" ht="18.75" x14ac:dyDescent="0.3">
      <c r="A483" s="219"/>
      <c r="B483" s="219"/>
      <c r="C483" s="220"/>
    </row>
    <row r="484" spans="1:3" ht="18.75" x14ac:dyDescent="0.3">
      <c r="A484" s="219"/>
      <c r="B484" s="219"/>
      <c r="C484" s="220"/>
    </row>
    <row r="485" spans="1:3" ht="18.75" x14ac:dyDescent="0.3">
      <c r="A485" s="219"/>
      <c r="B485" s="219"/>
      <c r="C485" s="220"/>
    </row>
    <row r="486" spans="1:3" ht="18.75" x14ac:dyDescent="0.3">
      <c r="A486" s="219"/>
      <c r="B486" s="219"/>
      <c r="C486" s="220"/>
    </row>
    <row r="487" spans="1:3" ht="18.75" x14ac:dyDescent="0.3">
      <c r="A487" s="219"/>
      <c r="B487" s="219"/>
      <c r="C487" s="220"/>
    </row>
    <row r="488" spans="1:3" ht="18.75" x14ac:dyDescent="0.3">
      <c r="A488" s="219"/>
      <c r="B488" s="219"/>
      <c r="C488" s="220"/>
    </row>
    <row r="489" spans="1:3" ht="18.75" x14ac:dyDescent="0.3">
      <c r="A489" s="219"/>
      <c r="B489" s="219"/>
      <c r="C489" s="220"/>
    </row>
    <row r="490" spans="1:3" ht="18.75" x14ac:dyDescent="0.3">
      <c r="A490" s="219"/>
      <c r="B490" s="219"/>
      <c r="C490" s="220"/>
    </row>
    <row r="491" spans="1:3" ht="18.75" x14ac:dyDescent="0.3">
      <c r="A491" s="219"/>
      <c r="B491" s="219"/>
      <c r="C491" s="220"/>
    </row>
    <row r="492" spans="1:3" ht="18.75" x14ac:dyDescent="0.3">
      <c r="A492" s="219"/>
      <c r="B492" s="219"/>
      <c r="C492" s="220"/>
    </row>
    <row r="493" spans="1:3" ht="18.75" x14ac:dyDescent="0.3">
      <c r="A493" s="219"/>
      <c r="B493" s="219"/>
      <c r="C493" s="220"/>
    </row>
    <row r="494" spans="1:3" ht="18.75" x14ac:dyDescent="0.3">
      <c r="A494" s="219"/>
      <c r="B494" s="219"/>
      <c r="C494" s="220"/>
    </row>
    <row r="495" spans="1:3" ht="18.75" x14ac:dyDescent="0.3">
      <c r="A495" s="219"/>
      <c r="B495" s="219"/>
      <c r="C495" s="220"/>
    </row>
    <row r="496" spans="1:3" ht="18.75" x14ac:dyDescent="0.3">
      <c r="A496" s="219"/>
      <c r="B496" s="219"/>
      <c r="C496" s="220"/>
    </row>
    <row r="497" spans="1:3" ht="18.75" x14ac:dyDescent="0.3">
      <c r="A497" s="219"/>
      <c r="B497" s="219"/>
      <c r="C497" s="220"/>
    </row>
    <row r="498" spans="1:3" ht="18.75" x14ac:dyDescent="0.3">
      <c r="A498" s="219"/>
      <c r="B498" s="219"/>
      <c r="C498" s="220"/>
    </row>
    <row r="499" spans="1:3" ht="18.75" x14ac:dyDescent="0.3">
      <c r="A499" s="219"/>
      <c r="B499" s="219"/>
      <c r="C499" s="220"/>
    </row>
    <row r="500" spans="1:3" ht="18.75" x14ac:dyDescent="0.3">
      <c r="A500" s="219"/>
      <c r="B500" s="219"/>
      <c r="C500" s="220"/>
    </row>
    <row r="501" spans="1:3" ht="18.75" x14ac:dyDescent="0.3">
      <c r="A501" s="219"/>
      <c r="B501" s="219"/>
      <c r="C501" s="220"/>
    </row>
    <row r="502" spans="1:3" ht="18.75" x14ac:dyDescent="0.3">
      <c r="A502" s="219"/>
      <c r="B502" s="219"/>
      <c r="C502" s="220"/>
    </row>
    <row r="503" spans="1:3" ht="18.75" x14ac:dyDescent="0.3">
      <c r="A503" s="219"/>
      <c r="B503" s="219"/>
      <c r="C503" s="220"/>
    </row>
    <row r="504" spans="1:3" ht="18.75" x14ac:dyDescent="0.3">
      <c r="A504" s="219"/>
      <c r="B504" s="219"/>
      <c r="C504" s="220"/>
    </row>
    <row r="505" spans="1:3" ht="18.75" x14ac:dyDescent="0.3">
      <c r="A505" s="219"/>
      <c r="B505" s="219"/>
      <c r="C505" s="220"/>
    </row>
    <row r="506" spans="1:3" ht="18.75" x14ac:dyDescent="0.3">
      <c r="A506" s="219"/>
      <c r="B506" s="219"/>
      <c r="C506" s="220"/>
    </row>
    <row r="507" spans="1:3" ht="18.75" x14ac:dyDescent="0.3">
      <c r="A507" s="219"/>
      <c r="B507" s="219"/>
      <c r="C507" s="220"/>
    </row>
    <row r="508" spans="1:3" ht="18.75" x14ac:dyDescent="0.3">
      <c r="A508" s="219"/>
      <c r="B508" s="219"/>
      <c r="C508" s="220"/>
    </row>
    <row r="509" spans="1:3" ht="18.75" x14ac:dyDescent="0.3">
      <c r="A509" s="219"/>
      <c r="B509" s="219"/>
      <c r="C509" s="220"/>
    </row>
    <row r="510" spans="1:3" ht="18.75" x14ac:dyDescent="0.3">
      <c r="A510" s="219"/>
      <c r="B510" s="219"/>
      <c r="C510" s="220"/>
    </row>
    <row r="511" spans="1:3" ht="18.75" x14ac:dyDescent="0.3">
      <c r="A511" s="219"/>
      <c r="B511" s="219"/>
      <c r="C511" s="220"/>
    </row>
    <row r="512" spans="1:3" ht="18.75" x14ac:dyDescent="0.3">
      <c r="A512" s="219"/>
      <c r="B512" s="219"/>
      <c r="C512" s="220"/>
    </row>
    <row r="513" spans="1:3" ht="18.75" x14ac:dyDescent="0.3">
      <c r="A513" s="219"/>
      <c r="B513" s="219"/>
      <c r="C513" s="220"/>
    </row>
    <row r="514" spans="1:3" ht="18.75" x14ac:dyDescent="0.3">
      <c r="A514" s="219"/>
      <c r="B514" s="219"/>
      <c r="C514" s="220"/>
    </row>
    <row r="515" spans="1:3" ht="18.75" x14ac:dyDescent="0.3">
      <c r="A515" s="219"/>
      <c r="B515" s="219"/>
      <c r="C515" s="220"/>
    </row>
    <row r="516" spans="1:3" ht="18.75" x14ac:dyDescent="0.3">
      <c r="A516" s="219"/>
      <c r="B516" s="219"/>
      <c r="C516" s="220"/>
    </row>
    <row r="517" spans="1:3" ht="18.75" x14ac:dyDescent="0.3">
      <c r="A517" s="219"/>
      <c r="B517" s="219"/>
      <c r="C517" s="220"/>
    </row>
    <row r="518" spans="1:3" ht="18.75" x14ac:dyDescent="0.3">
      <c r="A518" s="219"/>
      <c r="B518" s="219"/>
      <c r="C518" s="220"/>
    </row>
    <row r="519" spans="1:3" ht="18.75" x14ac:dyDescent="0.3">
      <c r="A519" s="219"/>
      <c r="B519" s="219"/>
      <c r="C519" s="220"/>
    </row>
    <row r="520" spans="1:3" ht="18.75" x14ac:dyDescent="0.3">
      <c r="A520" s="219"/>
      <c r="B520" s="219"/>
      <c r="C520" s="220"/>
    </row>
    <row r="521" spans="1:3" ht="18.75" x14ac:dyDescent="0.3">
      <c r="A521" s="219"/>
      <c r="B521" s="219"/>
      <c r="C521" s="220"/>
    </row>
    <row r="522" spans="1:3" ht="18.75" x14ac:dyDescent="0.3">
      <c r="A522" s="219"/>
      <c r="B522" s="219"/>
      <c r="C522" s="220"/>
    </row>
    <row r="523" spans="1:3" ht="18.75" x14ac:dyDescent="0.3">
      <c r="A523" s="219"/>
      <c r="B523" s="219"/>
      <c r="C523" s="220"/>
    </row>
    <row r="524" spans="1:3" ht="18.75" x14ac:dyDescent="0.3">
      <c r="A524" s="219"/>
      <c r="B524" s="219"/>
      <c r="C524" s="220"/>
    </row>
    <row r="525" spans="1:3" ht="18.75" x14ac:dyDescent="0.3">
      <c r="A525" s="219"/>
      <c r="B525" s="219"/>
      <c r="C525" s="220"/>
    </row>
    <row r="526" spans="1:3" ht="18.75" x14ac:dyDescent="0.3">
      <c r="A526" s="219"/>
      <c r="B526" s="219"/>
      <c r="C526" s="220"/>
    </row>
    <row r="527" spans="1:3" ht="18.75" x14ac:dyDescent="0.3">
      <c r="A527" s="219"/>
      <c r="B527" s="219"/>
      <c r="C527" s="220"/>
    </row>
    <row r="528" spans="1:3" ht="18.75" x14ac:dyDescent="0.3">
      <c r="A528" s="219"/>
      <c r="B528" s="219"/>
      <c r="C528" s="220"/>
    </row>
    <row r="529" spans="1:3" ht="18.75" x14ac:dyDescent="0.3">
      <c r="A529" s="219"/>
      <c r="B529" s="219"/>
      <c r="C529" s="220"/>
    </row>
    <row r="530" spans="1:3" ht="18.75" x14ac:dyDescent="0.3">
      <c r="A530" s="219"/>
      <c r="B530" s="219"/>
      <c r="C530" s="220"/>
    </row>
    <row r="531" spans="1:3" ht="18.75" x14ac:dyDescent="0.3">
      <c r="A531" s="219"/>
      <c r="B531" s="219"/>
      <c r="C531" s="220"/>
    </row>
    <row r="532" spans="1:3" ht="18.75" x14ac:dyDescent="0.3">
      <c r="A532" s="219"/>
      <c r="B532" s="219"/>
      <c r="C532" s="220"/>
    </row>
    <row r="533" spans="1:3" ht="18.75" x14ac:dyDescent="0.3">
      <c r="A533" s="219"/>
      <c r="B533" s="219"/>
      <c r="C533" s="220"/>
    </row>
    <row r="534" spans="1:3" ht="18.75" x14ac:dyDescent="0.3">
      <c r="A534" s="219"/>
      <c r="B534" s="219"/>
      <c r="C534" s="220"/>
    </row>
    <row r="535" spans="1:3" ht="18.75" x14ac:dyDescent="0.3">
      <c r="A535" s="219"/>
      <c r="B535" s="219"/>
      <c r="C535" s="220"/>
    </row>
    <row r="536" spans="1:3" ht="18.75" x14ac:dyDescent="0.3">
      <c r="A536" s="219"/>
      <c r="B536" s="219"/>
      <c r="C536" s="220"/>
    </row>
    <row r="537" spans="1:3" ht="18.75" x14ac:dyDescent="0.3">
      <c r="A537" s="219"/>
      <c r="B537" s="219"/>
      <c r="C537" s="220"/>
    </row>
    <row r="538" spans="1:3" ht="18.75" x14ac:dyDescent="0.3">
      <c r="A538" s="219"/>
      <c r="B538" s="219"/>
      <c r="C538" s="220"/>
    </row>
    <row r="539" spans="1:3" ht="18.75" x14ac:dyDescent="0.3">
      <c r="A539" s="219"/>
      <c r="B539" s="219"/>
      <c r="C539" s="220"/>
    </row>
    <row r="540" spans="1:3" ht="18.75" x14ac:dyDescent="0.3">
      <c r="A540" s="219"/>
      <c r="B540" s="219"/>
      <c r="C540" s="220"/>
    </row>
    <row r="541" spans="1:3" ht="18.75" x14ac:dyDescent="0.3">
      <c r="A541" s="219"/>
      <c r="B541" s="219"/>
      <c r="C541" s="220"/>
    </row>
    <row r="542" spans="1:3" ht="18.75" x14ac:dyDescent="0.3">
      <c r="A542" s="219"/>
      <c r="B542" s="219"/>
      <c r="C542" s="220"/>
    </row>
    <row r="543" spans="1:3" ht="18.75" x14ac:dyDescent="0.3">
      <c r="A543" s="219"/>
      <c r="B543" s="219"/>
      <c r="C543" s="220"/>
    </row>
    <row r="544" spans="1:3" ht="18.75" x14ac:dyDescent="0.3">
      <c r="A544" s="219"/>
      <c r="B544" s="219"/>
      <c r="C544" s="220"/>
    </row>
    <row r="545" spans="1:3" ht="18.75" x14ac:dyDescent="0.3">
      <c r="A545" s="219"/>
      <c r="B545" s="219"/>
      <c r="C545" s="220"/>
    </row>
    <row r="546" spans="1:3" ht="18.75" x14ac:dyDescent="0.3">
      <c r="A546" s="219"/>
      <c r="B546" s="219"/>
      <c r="C546" s="220"/>
    </row>
    <row r="547" spans="1:3" ht="18.75" x14ac:dyDescent="0.3">
      <c r="A547" s="219"/>
      <c r="B547" s="219"/>
      <c r="C547" s="220"/>
    </row>
    <row r="548" spans="1:3" ht="18.75" x14ac:dyDescent="0.3">
      <c r="A548" s="219"/>
      <c r="B548" s="219"/>
      <c r="C548" s="220"/>
    </row>
    <row r="549" spans="1:3" ht="18.75" x14ac:dyDescent="0.3">
      <c r="A549" s="219"/>
      <c r="B549" s="219"/>
      <c r="C549" s="220"/>
    </row>
    <row r="550" spans="1:3" ht="18.75" x14ac:dyDescent="0.3">
      <c r="A550" s="219"/>
      <c r="B550" s="219"/>
      <c r="C550" s="220"/>
    </row>
    <row r="551" spans="1:3" ht="18.75" x14ac:dyDescent="0.3">
      <c r="A551" s="219"/>
      <c r="B551" s="219"/>
      <c r="C551" s="220"/>
    </row>
    <row r="552" spans="1:3" ht="18.75" x14ac:dyDescent="0.3">
      <c r="A552" s="219"/>
      <c r="B552" s="219"/>
      <c r="C552" s="220"/>
    </row>
    <row r="553" spans="1:3" ht="18.75" x14ac:dyDescent="0.3">
      <c r="A553" s="219"/>
      <c r="B553" s="219"/>
      <c r="C553" s="220"/>
    </row>
    <row r="554" spans="1:3" ht="18.75" x14ac:dyDescent="0.3">
      <c r="A554" s="219"/>
      <c r="B554" s="219"/>
      <c r="C554" s="220"/>
    </row>
    <row r="555" spans="1:3" ht="18.75" x14ac:dyDescent="0.3">
      <c r="A555" s="219"/>
      <c r="B555" s="219"/>
      <c r="C555" s="220"/>
    </row>
    <row r="556" spans="1:3" ht="18.75" x14ac:dyDescent="0.3">
      <c r="A556" s="219"/>
      <c r="B556" s="219"/>
      <c r="C556" s="220"/>
    </row>
    <row r="557" spans="1:3" ht="18.75" x14ac:dyDescent="0.3">
      <c r="A557" s="219"/>
      <c r="B557" s="219"/>
      <c r="C557" s="220"/>
    </row>
    <row r="558" spans="1:3" ht="18.75" x14ac:dyDescent="0.3">
      <c r="A558" s="219"/>
      <c r="B558" s="219"/>
      <c r="C558" s="220"/>
    </row>
    <row r="559" spans="1:3" ht="18.75" x14ac:dyDescent="0.3">
      <c r="A559" s="219"/>
      <c r="B559" s="219"/>
      <c r="C559" s="220"/>
    </row>
    <row r="560" spans="1:3" ht="18.75" x14ac:dyDescent="0.3">
      <c r="A560" s="219"/>
      <c r="B560" s="219"/>
      <c r="C560" s="220"/>
    </row>
    <row r="561" spans="1:3" ht="18.75" x14ac:dyDescent="0.3">
      <c r="A561" s="219"/>
      <c r="B561" s="219"/>
      <c r="C561" s="220"/>
    </row>
    <row r="562" spans="1:3" ht="18.75" x14ac:dyDescent="0.3">
      <c r="A562" s="219"/>
      <c r="B562" s="219"/>
      <c r="C562" s="220"/>
    </row>
    <row r="563" spans="1:3" ht="18.75" x14ac:dyDescent="0.3">
      <c r="A563" s="219"/>
      <c r="B563" s="219"/>
      <c r="C563" s="220"/>
    </row>
    <row r="564" spans="1:3" ht="18.75" x14ac:dyDescent="0.3">
      <c r="A564" s="219"/>
      <c r="B564" s="219"/>
      <c r="C564" s="220"/>
    </row>
    <row r="565" spans="1:3" ht="18.75" x14ac:dyDescent="0.3">
      <c r="A565" s="219"/>
      <c r="B565" s="219"/>
      <c r="C565" s="220"/>
    </row>
    <row r="566" spans="1:3" ht="18.75" x14ac:dyDescent="0.3">
      <c r="A566" s="219"/>
      <c r="B566" s="219"/>
      <c r="C566" s="220"/>
    </row>
    <row r="567" spans="1:3" ht="18.75" x14ac:dyDescent="0.3">
      <c r="A567" s="219"/>
      <c r="B567" s="219"/>
      <c r="C567" s="220"/>
    </row>
    <row r="568" spans="1:3" ht="18.75" x14ac:dyDescent="0.3">
      <c r="A568" s="219"/>
      <c r="B568" s="219"/>
      <c r="C568" s="220"/>
    </row>
    <row r="569" spans="1:3" ht="18.75" x14ac:dyDescent="0.3">
      <c r="A569" s="219"/>
      <c r="B569" s="219"/>
      <c r="C569" s="220"/>
    </row>
    <row r="570" spans="1:3" ht="18.75" x14ac:dyDescent="0.3">
      <c r="A570" s="219"/>
      <c r="B570" s="219"/>
      <c r="C570" s="220"/>
    </row>
    <row r="571" spans="1:3" ht="18.75" x14ac:dyDescent="0.3">
      <c r="A571" s="219"/>
      <c r="B571" s="219"/>
      <c r="C571" s="220"/>
    </row>
    <row r="572" spans="1:3" ht="18.75" x14ac:dyDescent="0.3">
      <c r="A572" s="219"/>
      <c r="B572" s="219"/>
      <c r="C572" s="220"/>
    </row>
    <row r="573" spans="1:3" ht="18.75" x14ac:dyDescent="0.3">
      <c r="A573" s="219"/>
      <c r="B573" s="219"/>
      <c r="C573" s="220"/>
    </row>
    <row r="574" spans="1:3" ht="18.75" x14ac:dyDescent="0.3">
      <c r="A574" s="219"/>
      <c r="B574" s="219"/>
      <c r="C574" s="220"/>
    </row>
    <row r="575" spans="1:3" ht="18.75" x14ac:dyDescent="0.3">
      <c r="A575" s="219"/>
      <c r="B575" s="219"/>
      <c r="C575" s="220"/>
    </row>
    <row r="576" spans="1:3" ht="18.75" x14ac:dyDescent="0.3">
      <c r="A576" s="219"/>
      <c r="B576" s="219"/>
      <c r="C576" s="220"/>
    </row>
    <row r="577" spans="1:3" ht="18.75" x14ac:dyDescent="0.3">
      <c r="A577" s="219"/>
      <c r="B577" s="219"/>
      <c r="C577" s="220"/>
    </row>
    <row r="578" spans="1:3" ht="18.75" x14ac:dyDescent="0.3">
      <c r="A578" s="219"/>
      <c r="B578" s="219"/>
      <c r="C578" s="220"/>
    </row>
    <row r="579" spans="1:3" ht="18.75" x14ac:dyDescent="0.3">
      <c r="A579" s="219"/>
      <c r="B579" s="219"/>
      <c r="C579" s="220"/>
    </row>
    <row r="580" spans="1:3" ht="18.75" x14ac:dyDescent="0.3">
      <c r="A580" s="219"/>
      <c r="B580" s="219"/>
      <c r="C580" s="220"/>
    </row>
    <row r="581" spans="1:3" ht="18.75" x14ac:dyDescent="0.3">
      <c r="A581" s="219"/>
      <c r="B581" s="219"/>
      <c r="C581" s="220"/>
    </row>
    <row r="582" spans="1:3" ht="18.75" x14ac:dyDescent="0.3">
      <c r="A582" s="219"/>
      <c r="B582" s="219"/>
      <c r="C582" s="220"/>
    </row>
    <row r="583" spans="1:3" ht="18.75" x14ac:dyDescent="0.3">
      <c r="A583" s="219"/>
      <c r="B583" s="219"/>
      <c r="C583" s="220"/>
    </row>
    <row r="584" spans="1:3" ht="18.75" x14ac:dyDescent="0.3">
      <c r="A584" s="219"/>
      <c r="B584" s="219"/>
      <c r="C584" s="220"/>
    </row>
    <row r="585" spans="1:3" ht="18.75" x14ac:dyDescent="0.3">
      <c r="A585" s="219"/>
      <c r="B585" s="219"/>
      <c r="C585" s="220"/>
    </row>
    <row r="586" spans="1:3" ht="18.75" x14ac:dyDescent="0.3">
      <c r="A586" s="219"/>
      <c r="B586" s="219"/>
      <c r="C586" s="220"/>
    </row>
    <row r="587" spans="1:3" ht="18.75" x14ac:dyDescent="0.3">
      <c r="A587" s="219"/>
      <c r="B587" s="219"/>
      <c r="C587" s="220"/>
    </row>
    <row r="588" spans="1:3" ht="18.75" x14ac:dyDescent="0.3">
      <c r="A588" s="219"/>
      <c r="B588" s="219"/>
      <c r="C588" s="220"/>
    </row>
    <row r="589" spans="1:3" ht="18.75" x14ac:dyDescent="0.3">
      <c r="A589" s="219"/>
      <c r="B589" s="219"/>
      <c r="C589" s="220"/>
    </row>
    <row r="590" spans="1:3" ht="18.75" x14ac:dyDescent="0.3">
      <c r="A590" s="219"/>
      <c r="B590" s="219"/>
      <c r="C590" s="220"/>
    </row>
    <row r="591" spans="1:3" ht="18.75" x14ac:dyDescent="0.3">
      <c r="A591" s="219"/>
      <c r="B591" s="219"/>
      <c r="C591" s="220"/>
    </row>
    <row r="592" spans="1:3" ht="18.75" x14ac:dyDescent="0.3">
      <c r="A592" s="219"/>
      <c r="B592" s="219"/>
      <c r="C592" s="220"/>
    </row>
    <row r="593" spans="1:3" ht="18.75" x14ac:dyDescent="0.3">
      <c r="A593" s="219"/>
      <c r="B593" s="219"/>
      <c r="C593" s="220"/>
    </row>
    <row r="594" spans="1:3" ht="18.75" x14ac:dyDescent="0.3">
      <c r="A594" s="219"/>
      <c r="B594" s="219"/>
      <c r="C594" s="220"/>
    </row>
    <row r="595" spans="1:3" ht="18.75" x14ac:dyDescent="0.3">
      <c r="A595" s="219"/>
      <c r="B595" s="219"/>
      <c r="C595" s="220"/>
    </row>
    <row r="596" spans="1:3" ht="18.75" x14ac:dyDescent="0.3">
      <c r="A596" s="219"/>
      <c r="B596" s="219"/>
      <c r="C596" s="220"/>
    </row>
    <row r="597" spans="1:3" ht="18.75" x14ac:dyDescent="0.3">
      <c r="A597" s="219"/>
      <c r="B597" s="219"/>
      <c r="C597" s="220"/>
    </row>
    <row r="598" spans="1:3" ht="18.75" x14ac:dyDescent="0.3">
      <c r="A598" s="219"/>
      <c r="B598" s="219"/>
      <c r="C598" s="220"/>
    </row>
    <row r="599" spans="1:3" ht="18.75" x14ac:dyDescent="0.3">
      <c r="A599" s="219"/>
      <c r="B599" s="219"/>
      <c r="C599" s="220"/>
    </row>
    <row r="600" spans="1:3" ht="18.75" x14ac:dyDescent="0.3">
      <c r="A600" s="219"/>
      <c r="B600" s="219"/>
      <c r="C600" s="220"/>
    </row>
    <row r="601" spans="1:3" ht="18.75" x14ac:dyDescent="0.3">
      <c r="A601" s="219"/>
      <c r="B601" s="219"/>
      <c r="C601" s="220"/>
    </row>
    <row r="602" spans="1:3" ht="18.75" x14ac:dyDescent="0.3">
      <c r="A602" s="219"/>
      <c r="B602" s="219"/>
      <c r="C602" s="220"/>
    </row>
    <row r="603" spans="1:3" ht="18.75" x14ac:dyDescent="0.3">
      <c r="A603" s="219"/>
      <c r="B603" s="219"/>
      <c r="C603" s="220"/>
    </row>
    <row r="604" spans="1:3" ht="18.75" x14ac:dyDescent="0.3">
      <c r="A604" s="219"/>
      <c r="B604" s="219"/>
      <c r="C604" s="220"/>
    </row>
    <row r="605" spans="1:3" ht="18.75" x14ac:dyDescent="0.3">
      <c r="A605" s="219"/>
      <c r="B605" s="219"/>
      <c r="C605" s="220"/>
    </row>
    <row r="606" spans="1:3" ht="18.75" x14ac:dyDescent="0.3">
      <c r="A606" s="219"/>
      <c r="B606" s="219"/>
      <c r="C606" s="220"/>
    </row>
    <row r="607" spans="1:3" ht="18.75" x14ac:dyDescent="0.3">
      <c r="A607" s="219"/>
      <c r="B607" s="219"/>
      <c r="C607" s="220"/>
    </row>
    <row r="608" spans="1:3" ht="18.75" x14ac:dyDescent="0.3">
      <c r="A608" s="219"/>
      <c r="B608" s="219"/>
      <c r="C608" s="220"/>
    </row>
    <row r="609" spans="1:3" ht="18.75" x14ac:dyDescent="0.3">
      <c r="A609" s="219"/>
      <c r="B609" s="219"/>
      <c r="C609" s="220"/>
    </row>
    <row r="610" spans="1:3" ht="18.75" x14ac:dyDescent="0.3">
      <c r="A610" s="219"/>
      <c r="B610" s="219"/>
      <c r="C610" s="220"/>
    </row>
    <row r="611" spans="1:3" ht="18.75" x14ac:dyDescent="0.3">
      <c r="A611" s="219"/>
      <c r="B611" s="219"/>
      <c r="C611" s="220"/>
    </row>
    <row r="612" spans="1:3" ht="18.75" x14ac:dyDescent="0.3">
      <c r="A612" s="219"/>
      <c r="B612" s="219"/>
      <c r="C612" s="220"/>
    </row>
    <row r="613" spans="1:3" ht="18.75" x14ac:dyDescent="0.3">
      <c r="A613" s="219"/>
      <c r="B613" s="219"/>
      <c r="C613" s="220"/>
    </row>
    <row r="614" spans="1:3" ht="18.75" x14ac:dyDescent="0.3">
      <c r="A614" s="219"/>
      <c r="B614" s="219"/>
      <c r="C614" s="220"/>
    </row>
    <row r="615" spans="1:3" ht="18.75" x14ac:dyDescent="0.3">
      <c r="A615" s="219"/>
      <c r="B615" s="219"/>
      <c r="C615" s="220"/>
    </row>
    <row r="616" spans="1:3" ht="18.75" x14ac:dyDescent="0.3">
      <c r="A616" s="219"/>
      <c r="B616" s="219"/>
      <c r="C616" s="220"/>
    </row>
    <row r="617" spans="1:3" ht="18.75" x14ac:dyDescent="0.3">
      <c r="A617" s="219"/>
      <c r="B617" s="219"/>
      <c r="C617" s="220"/>
    </row>
    <row r="618" spans="1:3" ht="18.75" x14ac:dyDescent="0.3">
      <c r="A618" s="219"/>
      <c r="B618" s="219"/>
      <c r="C618" s="220"/>
    </row>
    <row r="619" spans="1:3" ht="18.75" x14ac:dyDescent="0.3">
      <c r="A619" s="219"/>
      <c r="B619" s="219"/>
      <c r="C619" s="220"/>
    </row>
    <row r="620" spans="1:3" ht="18.75" x14ac:dyDescent="0.3">
      <c r="A620" s="219"/>
      <c r="B620" s="219"/>
      <c r="C620" s="220"/>
    </row>
    <row r="621" spans="1:3" ht="18.75" x14ac:dyDescent="0.3">
      <c r="A621" s="219"/>
      <c r="B621" s="219"/>
      <c r="C621" s="220"/>
    </row>
    <row r="622" spans="1:3" ht="18.75" x14ac:dyDescent="0.3">
      <c r="A622" s="219"/>
      <c r="B622" s="219"/>
      <c r="C622" s="220"/>
    </row>
    <row r="623" spans="1:3" ht="18.75" x14ac:dyDescent="0.3">
      <c r="A623" s="219"/>
      <c r="B623" s="219"/>
      <c r="C623" s="220"/>
    </row>
    <row r="624" spans="1:3" ht="18.75" x14ac:dyDescent="0.3">
      <c r="A624" s="219"/>
      <c r="B624" s="219"/>
      <c r="C624" s="220"/>
    </row>
    <row r="625" spans="1:3" ht="18.75" x14ac:dyDescent="0.3">
      <c r="A625" s="219"/>
      <c r="B625" s="219"/>
      <c r="C625" s="220"/>
    </row>
    <row r="626" spans="1:3" ht="18.75" x14ac:dyDescent="0.3">
      <c r="A626" s="219"/>
      <c r="B626" s="219"/>
      <c r="C626" s="220"/>
    </row>
    <row r="627" spans="1:3" ht="18.75" x14ac:dyDescent="0.3">
      <c r="A627" s="219"/>
      <c r="B627" s="219"/>
      <c r="C627" s="220"/>
    </row>
    <row r="628" spans="1:3" ht="18.75" x14ac:dyDescent="0.3">
      <c r="A628" s="219"/>
      <c r="B628" s="219"/>
      <c r="C628" s="220"/>
    </row>
    <row r="629" spans="1:3" ht="18.75" x14ac:dyDescent="0.3">
      <c r="A629" s="219"/>
      <c r="B629" s="219"/>
      <c r="C629" s="220"/>
    </row>
    <row r="630" spans="1:3" ht="18.75" x14ac:dyDescent="0.3">
      <c r="A630" s="219"/>
      <c r="B630" s="219"/>
      <c r="C630" s="220"/>
    </row>
    <row r="631" spans="1:3" ht="18.75" x14ac:dyDescent="0.3">
      <c r="A631" s="219"/>
      <c r="B631" s="219"/>
      <c r="C631" s="220"/>
    </row>
    <row r="632" spans="1:3" ht="18.75" x14ac:dyDescent="0.3">
      <c r="A632" s="219"/>
      <c r="B632" s="219"/>
      <c r="C632" s="220"/>
    </row>
    <row r="633" spans="1:3" ht="18.75" x14ac:dyDescent="0.3">
      <c r="A633" s="219"/>
      <c r="B633" s="219"/>
      <c r="C633" s="220"/>
    </row>
    <row r="634" spans="1:3" ht="18.75" x14ac:dyDescent="0.3">
      <c r="A634" s="219"/>
      <c r="B634" s="219"/>
      <c r="C634" s="220"/>
    </row>
    <row r="635" spans="1:3" ht="18.75" x14ac:dyDescent="0.3">
      <c r="A635" s="219"/>
      <c r="B635" s="219"/>
      <c r="C635" s="220"/>
    </row>
    <row r="636" spans="1:3" ht="18.75" x14ac:dyDescent="0.3">
      <c r="A636" s="219"/>
      <c r="B636" s="219"/>
      <c r="C636" s="220"/>
    </row>
    <row r="637" spans="1:3" ht="18.75" x14ac:dyDescent="0.3">
      <c r="A637" s="219"/>
      <c r="B637" s="219"/>
      <c r="C637" s="220"/>
    </row>
    <row r="638" spans="1:3" ht="18.75" x14ac:dyDescent="0.3">
      <c r="A638" s="219"/>
      <c r="B638" s="219"/>
      <c r="C638" s="220"/>
    </row>
    <row r="639" spans="1:3" ht="18.75" x14ac:dyDescent="0.3">
      <c r="A639" s="219"/>
      <c r="B639" s="219"/>
      <c r="C639" s="220"/>
    </row>
    <row r="640" spans="1:3" ht="18.75" x14ac:dyDescent="0.3">
      <c r="A640" s="219"/>
      <c r="B640" s="219"/>
      <c r="C640" s="220"/>
    </row>
    <row r="641" spans="1:3" ht="18.75" x14ac:dyDescent="0.3">
      <c r="A641" s="219"/>
      <c r="B641" s="219"/>
      <c r="C641" s="220"/>
    </row>
    <row r="642" spans="1:3" ht="18.75" x14ac:dyDescent="0.3">
      <c r="A642" s="219"/>
      <c r="B642" s="219"/>
      <c r="C642" s="220"/>
    </row>
    <row r="643" spans="1:3" ht="18.75" x14ac:dyDescent="0.3">
      <c r="A643" s="219"/>
      <c r="B643" s="219"/>
      <c r="C643" s="220"/>
    </row>
    <row r="644" spans="1:3" ht="18.75" x14ac:dyDescent="0.3">
      <c r="A644" s="219"/>
      <c r="B644" s="219"/>
      <c r="C644" s="220"/>
    </row>
    <row r="645" spans="1:3" ht="18.75" x14ac:dyDescent="0.3">
      <c r="A645" s="219"/>
      <c r="B645" s="219"/>
      <c r="C645" s="220"/>
    </row>
    <row r="646" spans="1:3" ht="18.75" x14ac:dyDescent="0.3">
      <c r="A646" s="219"/>
      <c r="B646" s="219"/>
      <c r="C646" s="220"/>
    </row>
    <row r="647" spans="1:3" ht="18.75" x14ac:dyDescent="0.3">
      <c r="A647" s="219"/>
      <c r="B647" s="219"/>
      <c r="C647" s="220"/>
    </row>
    <row r="648" spans="1:3" ht="18.75" x14ac:dyDescent="0.3">
      <c r="A648" s="219"/>
      <c r="B648" s="219"/>
      <c r="C648" s="220"/>
    </row>
    <row r="649" spans="1:3" ht="18.75" x14ac:dyDescent="0.3">
      <c r="A649" s="219"/>
      <c r="B649" s="219"/>
      <c r="C649" s="220"/>
    </row>
    <row r="650" spans="1:3" ht="18.75" x14ac:dyDescent="0.3">
      <c r="A650" s="219"/>
      <c r="B650" s="219"/>
      <c r="C650" s="220"/>
    </row>
    <row r="651" spans="1:3" ht="18.75" x14ac:dyDescent="0.3">
      <c r="A651" s="219"/>
      <c r="B651" s="219"/>
      <c r="C651" s="220"/>
    </row>
    <row r="652" spans="1:3" ht="18.75" x14ac:dyDescent="0.3">
      <c r="A652" s="219"/>
      <c r="B652" s="219"/>
      <c r="C652" s="220"/>
    </row>
    <row r="653" spans="1:3" ht="18.75" x14ac:dyDescent="0.3">
      <c r="A653" s="219"/>
      <c r="B653" s="219"/>
      <c r="C653" s="220"/>
    </row>
    <row r="654" spans="1:3" ht="18.75" x14ac:dyDescent="0.3">
      <c r="A654" s="219"/>
      <c r="B654" s="219"/>
      <c r="C654" s="220"/>
    </row>
    <row r="655" spans="1:3" ht="18.75" x14ac:dyDescent="0.3">
      <c r="A655" s="219"/>
      <c r="B655" s="219"/>
      <c r="C655" s="220"/>
    </row>
    <row r="656" spans="1:3" ht="18.75" x14ac:dyDescent="0.3">
      <c r="A656" s="219"/>
      <c r="B656" s="219"/>
      <c r="C656" s="220"/>
    </row>
    <row r="657" spans="1:3" ht="18.75" x14ac:dyDescent="0.3">
      <c r="A657" s="219"/>
      <c r="B657" s="219"/>
      <c r="C657" s="220"/>
    </row>
    <row r="658" spans="1:3" ht="18.75" x14ac:dyDescent="0.3">
      <c r="A658" s="219"/>
      <c r="B658" s="219"/>
      <c r="C658" s="220"/>
    </row>
    <row r="659" spans="1:3" ht="18.75" x14ac:dyDescent="0.3">
      <c r="A659" s="219"/>
      <c r="B659" s="219"/>
      <c r="C659" s="220"/>
    </row>
    <row r="660" spans="1:3" ht="18.75" x14ac:dyDescent="0.3">
      <c r="A660" s="219"/>
      <c r="B660" s="219"/>
      <c r="C660" s="220"/>
    </row>
    <row r="661" spans="1:3" ht="18.75" x14ac:dyDescent="0.3">
      <c r="A661" s="219"/>
      <c r="B661" s="219"/>
      <c r="C661" s="220"/>
    </row>
    <row r="662" spans="1:3" ht="18.75" x14ac:dyDescent="0.3">
      <c r="A662" s="219"/>
      <c r="B662" s="219"/>
      <c r="C662" s="220"/>
    </row>
    <row r="663" spans="1:3" ht="18.75" x14ac:dyDescent="0.3">
      <c r="A663" s="219"/>
      <c r="B663" s="219"/>
      <c r="C663" s="220"/>
    </row>
    <row r="664" spans="1:3" ht="18.75" x14ac:dyDescent="0.3">
      <c r="A664" s="219"/>
      <c r="B664" s="219"/>
      <c r="C664" s="220"/>
    </row>
    <row r="665" spans="1:3" ht="18.75" x14ac:dyDescent="0.3">
      <c r="A665" s="219"/>
      <c r="B665" s="219"/>
      <c r="C665" s="220"/>
    </row>
    <row r="666" spans="1:3" ht="18.75" x14ac:dyDescent="0.3">
      <c r="A666" s="219"/>
      <c r="B666" s="219"/>
      <c r="C666" s="220"/>
    </row>
    <row r="667" spans="1:3" ht="18.75" x14ac:dyDescent="0.3">
      <c r="A667" s="219"/>
      <c r="B667" s="219"/>
      <c r="C667" s="220"/>
    </row>
    <row r="668" spans="1:3" ht="18.75" x14ac:dyDescent="0.3">
      <c r="A668" s="219"/>
      <c r="B668" s="219"/>
      <c r="C668" s="220"/>
    </row>
    <row r="669" spans="1:3" ht="18.75" x14ac:dyDescent="0.3">
      <c r="A669" s="219"/>
      <c r="B669" s="219"/>
      <c r="C669" s="220"/>
    </row>
    <row r="670" spans="1:3" ht="18.75" x14ac:dyDescent="0.3">
      <c r="A670" s="219"/>
      <c r="B670" s="219"/>
      <c r="C670" s="220"/>
    </row>
    <row r="671" spans="1:3" ht="18.75" x14ac:dyDescent="0.3">
      <c r="A671" s="219"/>
      <c r="B671" s="219"/>
      <c r="C671" s="220"/>
    </row>
    <row r="672" spans="1:3" ht="18.75" x14ac:dyDescent="0.3">
      <c r="A672" s="219"/>
      <c r="B672" s="219"/>
      <c r="C672" s="220"/>
    </row>
    <row r="673" spans="1:3" ht="18.75" x14ac:dyDescent="0.3">
      <c r="A673" s="219"/>
      <c r="B673" s="219"/>
      <c r="C673" s="220"/>
    </row>
    <row r="674" spans="1:3" ht="18.75" x14ac:dyDescent="0.3">
      <c r="A674" s="219"/>
      <c r="B674" s="219"/>
      <c r="C674" s="220"/>
    </row>
    <row r="675" spans="1:3" ht="18.75" x14ac:dyDescent="0.3">
      <c r="A675" s="219"/>
      <c r="B675" s="219"/>
      <c r="C675" s="220"/>
    </row>
    <row r="676" spans="1:3" ht="18.75" x14ac:dyDescent="0.3">
      <c r="A676" s="219"/>
      <c r="B676" s="219"/>
      <c r="C676" s="220"/>
    </row>
    <row r="677" spans="1:3" ht="18.75" x14ac:dyDescent="0.3">
      <c r="A677" s="219"/>
      <c r="B677" s="219"/>
      <c r="C677" s="220"/>
    </row>
    <row r="678" spans="1:3" ht="18.75" x14ac:dyDescent="0.3">
      <c r="A678" s="219"/>
      <c r="B678" s="219"/>
      <c r="C678" s="220"/>
    </row>
    <row r="679" spans="1:3" ht="18.75" x14ac:dyDescent="0.3">
      <c r="A679" s="219"/>
      <c r="B679" s="219"/>
      <c r="C679" s="220"/>
    </row>
    <row r="680" spans="1:3" ht="18.75" x14ac:dyDescent="0.3">
      <c r="A680" s="219"/>
      <c r="B680" s="219"/>
      <c r="C680" s="220"/>
    </row>
    <row r="681" spans="1:3" ht="18.75" x14ac:dyDescent="0.3">
      <c r="A681" s="219"/>
      <c r="B681" s="219"/>
      <c r="C681" s="220"/>
    </row>
    <row r="682" spans="1:3" ht="18.75" x14ac:dyDescent="0.3">
      <c r="A682" s="219"/>
      <c r="B682" s="219"/>
      <c r="C682" s="220"/>
    </row>
    <row r="683" spans="1:3" ht="18.75" x14ac:dyDescent="0.3">
      <c r="A683" s="219"/>
      <c r="B683" s="219"/>
      <c r="C683" s="220"/>
    </row>
    <row r="684" spans="1:3" ht="18.75" x14ac:dyDescent="0.3">
      <c r="A684" s="219"/>
      <c r="B684" s="219"/>
      <c r="C684" s="220"/>
    </row>
    <row r="685" spans="1:3" ht="18.75" x14ac:dyDescent="0.3">
      <c r="A685" s="219"/>
      <c r="B685" s="219"/>
      <c r="C685" s="220"/>
    </row>
    <row r="686" spans="1:3" ht="18.75" x14ac:dyDescent="0.3">
      <c r="A686" s="219"/>
      <c r="B686" s="219"/>
      <c r="C686" s="220"/>
    </row>
    <row r="687" spans="1:3" ht="18.75" x14ac:dyDescent="0.3">
      <c r="A687" s="219"/>
      <c r="B687" s="219"/>
      <c r="C687" s="220"/>
    </row>
    <row r="688" spans="1:3" ht="18.75" x14ac:dyDescent="0.3">
      <c r="A688" s="219"/>
      <c r="B688" s="219"/>
      <c r="C688" s="220"/>
    </row>
    <row r="689" spans="1:3" ht="18.75" x14ac:dyDescent="0.3">
      <c r="A689" s="219"/>
      <c r="B689" s="219"/>
      <c r="C689" s="220"/>
    </row>
    <row r="690" spans="1:3" ht="18.75" x14ac:dyDescent="0.3">
      <c r="A690" s="219"/>
      <c r="B690" s="219"/>
      <c r="C690" s="220"/>
    </row>
    <row r="691" spans="1:3" ht="18.75" x14ac:dyDescent="0.3">
      <c r="A691" s="219"/>
      <c r="B691" s="219"/>
      <c r="C691" s="220"/>
    </row>
    <row r="692" spans="1:3" ht="18.75" x14ac:dyDescent="0.3">
      <c r="A692" s="219"/>
      <c r="B692" s="219"/>
      <c r="C692" s="220"/>
    </row>
    <row r="693" spans="1:3" ht="18.75" x14ac:dyDescent="0.3">
      <c r="A693" s="219"/>
      <c r="B693" s="219"/>
      <c r="C693" s="220"/>
    </row>
    <row r="694" spans="1:3" ht="18.75" x14ac:dyDescent="0.3">
      <c r="A694" s="219"/>
      <c r="B694" s="219"/>
      <c r="C694" s="220"/>
    </row>
    <row r="695" spans="1:3" ht="18.75" x14ac:dyDescent="0.3">
      <c r="A695" s="219"/>
      <c r="B695" s="219"/>
      <c r="C695" s="220"/>
    </row>
    <row r="696" spans="1:3" ht="18.75" x14ac:dyDescent="0.3">
      <c r="A696" s="219"/>
      <c r="B696" s="219"/>
      <c r="C696" s="220"/>
    </row>
    <row r="697" spans="1:3" ht="18.75" x14ac:dyDescent="0.3">
      <c r="A697" s="219"/>
      <c r="B697" s="219"/>
      <c r="C697" s="220"/>
    </row>
    <row r="698" spans="1:3" ht="18.75" x14ac:dyDescent="0.3">
      <c r="A698" s="219"/>
      <c r="B698" s="219"/>
      <c r="C698" s="220"/>
    </row>
    <row r="699" spans="1:3" ht="18.75" x14ac:dyDescent="0.3">
      <c r="A699" s="219"/>
      <c r="B699" s="219"/>
      <c r="C699" s="220"/>
    </row>
    <row r="700" spans="1:3" ht="18.75" x14ac:dyDescent="0.3">
      <c r="A700" s="219"/>
      <c r="B700" s="219"/>
      <c r="C700" s="220"/>
    </row>
    <row r="701" spans="1:3" ht="18.75" x14ac:dyDescent="0.3">
      <c r="A701" s="219"/>
      <c r="B701" s="219"/>
      <c r="C701" s="220"/>
    </row>
    <row r="702" spans="1:3" ht="18.75" x14ac:dyDescent="0.3">
      <c r="A702" s="219"/>
      <c r="B702" s="219"/>
      <c r="C702" s="220"/>
    </row>
    <row r="703" spans="1:3" ht="18.75" x14ac:dyDescent="0.3">
      <c r="A703" s="219"/>
      <c r="B703" s="219"/>
      <c r="C703" s="220"/>
    </row>
    <row r="704" spans="1:3" ht="18.75" x14ac:dyDescent="0.3">
      <c r="A704" s="219"/>
      <c r="B704" s="219"/>
      <c r="C704" s="220"/>
    </row>
    <row r="705" spans="1:3" ht="18.75" x14ac:dyDescent="0.3">
      <c r="A705" s="219"/>
      <c r="B705" s="219"/>
      <c r="C705" s="220"/>
    </row>
    <row r="706" spans="1:3" ht="18.75" x14ac:dyDescent="0.3">
      <c r="A706" s="219"/>
      <c r="B706" s="219"/>
      <c r="C706" s="220"/>
    </row>
    <row r="707" spans="1:3" ht="18.75" x14ac:dyDescent="0.3">
      <c r="A707" s="219"/>
      <c r="B707" s="219"/>
      <c r="C707" s="220"/>
    </row>
    <row r="708" spans="1:3" ht="18.75" x14ac:dyDescent="0.3">
      <c r="A708" s="219"/>
      <c r="B708" s="219"/>
      <c r="C708" s="220"/>
    </row>
    <row r="709" spans="1:3" ht="18.75" x14ac:dyDescent="0.3">
      <c r="A709" s="219"/>
      <c r="B709" s="219"/>
      <c r="C709" s="220"/>
    </row>
    <row r="710" spans="1:3" ht="18.75" x14ac:dyDescent="0.3">
      <c r="A710" s="219"/>
      <c r="B710" s="219"/>
      <c r="C710" s="220"/>
    </row>
    <row r="711" spans="1:3" ht="18.75" x14ac:dyDescent="0.3">
      <c r="A711" s="219"/>
      <c r="B711" s="219"/>
      <c r="C711" s="220"/>
    </row>
    <row r="712" spans="1:3" ht="18.75" x14ac:dyDescent="0.3">
      <c r="A712" s="219"/>
      <c r="B712" s="219"/>
      <c r="C712" s="220"/>
    </row>
    <row r="713" spans="1:3" ht="18.75" x14ac:dyDescent="0.3">
      <c r="A713" s="219"/>
      <c r="B713" s="219"/>
      <c r="C713" s="220"/>
    </row>
    <row r="714" spans="1:3" ht="18.75" x14ac:dyDescent="0.3">
      <c r="A714" s="219"/>
      <c r="B714" s="219"/>
      <c r="C714" s="220"/>
    </row>
    <row r="715" spans="1:3" ht="18.75" x14ac:dyDescent="0.3">
      <c r="A715" s="219"/>
      <c r="B715" s="219"/>
      <c r="C715" s="220"/>
    </row>
    <row r="716" spans="1:3" ht="18.75" x14ac:dyDescent="0.3">
      <c r="A716" s="219"/>
      <c r="B716" s="219"/>
      <c r="C716" s="220"/>
    </row>
    <row r="717" spans="1:3" ht="18.75" x14ac:dyDescent="0.3">
      <c r="A717" s="219"/>
      <c r="B717" s="219"/>
      <c r="C717" s="220"/>
    </row>
    <row r="718" spans="1:3" ht="18.75" x14ac:dyDescent="0.3">
      <c r="A718" s="219"/>
      <c r="B718" s="219"/>
      <c r="C718" s="220"/>
    </row>
    <row r="719" spans="1:3" ht="18.75" x14ac:dyDescent="0.3">
      <c r="A719" s="219"/>
      <c r="B719" s="219"/>
      <c r="C719" s="220"/>
    </row>
    <row r="720" spans="1:3" ht="18.75" x14ac:dyDescent="0.3">
      <c r="A720" s="219"/>
      <c r="B720" s="219"/>
      <c r="C720" s="220"/>
    </row>
    <row r="721" spans="1:3" ht="18.75" x14ac:dyDescent="0.3">
      <c r="A721" s="219"/>
      <c r="B721" s="219"/>
      <c r="C721" s="220"/>
    </row>
    <row r="722" spans="1:3" ht="18.75" x14ac:dyDescent="0.3">
      <c r="A722" s="219"/>
      <c r="B722" s="219"/>
      <c r="C722" s="220"/>
    </row>
    <row r="723" spans="1:3" ht="18.75" x14ac:dyDescent="0.3">
      <c r="A723" s="219"/>
      <c r="B723" s="219"/>
      <c r="C723" s="220"/>
    </row>
    <row r="724" spans="1:3" ht="18.75" x14ac:dyDescent="0.3">
      <c r="A724" s="219"/>
      <c r="B724" s="219"/>
      <c r="C724" s="220"/>
    </row>
    <row r="725" spans="1:3" ht="18.75" x14ac:dyDescent="0.3">
      <c r="A725" s="219"/>
      <c r="B725" s="219"/>
      <c r="C725" s="220"/>
    </row>
    <row r="726" spans="1:3" ht="18.75" x14ac:dyDescent="0.3">
      <c r="A726" s="219"/>
      <c r="B726" s="219"/>
      <c r="C726" s="220"/>
    </row>
    <row r="727" spans="1:3" ht="18.75" x14ac:dyDescent="0.3">
      <c r="A727" s="219"/>
      <c r="B727" s="219"/>
      <c r="C727" s="220"/>
    </row>
    <row r="728" spans="1:3" ht="18.75" x14ac:dyDescent="0.3">
      <c r="A728" s="219"/>
      <c r="B728" s="219"/>
      <c r="C728" s="220"/>
    </row>
    <row r="729" spans="1:3" ht="18.75" x14ac:dyDescent="0.3">
      <c r="A729" s="219"/>
      <c r="B729" s="219"/>
      <c r="C729" s="220"/>
    </row>
    <row r="730" spans="1:3" ht="18.75" x14ac:dyDescent="0.3">
      <c r="A730" s="219"/>
      <c r="B730" s="219"/>
      <c r="C730" s="220"/>
    </row>
    <row r="731" spans="1:3" ht="18.75" x14ac:dyDescent="0.3">
      <c r="A731" s="219"/>
      <c r="B731" s="219"/>
      <c r="C731" s="220"/>
    </row>
    <row r="732" spans="1:3" ht="18.75" x14ac:dyDescent="0.3">
      <c r="A732" s="219"/>
      <c r="B732" s="219"/>
      <c r="C732" s="220"/>
    </row>
    <row r="733" spans="1:3" ht="18.75" x14ac:dyDescent="0.3">
      <c r="A733" s="219"/>
      <c r="B733" s="219"/>
      <c r="C733" s="220"/>
    </row>
    <row r="734" spans="1:3" ht="18.75" x14ac:dyDescent="0.3">
      <c r="A734" s="219"/>
      <c r="B734" s="219"/>
      <c r="C734" s="220"/>
    </row>
    <row r="735" spans="1:3" ht="18.75" x14ac:dyDescent="0.3">
      <c r="A735" s="219"/>
      <c r="B735" s="219"/>
      <c r="C735" s="220"/>
    </row>
    <row r="736" spans="1:3" ht="18.75" x14ac:dyDescent="0.3">
      <c r="A736" s="219"/>
      <c r="B736" s="219"/>
      <c r="C736" s="220"/>
    </row>
    <row r="737" spans="1:3" ht="18.75" x14ac:dyDescent="0.3">
      <c r="A737" s="219"/>
      <c r="B737" s="219"/>
      <c r="C737" s="220"/>
    </row>
    <row r="738" spans="1:3" ht="18.75" x14ac:dyDescent="0.3">
      <c r="A738" s="219"/>
      <c r="B738" s="219"/>
      <c r="C738" s="220"/>
    </row>
    <row r="739" spans="1:3" ht="18.75" x14ac:dyDescent="0.3">
      <c r="A739" s="219"/>
      <c r="B739" s="219"/>
      <c r="C739" s="220"/>
    </row>
    <row r="740" spans="1:3" ht="18.75" x14ac:dyDescent="0.3">
      <c r="A740" s="219"/>
      <c r="B740" s="219"/>
      <c r="C740" s="220"/>
    </row>
    <row r="741" spans="1:3" ht="18.75" x14ac:dyDescent="0.3">
      <c r="A741" s="219"/>
      <c r="B741" s="219"/>
      <c r="C741" s="220"/>
    </row>
    <row r="742" spans="1:3" ht="18.75" x14ac:dyDescent="0.3">
      <c r="A742" s="219"/>
      <c r="B742" s="219"/>
      <c r="C742" s="220"/>
    </row>
    <row r="743" spans="1:3" ht="18.75" x14ac:dyDescent="0.3">
      <c r="A743" s="219"/>
      <c r="B743" s="219"/>
      <c r="C743" s="220"/>
    </row>
    <row r="744" spans="1:3" ht="18.75" x14ac:dyDescent="0.3">
      <c r="A744" s="219"/>
      <c r="B744" s="219"/>
      <c r="C744" s="220"/>
    </row>
    <row r="745" spans="1:3" ht="18.75" x14ac:dyDescent="0.3">
      <c r="A745" s="219"/>
      <c r="B745" s="219"/>
      <c r="C745" s="220"/>
    </row>
    <row r="746" spans="1:3" ht="18.75" x14ac:dyDescent="0.3">
      <c r="A746" s="219"/>
      <c r="B746" s="219"/>
      <c r="C746" s="220"/>
    </row>
    <row r="747" spans="1:3" ht="18.75" x14ac:dyDescent="0.3">
      <c r="A747" s="219"/>
      <c r="B747" s="219"/>
      <c r="C747" s="220"/>
    </row>
    <row r="748" spans="1:3" ht="18.75" x14ac:dyDescent="0.3">
      <c r="A748" s="219"/>
      <c r="B748" s="219"/>
      <c r="C748" s="220"/>
    </row>
    <row r="749" spans="1:3" ht="18.75" x14ac:dyDescent="0.3">
      <c r="A749" s="219"/>
      <c r="B749" s="219"/>
      <c r="C749" s="220"/>
    </row>
    <row r="750" spans="1:3" ht="18.75" x14ac:dyDescent="0.3">
      <c r="A750" s="219"/>
      <c r="B750" s="219"/>
      <c r="C750" s="220"/>
    </row>
    <row r="751" spans="1:3" ht="18.75" x14ac:dyDescent="0.3">
      <c r="A751" s="219"/>
      <c r="B751" s="219"/>
      <c r="C751" s="220"/>
    </row>
    <row r="752" spans="1:3" ht="18.75" x14ac:dyDescent="0.3">
      <c r="A752" s="219"/>
      <c r="B752" s="219"/>
      <c r="C752" s="220"/>
    </row>
    <row r="753" spans="1:3" ht="18.75" x14ac:dyDescent="0.3">
      <c r="A753" s="219"/>
      <c r="B753" s="219"/>
      <c r="C753" s="220"/>
    </row>
    <row r="754" spans="1:3" ht="18.75" x14ac:dyDescent="0.3">
      <c r="A754" s="219"/>
      <c r="B754" s="219"/>
      <c r="C754" s="220"/>
    </row>
    <row r="755" spans="1:3" ht="18.75" x14ac:dyDescent="0.3">
      <c r="A755" s="219"/>
      <c r="B755" s="219"/>
      <c r="C755" s="220"/>
    </row>
    <row r="756" spans="1:3" ht="18.75" x14ac:dyDescent="0.3">
      <c r="A756" s="219"/>
      <c r="B756" s="219"/>
      <c r="C756" s="220"/>
    </row>
    <row r="757" spans="1:3" ht="18.75" x14ac:dyDescent="0.3">
      <c r="A757" s="219"/>
      <c r="B757" s="219"/>
      <c r="C757" s="220"/>
    </row>
    <row r="758" spans="1:3" ht="18.75" x14ac:dyDescent="0.3">
      <c r="A758" s="219"/>
      <c r="B758" s="219"/>
      <c r="C758" s="220"/>
    </row>
    <row r="759" spans="1:3" ht="18.75" x14ac:dyDescent="0.3">
      <c r="A759" s="219"/>
      <c r="B759" s="219"/>
      <c r="C759" s="220"/>
    </row>
    <row r="760" spans="1:3" ht="18.75" x14ac:dyDescent="0.3">
      <c r="A760" s="219"/>
      <c r="B760" s="219"/>
      <c r="C760" s="220"/>
    </row>
    <row r="761" spans="1:3" ht="18.75" x14ac:dyDescent="0.3">
      <c r="A761" s="219"/>
      <c r="B761" s="219"/>
      <c r="C761" s="220"/>
    </row>
    <row r="762" spans="1:3" ht="18.75" x14ac:dyDescent="0.3">
      <c r="A762" s="219"/>
      <c r="B762" s="219"/>
      <c r="C762" s="220"/>
    </row>
    <row r="763" spans="1:3" ht="18.75" x14ac:dyDescent="0.3">
      <c r="A763" s="219"/>
      <c r="B763" s="219"/>
      <c r="C763" s="220"/>
    </row>
    <row r="764" spans="1:3" ht="18.75" x14ac:dyDescent="0.3">
      <c r="A764" s="219"/>
      <c r="B764" s="219"/>
      <c r="C764" s="220"/>
    </row>
    <row r="765" spans="1:3" ht="18.75" x14ac:dyDescent="0.3">
      <c r="A765" s="219"/>
      <c r="B765" s="219"/>
      <c r="C765" s="220"/>
    </row>
    <row r="766" spans="1:3" ht="18.75" x14ac:dyDescent="0.3">
      <c r="A766" s="219"/>
      <c r="B766" s="219"/>
      <c r="C766" s="220"/>
    </row>
    <row r="767" spans="1:3" ht="18.75" x14ac:dyDescent="0.3">
      <c r="A767" s="219"/>
      <c r="B767" s="219"/>
      <c r="C767" s="220"/>
    </row>
    <row r="768" spans="1:3" ht="18.75" x14ac:dyDescent="0.3">
      <c r="A768" s="219"/>
      <c r="B768" s="219"/>
      <c r="C768" s="220"/>
    </row>
    <row r="769" spans="1:3" ht="18.75" x14ac:dyDescent="0.3">
      <c r="A769" s="219"/>
      <c r="B769" s="219"/>
      <c r="C769" s="220"/>
    </row>
    <row r="770" spans="1:3" ht="18.75" x14ac:dyDescent="0.3">
      <c r="A770" s="219"/>
      <c r="B770" s="219"/>
      <c r="C770" s="220"/>
    </row>
    <row r="771" spans="1:3" ht="18.75" x14ac:dyDescent="0.3">
      <c r="A771" s="219"/>
      <c r="B771" s="219"/>
      <c r="C771" s="220"/>
    </row>
    <row r="772" spans="1:3" ht="18.75" x14ac:dyDescent="0.3">
      <c r="A772" s="219"/>
      <c r="B772" s="219"/>
      <c r="C772" s="220"/>
    </row>
    <row r="773" spans="1:3" ht="18.75" x14ac:dyDescent="0.3">
      <c r="A773" s="219"/>
      <c r="B773" s="219"/>
      <c r="C773" s="220"/>
    </row>
    <row r="774" spans="1:3" ht="18.75" x14ac:dyDescent="0.3">
      <c r="A774" s="219"/>
      <c r="B774" s="219"/>
      <c r="C774" s="220"/>
    </row>
    <row r="775" spans="1:3" ht="18.75" x14ac:dyDescent="0.3">
      <c r="A775" s="219"/>
      <c r="B775" s="219"/>
      <c r="C775" s="220"/>
    </row>
    <row r="776" spans="1:3" ht="18.75" x14ac:dyDescent="0.3">
      <c r="A776" s="219"/>
      <c r="B776" s="219"/>
      <c r="C776" s="220"/>
    </row>
    <row r="777" spans="1:3" ht="18.75" x14ac:dyDescent="0.3">
      <c r="A777" s="219"/>
      <c r="B777" s="219"/>
      <c r="C777" s="220"/>
    </row>
    <row r="778" spans="1:3" ht="18.75" x14ac:dyDescent="0.3">
      <c r="A778" s="219"/>
      <c r="B778" s="219"/>
      <c r="C778" s="220"/>
    </row>
    <row r="779" spans="1:3" ht="18.75" x14ac:dyDescent="0.3">
      <c r="A779" s="219"/>
      <c r="B779" s="219"/>
      <c r="C779" s="220"/>
    </row>
    <row r="780" spans="1:3" ht="18.75" x14ac:dyDescent="0.3">
      <c r="A780" s="219"/>
      <c r="B780" s="219"/>
      <c r="C780" s="220"/>
    </row>
    <row r="781" spans="1:3" ht="18.75" x14ac:dyDescent="0.3">
      <c r="A781" s="219"/>
      <c r="B781" s="219"/>
      <c r="C781" s="220"/>
    </row>
    <row r="782" spans="1:3" ht="18.75" x14ac:dyDescent="0.3">
      <c r="A782" s="219"/>
      <c r="B782" s="219"/>
      <c r="C782" s="220"/>
    </row>
    <row r="783" spans="1:3" ht="18.75" x14ac:dyDescent="0.3">
      <c r="A783" s="219"/>
      <c r="B783" s="219"/>
      <c r="C783" s="220"/>
    </row>
    <row r="784" spans="1:3" ht="18.75" x14ac:dyDescent="0.3">
      <c r="A784" s="219"/>
      <c r="B784" s="219"/>
      <c r="C784" s="220"/>
    </row>
    <row r="785" spans="1:3" ht="18.75" x14ac:dyDescent="0.3">
      <c r="A785" s="219"/>
      <c r="B785" s="219"/>
      <c r="C785" s="220"/>
    </row>
    <row r="786" spans="1:3" ht="18.75" x14ac:dyDescent="0.3">
      <c r="A786" s="219"/>
      <c r="B786" s="219"/>
      <c r="C786" s="220"/>
    </row>
    <row r="787" spans="1:3" ht="18.75" x14ac:dyDescent="0.3">
      <c r="A787" s="219"/>
      <c r="B787" s="219"/>
      <c r="C787" s="220"/>
    </row>
    <row r="788" spans="1:3" ht="18.75" x14ac:dyDescent="0.3">
      <c r="A788" s="219"/>
      <c r="B788" s="219"/>
      <c r="C788" s="220"/>
    </row>
    <row r="789" spans="1:3" ht="18.75" x14ac:dyDescent="0.3">
      <c r="A789" s="219"/>
      <c r="B789" s="219"/>
      <c r="C789" s="220"/>
    </row>
    <row r="790" spans="1:3" ht="18.75" x14ac:dyDescent="0.3">
      <c r="A790" s="219"/>
      <c r="B790" s="219"/>
      <c r="C790" s="220"/>
    </row>
    <row r="791" spans="1:3" ht="18.75" x14ac:dyDescent="0.3">
      <c r="A791" s="219"/>
      <c r="B791" s="219"/>
      <c r="C791" s="220"/>
    </row>
    <row r="792" spans="1:3" ht="18.75" x14ac:dyDescent="0.3">
      <c r="A792" s="219"/>
      <c r="B792" s="219"/>
      <c r="C792" s="220"/>
    </row>
    <row r="793" spans="1:3" ht="18.75" x14ac:dyDescent="0.3">
      <c r="A793" s="219"/>
      <c r="B793" s="219"/>
      <c r="C793" s="220"/>
    </row>
    <row r="794" spans="1:3" ht="18.75" x14ac:dyDescent="0.3">
      <c r="A794" s="219"/>
      <c r="B794" s="219"/>
      <c r="C794" s="220"/>
    </row>
    <row r="795" spans="1:3" ht="18.75" x14ac:dyDescent="0.3">
      <c r="A795" s="219"/>
      <c r="B795" s="219"/>
      <c r="C795" s="220"/>
    </row>
    <row r="796" spans="1:3" ht="18.75" x14ac:dyDescent="0.3">
      <c r="A796" s="219"/>
      <c r="B796" s="219"/>
      <c r="C796" s="220"/>
    </row>
    <row r="797" spans="1:3" ht="18.75" x14ac:dyDescent="0.3">
      <c r="A797" s="219"/>
      <c r="B797" s="219"/>
      <c r="C797" s="220"/>
    </row>
    <row r="798" spans="1:3" ht="18.75" x14ac:dyDescent="0.3">
      <c r="A798" s="219"/>
      <c r="B798" s="219"/>
      <c r="C798" s="220"/>
    </row>
    <row r="799" spans="1:3" ht="18.75" x14ac:dyDescent="0.3">
      <c r="A799" s="219"/>
      <c r="B799" s="219"/>
      <c r="C799" s="220"/>
    </row>
    <row r="800" spans="1:3" ht="18.75" x14ac:dyDescent="0.3">
      <c r="A800" s="219"/>
      <c r="B800" s="219"/>
      <c r="C800" s="220"/>
    </row>
    <row r="801" spans="1:3" ht="18.75" x14ac:dyDescent="0.3">
      <c r="A801" s="219"/>
      <c r="B801" s="219"/>
      <c r="C801" s="220"/>
    </row>
    <row r="802" spans="1:3" ht="18.75" x14ac:dyDescent="0.3">
      <c r="A802" s="219"/>
      <c r="B802" s="219"/>
      <c r="C802" s="220"/>
    </row>
    <row r="803" spans="1:3" ht="18.75" x14ac:dyDescent="0.3">
      <c r="A803" s="219"/>
      <c r="B803" s="219"/>
      <c r="C803" s="220"/>
    </row>
    <row r="804" spans="1:3" ht="18.75" x14ac:dyDescent="0.3">
      <c r="A804" s="219"/>
      <c r="B804" s="219"/>
      <c r="C804" s="220"/>
    </row>
    <row r="805" spans="1:3" ht="18.75" x14ac:dyDescent="0.3">
      <c r="A805" s="219"/>
      <c r="B805" s="219"/>
      <c r="C805" s="220"/>
    </row>
    <row r="806" spans="1:3" ht="18.75" x14ac:dyDescent="0.3">
      <c r="A806" s="219"/>
      <c r="B806" s="219"/>
      <c r="C806" s="220"/>
    </row>
    <row r="807" spans="1:3" ht="18.75" x14ac:dyDescent="0.3">
      <c r="A807" s="219"/>
      <c r="B807" s="219"/>
      <c r="C807" s="220"/>
    </row>
    <row r="808" spans="1:3" ht="18.75" x14ac:dyDescent="0.3">
      <c r="A808" s="219"/>
      <c r="B808" s="219"/>
      <c r="C808" s="220"/>
    </row>
    <row r="809" spans="1:3" ht="18.75" x14ac:dyDescent="0.3">
      <c r="A809" s="219"/>
      <c r="B809" s="219"/>
      <c r="C809" s="220"/>
    </row>
    <row r="810" spans="1:3" ht="18.75" x14ac:dyDescent="0.3">
      <c r="A810" s="219"/>
      <c r="B810" s="219"/>
      <c r="C810" s="220"/>
    </row>
    <row r="811" spans="1:3" ht="18.75" x14ac:dyDescent="0.3">
      <c r="A811" s="219"/>
      <c r="B811" s="219"/>
      <c r="C811" s="220"/>
    </row>
    <row r="812" spans="1:3" ht="18.75" x14ac:dyDescent="0.3">
      <c r="A812" s="219"/>
      <c r="B812" s="219"/>
      <c r="C812" s="220"/>
    </row>
    <row r="813" spans="1:3" ht="18.75" x14ac:dyDescent="0.3">
      <c r="A813" s="219"/>
      <c r="B813" s="219"/>
      <c r="C813" s="220"/>
    </row>
    <row r="814" spans="1:3" ht="18.75" x14ac:dyDescent="0.3">
      <c r="A814" s="219"/>
      <c r="B814" s="219"/>
      <c r="C814" s="220"/>
    </row>
    <row r="815" spans="1:3" ht="18.75" x14ac:dyDescent="0.3">
      <c r="A815" s="219"/>
      <c r="B815" s="219"/>
      <c r="C815" s="220"/>
    </row>
    <row r="816" spans="1:3" ht="18.75" x14ac:dyDescent="0.3">
      <c r="A816" s="219"/>
      <c r="B816" s="219"/>
      <c r="C816" s="220"/>
    </row>
    <row r="817" spans="1:3" ht="18.75" x14ac:dyDescent="0.3">
      <c r="A817" s="219"/>
      <c r="B817" s="219"/>
      <c r="C817" s="220"/>
    </row>
    <row r="818" spans="1:3" ht="18.75" x14ac:dyDescent="0.3">
      <c r="A818" s="219"/>
      <c r="B818" s="219"/>
      <c r="C818" s="220"/>
    </row>
    <row r="819" spans="1:3" ht="18.75" x14ac:dyDescent="0.3">
      <c r="A819" s="219"/>
      <c r="B819" s="219"/>
      <c r="C819" s="220"/>
    </row>
    <row r="820" spans="1:3" ht="18.75" x14ac:dyDescent="0.3">
      <c r="A820" s="219"/>
      <c r="B820" s="219"/>
      <c r="C820" s="220"/>
    </row>
    <row r="821" spans="1:3" ht="18.75" x14ac:dyDescent="0.3">
      <c r="A821" s="219"/>
      <c r="B821" s="219"/>
      <c r="C821" s="220"/>
    </row>
    <row r="822" spans="1:3" ht="18.75" x14ac:dyDescent="0.3">
      <c r="A822" s="219"/>
      <c r="B822" s="219"/>
      <c r="C822" s="220"/>
    </row>
    <row r="823" spans="1:3" ht="18.75" x14ac:dyDescent="0.3">
      <c r="A823" s="219"/>
      <c r="B823" s="219"/>
      <c r="C823" s="220"/>
    </row>
    <row r="824" spans="1:3" ht="18.75" x14ac:dyDescent="0.3">
      <c r="A824" s="219"/>
      <c r="B824" s="219"/>
      <c r="C824" s="220"/>
    </row>
    <row r="825" spans="1:3" ht="18.75" x14ac:dyDescent="0.3">
      <c r="A825" s="219"/>
      <c r="B825" s="219"/>
      <c r="C825" s="220"/>
    </row>
    <row r="826" spans="1:3" ht="18.75" x14ac:dyDescent="0.3">
      <c r="A826" s="219"/>
      <c r="B826" s="219"/>
      <c r="C826" s="220"/>
    </row>
    <row r="827" spans="1:3" ht="18.75" x14ac:dyDescent="0.3">
      <c r="A827" s="219"/>
      <c r="B827" s="219"/>
      <c r="C827" s="220"/>
    </row>
    <row r="828" spans="1:3" ht="18.75" x14ac:dyDescent="0.3">
      <c r="A828" s="219"/>
      <c r="B828" s="219"/>
      <c r="C828" s="220"/>
    </row>
    <row r="829" spans="1:3" ht="18.75" x14ac:dyDescent="0.3">
      <c r="A829" s="219"/>
      <c r="B829" s="219"/>
      <c r="C829" s="220"/>
    </row>
    <row r="830" spans="1:3" ht="18.75" x14ac:dyDescent="0.3">
      <c r="A830" s="219"/>
      <c r="B830" s="219"/>
      <c r="C830" s="220"/>
    </row>
    <row r="831" spans="1:3" ht="18.75" x14ac:dyDescent="0.3">
      <c r="A831" s="219"/>
      <c r="B831" s="219"/>
      <c r="C831" s="220"/>
    </row>
    <row r="832" spans="1:3" ht="18.75" x14ac:dyDescent="0.3">
      <c r="A832" s="219"/>
      <c r="B832" s="219"/>
      <c r="C832" s="220"/>
    </row>
    <row r="833" spans="1:3" ht="18.75" x14ac:dyDescent="0.3">
      <c r="A833" s="219"/>
      <c r="B833" s="219"/>
      <c r="C833" s="220"/>
    </row>
    <row r="834" spans="1:3" ht="18.75" x14ac:dyDescent="0.3">
      <c r="A834" s="219"/>
      <c r="B834" s="219"/>
      <c r="C834" s="220"/>
    </row>
    <row r="835" spans="1:3" ht="18.75" x14ac:dyDescent="0.3">
      <c r="A835" s="219"/>
      <c r="B835" s="219"/>
      <c r="C835" s="220"/>
    </row>
    <row r="836" spans="1:3" ht="18.75" x14ac:dyDescent="0.3">
      <c r="A836" s="219"/>
      <c r="B836" s="219"/>
      <c r="C836" s="220"/>
    </row>
    <row r="837" spans="1:3" ht="18.75" x14ac:dyDescent="0.3">
      <c r="A837" s="219"/>
      <c r="B837" s="219"/>
      <c r="C837" s="220"/>
    </row>
    <row r="838" spans="1:3" ht="18.75" x14ac:dyDescent="0.3">
      <c r="A838" s="219"/>
      <c r="B838" s="219"/>
      <c r="C838" s="220"/>
    </row>
    <row r="839" spans="1:3" ht="18.75" x14ac:dyDescent="0.3">
      <c r="A839" s="219"/>
      <c r="B839" s="219"/>
      <c r="C839" s="220"/>
    </row>
    <row r="840" spans="1:3" ht="18.75" x14ac:dyDescent="0.3">
      <c r="A840" s="219"/>
      <c r="B840" s="219"/>
      <c r="C840" s="220"/>
    </row>
    <row r="841" spans="1:3" ht="18.75" x14ac:dyDescent="0.3">
      <c r="A841" s="219"/>
      <c r="B841" s="219"/>
      <c r="C841" s="220"/>
    </row>
    <row r="842" spans="1:3" ht="18.75" x14ac:dyDescent="0.3">
      <c r="A842" s="219"/>
      <c r="B842" s="219"/>
      <c r="C842" s="220"/>
    </row>
    <row r="843" spans="1:3" ht="18.75" x14ac:dyDescent="0.3">
      <c r="A843" s="219"/>
      <c r="B843" s="219"/>
      <c r="C843" s="220"/>
    </row>
    <row r="844" spans="1:3" ht="18.75" x14ac:dyDescent="0.3">
      <c r="A844" s="219"/>
      <c r="B844" s="219"/>
      <c r="C844" s="220"/>
    </row>
    <row r="845" spans="1:3" ht="18.75" x14ac:dyDescent="0.3">
      <c r="A845" s="219"/>
      <c r="B845" s="219"/>
      <c r="C845" s="220"/>
    </row>
    <row r="846" spans="1:3" ht="18.75" x14ac:dyDescent="0.3">
      <c r="A846" s="219"/>
      <c r="B846" s="219"/>
      <c r="C846" s="220"/>
    </row>
    <row r="847" spans="1:3" ht="18.75" x14ac:dyDescent="0.3">
      <c r="A847" s="219"/>
      <c r="B847" s="219"/>
      <c r="C847" s="220"/>
    </row>
    <row r="848" spans="1:3" ht="18.75" x14ac:dyDescent="0.3">
      <c r="A848" s="219"/>
      <c r="B848" s="219"/>
      <c r="C848" s="220"/>
    </row>
    <row r="849" spans="1:3" ht="18.75" x14ac:dyDescent="0.3">
      <c r="A849" s="219"/>
      <c r="B849" s="219"/>
      <c r="C849" s="220"/>
    </row>
    <row r="850" spans="1:3" ht="18.75" x14ac:dyDescent="0.3">
      <c r="A850" s="219"/>
      <c r="B850" s="219"/>
      <c r="C850" s="220"/>
    </row>
    <row r="851" spans="1:3" ht="18.75" x14ac:dyDescent="0.3">
      <c r="A851" s="219"/>
      <c r="B851" s="219"/>
      <c r="C851" s="220"/>
    </row>
    <row r="852" spans="1:3" ht="18.75" x14ac:dyDescent="0.3">
      <c r="A852" s="219"/>
      <c r="B852" s="219"/>
      <c r="C852" s="220"/>
    </row>
    <row r="853" spans="1:3" ht="18.75" x14ac:dyDescent="0.3">
      <c r="A853" s="219"/>
      <c r="B853" s="219"/>
      <c r="C853" s="220"/>
    </row>
    <row r="854" spans="1:3" ht="18.75" x14ac:dyDescent="0.3">
      <c r="A854" s="219"/>
      <c r="B854" s="219"/>
      <c r="C854" s="220"/>
    </row>
    <row r="855" spans="1:3" ht="18.75" x14ac:dyDescent="0.3">
      <c r="A855" s="219"/>
      <c r="B855" s="219"/>
      <c r="C855" s="220"/>
    </row>
    <row r="856" spans="1:3" ht="18.75" x14ac:dyDescent="0.3">
      <c r="A856" s="219"/>
      <c r="B856" s="219"/>
      <c r="C856" s="220"/>
    </row>
    <row r="857" spans="1:3" ht="18.75" x14ac:dyDescent="0.3">
      <c r="A857" s="219"/>
      <c r="B857" s="219"/>
      <c r="C857" s="220"/>
    </row>
    <row r="858" spans="1:3" ht="18.75" x14ac:dyDescent="0.3">
      <c r="A858" s="219"/>
      <c r="B858" s="219"/>
      <c r="C858" s="220"/>
    </row>
    <row r="859" spans="1:3" ht="18.75" x14ac:dyDescent="0.3">
      <c r="A859" s="219"/>
      <c r="B859" s="219"/>
      <c r="C859" s="220"/>
    </row>
    <row r="860" spans="1:3" ht="18.75" x14ac:dyDescent="0.3">
      <c r="A860" s="219"/>
      <c r="B860" s="219"/>
      <c r="C860" s="220"/>
    </row>
    <row r="861" spans="1:3" ht="18.75" x14ac:dyDescent="0.3">
      <c r="A861" s="219"/>
      <c r="B861" s="219"/>
      <c r="C861" s="220"/>
    </row>
    <row r="862" spans="1:3" ht="18.75" x14ac:dyDescent="0.3">
      <c r="A862" s="219"/>
      <c r="B862" s="219"/>
      <c r="C862" s="220"/>
    </row>
    <row r="863" spans="1:3" ht="18.75" x14ac:dyDescent="0.3">
      <c r="A863" s="219"/>
      <c r="B863" s="219"/>
      <c r="C863" s="220"/>
    </row>
    <row r="864" spans="1:3" ht="18.75" x14ac:dyDescent="0.3">
      <c r="A864" s="219"/>
      <c r="B864" s="219"/>
      <c r="C864" s="220"/>
    </row>
    <row r="865" spans="1:3" ht="18.75" x14ac:dyDescent="0.3">
      <c r="A865" s="219"/>
      <c r="B865" s="219"/>
      <c r="C865" s="220"/>
    </row>
    <row r="866" spans="1:3" ht="18.75" x14ac:dyDescent="0.3">
      <c r="A866" s="219"/>
      <c r="B866" s="219"/>
      <c r="C866" s="220"/>
    </row>
    <row r="867" spans="1:3" ht="18.75" x14ac:dyDescent="0.3">
      <c r="A867" s="219"/>
      <c r="B867" s="219"/>
      <c r="C867" s="220"/>
    </row>
    <row r="868" spans="1:3" ht="18.75" x14ac:dyDescent="0.3">
      <c r="A868" s="219"/>
      <c r="B868" s="219"/>
      <c r="C868" s="220"/>
    </row>
    <row r="869" spans="1:3" ht="18.75" x14ac:dyDescent="0.3">
      <c r="A869" s="219"/>
      <c r="B869" s="219"/>
      <c r="C869" s="220"/>
    </row>
    <row r="870" spans="1:3" ht="18.75" x14ac:dyDescent="0.3">
      <c r="A870" s="219"/>
      <c r="B870" s="219"/>
      <c r="C870" s="220"/>
    </row>
    <row r="871" spans="1:3" ht="18.75" x14ac:dyDescent="0.3">
      <c r="A871" s="219"/>
      <c r="B871" s="219"/>
      <c r="C871" s="220"/>
    </row>
    <row r="872" spans="1:3" ht="18.75" x14ac:dyDescent="0.3">
      <c r="A872" s="219"/>
      <c r="B872" s="219"/>
      <c r="C872" s="220"/>
    </row>
    <row r="873" spans="1:3" ht="18.75" x14ac:dyDescent="0.3">
      <c r="A873" s="219"/>
      <c r="B873" s="219"/>
      <c r="C873" s="220"/>
    </row>
    <row r="874" spans="1:3" ht="18.75" x14ac:dyDescent="0.3">
      <c r="A874" s="219"/>
      <c r="B874" s="219"/>
      <c r="C874" s="220"/>
    </row>
    <row r="875" spans="1:3" ht="18.75" x14ac:dyDescent="0.3">
      <c r="A875" s="219"/>
      <c r="B875" s="219"/>
      <c r="C875" s="220"/>
    </row>
    <row r="876" spans="1:3" ht="18.75" x14ac:dyDescent="0.3">
      <c r="A876" s="219"/>
      <c r="B876" s="219"/>
      <c r="C876" s="220"/>
    </row>
    <row r="877" spans="1:3" ht="18.75" x14ac:dyDescent="0.3">
      <c r="A877" s="219"/>
      <c r="B877" s="219"/>
      <c r="C877" s="220"/>
    </row>
    <row r="878" spans="1:3" ht="18.75" x14ac:dyDescent="0.3">
      <c r="A878" s="219"/>
      <c r="B878" s="219"/>
      <c r="C878" s="220"/>
    </row>
    <row r="879" spans="1:3" ht="18.75" x14ac:dyDescent="0.3">
      <c r="A879" s="219"/>
      <c r="B879" s="219"/>
      <c r="C879" s="220"/>
    </row>
    <row r="880" spans="1:3" ht="18.75" x14ac:dyDescent="0.3">
      <c r="A880" s="219"/>
      <c r="B880" s="219"/>
      <c r="C880" s="220"/>
    </row>
    <row r="881" spans="1:3" ht="18.75" x14ac:dyDescent="0.3">
      <c r="A881" s="219"/>
      <c r="B881" s="219"/>
      <c r="C881" s="220"/>
    </row>
    <row r="882" spans="1:3" ht="18.75" x14ac:dyDescent="0.3">
      <c r="A882" s="219"/>
      <c r="B882" s="219"/>
      <c r="C882" s="220"/>
    </row>
    <row r="883" spans="1:3" ht="18.75" x14ac:dyDescent="0.3">
      <c r="A883" s="219"/>
      <c r="B883" s="219"/>
      <c r="C883" s="220"/>
    </row>
    <row r="884" spans="1:3" ht="18.75" x14ac:dyDescent="0.3">
      <c r="A884" s="219"/>
      <c r="B884" s="219"/>
      <c r="C884" s="220"/>
    </row>
    <row r="885" spans="1:3" ht="18.75" x14ac:dyDescent="0.3">
      <c r="A885" s="219"/>
      <c r="B885" s="219"/>
      <c r="C885" s="220"/>
    </row>
    <row r="886" spans="1:3" ht="18.75" x14ac:dyDescent="0.3">
      <c r="A886" s="219"/>
      <c r="B886" s="219"/>
      <c r="C886" s="220"/>
    </row>
    <row r="887" spans="1:3" ht="18.75" x14ac:dyDescent="0.3">
      <c r="A887" s="219"/>
      <c r="B887" s="219"/>
      <c r="C887" s="220"/>
    </row>
    <row r="888" spans="1:3" ht="18.75" x14ac:dyDescent="0.3">
      <c r="A888" s="219"/>
      <c r="B888" s="219"/>
      <c r="C888" s="220"/>
    </row>
    <row r="889" spans="1:3" ht="18.75" x14ac:dyDescent="0.3">
      <c r="A889" s="219"/>
      <c r="B889" s="219"/>
      <c r="C889" s="220"/>
    </row>
    <row r="890" spans="1:3" ht="18.75" x14ac:dyDescent="0.3">
      <c r="A890" s="219"/>
      <c r="B890" s="219"/>
      <c r="C890" s="220"/>
    </row>
    <row r="891" spans="1:3" ht="18.75" x14ac:dyDescent="0.3">
      <c r="A891" s="219"/>
      <c r="B891" s="219"/>
      <c r="C891" s="220"/>
    </row>
    <row r="892" spans="1:3" ht="18.75" x14ac:dyDescent="0.3">
      <c r="A892" s="219"/>
      <c r="B892" s="219"/>
      <c r="C892" s="220"/>
    </row>
    <row r="893" spans="1:3" ht="18.75" x14ac:dyDescent="0.3">
      <c r="A893" s="219"/>
      <c r="B893" s="219"/>
      <c r="C893" s="220"/>
    </row>
    <row r="894" spans="1:3" ht="18.75" x14ac:dyDescent="0.3">
      <c r="A894" s="219"/>
      <c r="B894" s="219"/>
      <c r="C894" s="220"/>
    </row>
    <row r="895" spans="1:3" ht="18.75" x14ac:dyDescent="0.3">
      <c r="A895" s="219"/>
      <c r="B895" s="219"/>
      <c r="C895" s="220"/>
    </row>
    <row r="896" spans="1:3" ht="18.75" x14ac:dyDescent="0.3">
      <c r="A896" s="219"/>
      <c r="B896" s="219"/>
      <c r="C896" s="220"/>
    </row>
    <row r="897" spans="1:3" ht="18.75" x14ac:dyDescent="0.3">
      <c r="A897" s="219"/>
      <c r="B897" s="219"/>
      <c r="C897" s="220"/>
    </row>
    <row r="898" spans="1:3" ht="18.75" x14ac:dyDescent="0.3">
      <c r="A898" s="219"/>
      <c r="B898" s="219"/>
      <c r="C898" s="220"/>
    </row>
    <row r="899" spans="1:3" ht="18.75" x14ac:dyDescent="0.3">
      <c r="A899" s="219"/>
      <c r="B899" s="219"/>
      <c r="C899" s="220"/>
    </row>
    <row r="900" spans="1:3" ht="18.75" x14ac:dyDescent="0.3">
      <c r="A900" s="219"/>
      <c r="B900" s="219"/>
      <c r="C900" s="220"/>
    </row>
    <row r="901" spans="1:3" ht="18.75" x14ac:dyDescent="0.3">
      <c r="A901" s="219"/>
      <c r="B901" s="219"/>
      <c r="C901" s="220"/>
    </row>
    <row r="902" spans="1:3" ht="18.75" x14ac:dyDescent="0.3">
      <c r="A902" s="219"/>
      <c r="B902" s="219"/>
      <c r="C902" s="220"/>
    </row>
    <row r="903" spans="1:3" ht="18.75" x14ac:dyDescent="0.3">
      <c r="A903" s="219"/>
      <c r="B903" s="219"/>
      <c r="C903" s="220"/>
    </row>
    <row r="904" spans="1:3" ht="18.75" x14ac:dyDescent="0.3">
      <c r="A904" s="219"/>
      <c r="B904" s="219"/>
      <c r="C904" s="220"/>
    </row>
    <row r="905" spans="1:3" ht="18.75" x14ac:dyDescent="0.3">
      <c r="A905" s="219"/>
      <c r="B905" s="219"/>
      <c r="C905" s="220"/>
    </row>
    <row r="906" spans="1:3" ht="18.75" x14ac:dyDescent="0.3">
      <c r="A906" s="219"/>
      <c r="B906" s="219"/>
      <c r="C906" s="220"/>
    </row>
    <row r="907" spans="1:3" ht="18.75" x14ac:dyDescent="0.3">
      <c r="A907" s="219"/>
      <c r="B907" s="219"/>
      <c r="C907" s="220"/>
    </row>
    <row r="908" spans="1:3" ht="18.75" x14ac:dyDescent="0.3">
      <c r="A908" s="219"/>
      <c r="B908" s="219"/>
      <c r="C908" s="220"/>
    </row>
    <row r="909" spans="1:3" ht="18.75" x14ac:dyDescent="0.3">
      <c r="A909" s="219"/>
      <c r="B909" s="219"/>
      <c r="C909" s="220"/>
    </row>
    <row r="910" spans="1:3" ht="18.75" x14ac:dyDescent="0.3">
      <c r="A910" s="219"/>
      <c r="B910" s="219"/>
      <c r="C910" s="220"/>
    </row>
    <row r="911" spans="1:3" ht="18.75" x14ac:dyDescent="0.3">
      <c r="A911" s="219"/>
      <c r="B911" s="219"/>
      <c r="C911" s="220"/>
    </row>
    <row r="912" spans="1:3" ht="18.75" x14ac:dyDescent="0.3">
      <c r="A912" s="219"/>
      <c r="B912" s="219"/>
      <c r="C912" s="220"/>
    </row>
    <row r="913" spans="1:3" ht="18.75" x14ac:dyDescent="0.3">
      <c r="A913" s="219"/>
      <c r="B913" s="219"/>
      <c r="C913" s="220"/>
    </row>
    <row r="914" spans="1:3" ht="18.75" x14ac:dyDescent="0.3">
      <c r="A914" s="219"/>
      <c r="B914" s="219"/>
      <c r="C914" s="220"/>
    </row>
    <row r="915" spans="1:3" ht="18.75" x14ac:dyDescent="0.3">
      <c r="A915" s="219"/>
      <c r="B915" s="219"/>
      <c r="C915" s="220"/>
    </row>
    <row r="916" spans="1:3" ht="18.75" x14ac:dyDescent="0.3">
      <c r="A916" s="219"/>
      <c r="B916" s="219"/>
      <c r="C916" s="220"/>
    </row>
    <row r="917" spans="1:3" ht="18.75" x14ac:dyDescent="0.3">
      <c r="A917" s="219"/>
      <c r="B917" s="219"/>
      <c r="C917" s="220"/>
    </row>
    <row r="918" spans="1:3" ht="18.75" x14ac:dyDescent="0.3">
      <c r="A918" s="219"/>
      <c r="B918" s="219"/>
      <c r="C918" s="220"/>
    </row>
    <row r="919" spans="1:3" ht="18.75" x14ac:dyDescent="0.3">
      <c r="A919" s="219"/>
      <c r="B919" s="219"/>
      <c r="C919" s="220"/>
    </row>
    <row r="920" spans="1:3" ht="18.75" x14ac:dyDescent="0.3">
      <c r="A920" s="219"/>
      <c r="B920" s="219"/>
      <c r="C920" s="220"/>
    </row>
    <row r="921" spans="1:3" ht="18.75" x14ac:dyDescent="0.3">
      <c r="A921" s="219"/>
      <c r="B921" s="219"/>
      <c r="C921" s="220"/>
    </row>
    <row r="922" spans="1:3" ht="18.75" x14ac:dyDescent="0.3">
      <c r="A922" s="219"/>
      <c r="B922" s="219"/>
      <c r="C922" s="220"/>
    </row>
    <row r="923" spans="1:3" ht="18.75" x14ac:dyDescent="0.3">
      <c r="A923" s="219"/>
      <c r="B923" s="219"/>
      <c r="C923" s="220"/>
    </row>
    <row r="924" spans="1:3" ht="18.75" x14ac:dyDescent="0.3">
      <c r="A924" s="219"/>
      <c r="B924" s="219"/>
      <c r="C924" s="220"/>
    </row>
    <row r="925" spans="1:3" ht="18.75" x14ac:dyDescent="0.3">
      <c r="A925" s="219"/>
      <c r="B925" s="219"/>
      <c r="C925" s="220"/>
    </row>
    <row r="926" spans="1:3" ht="18.75" x14ac:dyDescent="0.3">
      <c r="A926" s="219"/>
      <c r="B926" s="219"/>
      <c r="C926" s="220"/>
    </row>
    <row r="927" spans="1:3" ht="18.75" x14ac:dyDescent="0.3">
      <c r="A927" s="219"/>
      <c r="B927" s="219"/>
      <c r="C927" s="220"/>
    </row>
    <row r="928" spans="1:3" ht="18.75" x14ac:dyDescent="0.3">
      <c r="A928" s="219"/>
      <c r="B928" s="219"/>
      <c r="C928" s="220"/>
    </row>
    <row r="929" spans="1:3" ht="18.75" x14ac:dyDescent="0.3">
      <c r="A929" s="219"/>
      <c r="B929" s="219"/>
      <c r="C929" s="220"/>
    </row>
    <row r="930" spans="1:3" ht="18.75" x14ac:dyDescent="0.3">
      <c r="A930" s="219"/>
      <c r="B930" s="219"/>
      <c r="C930" s="220"/>
    </row>
    <row r="931" spans="1:3" ht="18.75" x14ac:dyDescent="0.3">
      <c r="A931" s="219"/>
      <c r="B931" s="219"/>
      <c r="C931" s="220"/>
    </row>
    <row r="932" spans="1:3" ht="18.75" x14ac:dyDescent="0.3">
      <c r="A932" s="219"/>
      <c r="B932" s="219"/>
      <c r="C932" s="220"/>
    </row>
    <row r="933" spans="1:3" ht="18.75" x14ac:dyDescent="0.3">
      <c r="A933" s="219"/>
      <c r="B933" s="219"/>
      <c r="C933" s="220"/>
    </row>
    <row r="934" spans="1:3" ht="18.75" x14ac:dyDescent="0.3">
      <c r="A934" s="219"/>
      <c r="B934" s="219"/>
      <c r="C934" s="220"/>
    </row>
    <row r="935" spans="1:3" ht="18.75" x14ac:dyDescent="0.3">
      <c r="A935" s="219"/>
      <c r="B935" s="219"/>
      <c r="C935" s="220"/>
    </row>
    <row r="936" spans="1:3" ht="18.75" x14ac:dyDescent="0.3">
      <c r="A936" s="219"/>
      <c r="B936" s="219"/>
      <c r="C936" s="220"/>
    </row>
    <row r="937" spans="1:3" ht="18.75" x14ac:dyDescent="0.3">
      <c r="A937" s="219"/>
      <c r="B937" s="219"/>
      <c r="C937" s="220"/>
    </row>
    <row r="938" spans="1:3" ht="18.75" x14ac:dyDescent="0.3">
      <c r="A938" s="219"/>
      <c r="B938" s="219"/>
      <c r="C938" s="220"/>
    </row>
    <row r="939" spans="1:3" ht="18.75" x14ac:dyDescent="0.3">
      <c r="A939" s="219"/>
      <c r="B939" s="219"/>
      <c r="C939" s="220"/>
    </row>
    <row r="940" spans="1:3" ht="18.75" x14ac:dyDescent="0.3">
      <c r="A940" s="219"/>
      <c r="B940" s="219"/>
      <c r="C940" s="220"/>
    </row>
    <row r="941" spans="1:3" ht="18.75" x14ac:dyDescent="0.3">
      <c r="A941" s="219"/>
      <c r="B941" s="219"/>
      <c r="C941" s="220"/>
    </row>
    <row r="942" spans="1:3" ht="18.75" x14ac:dyDescent="0.3">
      <c r="A942" s="219"/>
      <c r="B942" s="219"/>
      <c r="C942" s="220"/>
    </row>
    <row r="943" spans="1:3" ht="18.75" x14ac:dyDescent="0.3">
      <c r="A943" s="219"/>
      <c r="B943" s="219"/>
      <c r="C943" s="220"/>
    </row>
    <row r="944" spans="1:3" ht="18.75" x14ac:dyDescent="0.3">
      <c r="A944" s="219"/>
      <c r="B944" s="219"/>
      <c r="C944" s="220"/>
    </row>
    <row r="945" spans="1:3" ht="18.75" x14ac:dyDescent="0.3">
      <c r="A945" s="219"/>
      <c r="B945" s="219"/>
      <c r="C945" s="220"/>
    </row>
    <row r="946" spans="1:3" ht="18.75" x14ac:dyDescent="0.3">
      <c r="A946" s="219"/>
      <c r="B946" s="219"/>
      <c r="C946" s="220"/>
    </row>
    <row r="947" spans="1:3" ht="18.75" x14ac:dyDescent="0.3">
      <c r="A947" s="219"/>
      <c r="B947" s="219"/>
      <c r="C947" s="220"/>
    </row>
    <row r="948" spans="1:3" ht="18.75" x14ac:dyDescent="0.3">
      <c r="A948" s="219"/>
      <c r="B948" s="219"/>
      <c r="C948" s="220"/>
    </row>
    <row r="949" spans="1:3" ht="18.75" x14ac:dyDescent="0.3">
      <c r="A949" s="219"/>
      <c r="B949" s="219"/>
      <c r="C949" s="220"/>
    </row>
    <row r="950" spans="1:3" ht="18.75" x14ac:dyDescent="0.3">
      <c r="A950" s="219"/>
      <c r="B950" s="219"/>
      <c r="C950" s="220"/>
    </row>
    <row r="951" spans="1:3" ht="18.75" x14ac:dyDescent="0.3">
      <c r="A951" s="219"/>
      <c r="B951" s="219"/>
      <c r="C951" s="220"/>
    </row>
    <row r="952" spans="1:3" ht="18.75" x14ac:dyDescent="0.3">
      <c r="A952" s="219"/>
      <c r="B952" s="219"/>
      <c r="C952" s="220"/>
    </row>
    <row r="953" spans="1:3" ht="18.75" x14ac:dyDescent="0.3">
      <c r="A953" s="219"/>
      <c r="B953" s="219"/>
      <c r="C953" s="220"/>
    </row>
    <row r="954" spans="1:3" ht="18.75" x14ac:dyDescent="0.3">
      <c r="A954" s="219"/>
      <c r="B954" s="219"/>
      <c r="C954" s="220"/>
    </row>
    <row r="955" spans="1:3" ht="18.75" x14ac:dyDescent="0.3">
      <c r="A955" s="219"/>
      <c r="B955" s="219"/>
      <c r="C955" s="220"/>
    </row>
    <row r="956" spans="1:3" ht="18.75" x14ac:dyDescent="0.3">
      <c r="A956" s="219"/>
      <c r="B956" s="219"/>
      <c r="C956" s="220"/>
    </row>
    <row r="957" spans="1:3" ht="18.75" x14ac:dyDescent="0.3">
      <c r="A957" s="219"/>
      <c r="B957" s="219"/>
      <c r="C957" s="220"/>
    </row>
    <row r="958" spans="1:3" ht="18.75" x14ac:dyDescent="0.3">
      <c r="A958" s="219"/>
      <c r="B958" s="219"/>
      <c r="C958" s="220"/>
    </row>
    <row r="959" spans="1:3" ht="18.75" x14ac:dyDescent="0.3">
      <c r="A959" s="219"/>
      <c r="B959" s="219"/>
      <c r="C959" s="220"/>
    </row>
    <row r="960" spans="1:3" ht="18.75" x14ac:dyDescent="0.3">
      <c r="A960" s="219"/>
      <c r="B960" s="219"/>
      <c r="C960" s="220"/>
    </row>
    <row r="961" spans="1:3" ht="18.75" x14ac:dyDescent="0.3">
      <c r="A961" s="219"/>
      <c r="B961" s="219"/>
      <c r="C961" s="220"/>
    </row>
    <row r="962" spans="1:3" ht="18.75" x14ac:dyDescent="0.3">
      <c r="A962" s="219"/>
      <c r="B962" s="219"/>
      <c r="C962" s="220"/>
    </row>
    <row r="963" spans="1:3" ht="18.75" x14ac:dyDescent="0.3">
      <c r="A963" s="219"/>
      <c r="B963" s="219"/>
      <c r="C963" s="220"/>
    </row>
    <row r="964" spans="1:3" ht="18.75" x14ac:dyDescent="0.3">
      <c r="A964" s="219"/>
      <c r="B964" s="219"/>
      <c r="C964" s="220"/>
    </row>
    <row r="965" spans="1:3" ht="18.75" x14ac:dyDescent="0.3">
      <c r="A965" s="219"/>
      <c r="B965" s="219"/>
      <c r="C965" s="220"/>
    </row>
    <row r="966" spans="1:3" ht="18.75" x14ac:dyDescent="0.3">
      <c r="A966" s="219"/>
      <c r="B966" s="219"/>
      <c r="C966" s="220"/>
    </row>
    <row r="967" spans="1:3" ht="18.75" x14ac:dyDescent="0.3">
      <c r="A967" s="219"/>
      <c r="B967" s="219"/>
      <c r="C967" s="220"/>
    </row>
    <row r="968" spans="1:3" ht="18.75" x14ac:dyDescent="0.3">
      <c r="A968" s="219"/>
      <c r="B968" s="219"/>
      <c r="C968" s="220"/>
    </row>
    <row r="969" spans="1:3" ht="18.75" x14ac:dyDescent="0.3">
      <c r="A969" s="219"/>
      <c r="B969" s="219"/>
      <c r="C969" s="220"/>
    </row>
    <row r="970" spans="1:3" ht="18.75" x14ac:dyDescent="0.3">
      <c r="A970" s="219"/>
      <c r="B970" s="219"/>
      <c r="C970" s="220"/>
    </row>
    <row r="971" spans="1:3" ht="18.75" x14ac:dyDescent="0.3">
      <c r="A971" s="219"/>
      <c r="B971" s="219"/>
      <c r="C971" s="220"/>
    </row>
    <row r="972" spans="1:3" ht="18.75" x14ac:dyDescent="0.3">
      <c r="A972" s="219"/>
      <c r="B972" s="219"/>
      <c r="C972" s="220"/>
    </row>
    <row r="973" spans="1:3" ht="18.75" x14ac:dyDescent="0.3">
      <c r="A973" s="219"/>
      <c r="B973" s="219"/>
      <c r="C973" s="220"/>
    </row>
    <row r="974" spans="1:3" ht="18.75" x14ac:dyDescent="0.3">
      <c r="A974" s="219"/>
      <c r="B974" s="219"/>
      <c r="C974" s="220"/>
    </row>
    <row r="975" spans="1:3" ht="18.75" x14ac:dyDescent="0.3">
      <c r="A975" s="219"/>
      <c r="B975" s="219"/>
      <c r="C975" s="220"/>
    </row>
    <row r="976" spans="1:3" ht="18.75" x14ac:dyDescent="0.3">
      <c r="A976" s="219"/>
      <c r="B976" s="219"/>
      <c r="C976" s="220"/>
    </row>
    <row r="977" spans="1:3" ht="18.75" x14ac:dyDescent="0.3">
      <c r="A977" s="219"/>
      <c r="B977" s="219"/>
      <c r="C977" s="220"/>
    </row>
    <row r="978" spans="1:3" ht="18.75" x14ac:dyDescent="0.3">
      <c r="A978" s="219"/>
      <c r="B978" s="219"/>
      <c r="C978" s="220"/>
    </row>
    <row r="979" spans="1:3" ht="18.75" x14ac:dyDescent="0.3">
      <c r="A979" s="219"/>
      <c r="B979" s="219"/>
      <c r="C979" s="220"/>
    </row>
    <row r="980" spans="1:3" ht="18.75" x14ac:dyDescent="0.3">
      <c r="A980" s="219"/>
      <c r="B980" s="219"/>
      <c r="C980" s="220"/>
    </row>
    <row r="981" spans="1:3" ht="18.75" x14ac:dyDescent="0.3">
      <c r="A981" s="219"/>
      <c r="B981" s="219"/>
      <c r="C981" s="220"/>
    </row>
    <row r="982" spans="1:3" ht="18.75" x14ac:dyDescent="0.3">
      <c r="A982" s="219"/>
      <c r="B982" s="219"/>
      <c r="C982" s="220"/>
    </row>
    <row r="983" spans="1:3" ht="18.75" x14ac:dyDescent="0.3">
      <c r="A983" s="219"/>
      <c r="B983" s="219"/>
      <c r="C983" s="220"/>
    </row>
    <row r="984" spans="1:3" ht="18.75" x14ac:dyDescent="0.3">
      <c r="A984" s="219"/>
      <c r="B984" s="219"/>
      <c r="C984" s="220"/>
    </row>
    <row r="985" spans="1:3" ht="18.75" x14ac:dyDescent="0.3">
      <c r="A985" s="219"/>
      <c r="B985" s="219"/>
      <c r="C985" s="220"/>
    </row>
    <row r="986" spans="1:3" ht="18.75" x14ac:dyDescent="0.3">
      <c r="A986" s="219"/>
      <c r="B986" s="219"/>
      <c r="C986" s="220"/>
    </row>
    <row r="987" spans="1:3" ht="18.75" x14ac:dyDescent="0.3">
      <c r="A987" s="219"/>
      <c r="B987" s="219"/>
      <c r="C987" s="220"/>
    </row>
    <row r="988" spans="1:3" ht="18.75" x14ac:dyDescent="0.3">
      <c r="A988" s="219"/>
      <c r="B988" s="219"/>
      <c r="C988" s="220"/>
    </row>
    <row r="989" spans="1:3" ht="18.75" x14ac:dyDescent="0.3">
      <c r="A989" s="219"/>
      <c r="B989" s="219"/>
      <c r="C989" s="220"/>
    </row>
    <row r="990" spans="1:3" ht="18.75" x14ac:dyDescent="0.3">
      <c r="A990" s="219"/>
      <c r="B990" s="219"/>
      <c r="C990" s="220"/>
    </row>
    <row r="991" spans="1:3" ht="18.75" x14ac:dyDescent="0.3">
      <c r="A991" s="219"/>
      <c r="B991" s="219"/>
      <c r="C991" s="220"/>
    </row>
    <row r="992" spans="1:3" ht="18.75" x14ac:dyDescent="0.3">
      <c r="A992" s="219"/>
      <c r="B992" s="219"/>
      <c r="C992" s="220"/>
    </row>
    <row r="993" spans="1:3" ht="18.75" x14ac:dyDescent="0.3">
      <c r="A993" s="219"/>
      <c r="B993" s="219"/>
      <c r="C993" s="220"/>
    </row>
    <row r="994" spans="1:3" ht="18.75" x14ac:dyDescent="0.3">
      <c r="A994" s="219"/>
      <c r="B994" s="219"/>
      <c r="C994" s="220"/>
    </row>
    <row r="995" spans="1:3" ht="18.75" x14ac:dyDescent="0.3">
      <c r="A995" s="219"/>
      <c r="B995" s="219"/>
      <c r="C995" s="220"/>
    </row>
    <row r="996" spans="1:3" ht="18.75" x14ac:dyDescent="0.3">
      <c r="A996" s="219"/>
      <c r="B996" s="219"/>
      <c r="C996" s="220"/>
    </row>
    <row r="997" spans="1:3" ht="18.75" x14ac:dyDescent="0.3">
      <c r="A997" s="219"/>
      <c r="B997" s="219"/>
      <c r="C997" s="220"/>
    </row>
    <row r="998" spans="1:3" ht="18.75" x14ac:dyDescent="0.3">
      <c r="A998" s="219"/>
      <c r="B998" s="219"/>
      <c r="C998" s="220"/>
    </row>
    <row r="999" spans="1:3" ht="18.75" x14ac:dyDescent="0.3">
      <c r="A999" s="219"/>
      <c r="B999" s="219"/>
      <c r="C999" s="220"/>
    </row>
    <row r="1000" spans="1:3" ht="18.75" x14ac:dyDescent="0.3">
      <c r="A1000" s="219"/>
      <c r="B1000" s="219"/>
      <c r="C1000" s="220"/>
    </row>
    <row r="1001" spans="1:3" ht="18.75" x14ac:dyDescent="0.3">
      <c r="A1001" s="219"/>
      <c r="B1001" s="219"/>
      <c r="C1001" s="220"/>
    </row>
    <row r="1002" spans="1:3" ht="18.75" x14ac:dyDescent="0.3">
      <c r="A1002" s="219"/>
      <c r="B1002" s="219"/>
      <c r="C1002" s="220"/>
    </row>
    <row r="1003" spans="1:3" ht="18.75" x14ac:dyDescent="0.3">
      <c r="A1003" s="219"/>
      <c r="B1003" s="219"/>
      <c r="C1003" s="220"/>
    </row>
  </sheetData>
  <mergeCells count="99">
    <mergeCell ref="B14:B15"/>
    <mergeCell ref="B19:B20"/>
    <mergeCell ref="B27:B28"/>
    <mergeCell ref="B25:B26"/>
    <mergeCell ref="B12:B13"/>
    <mergeCell ref="B16:B18"/>
    <mergeCell ref="B23:B24"/>
    <mergeCell ref="B21:B22"/>
    <mergeCell ref="D29:L30"/>
    <mergeCell ref="C29:C30"/>
    <mergeCell ref="D31:L32"/>
    <mergeCell ref="C31:C32"/>
    <mergeCell ref="B39:B40"/>
    <mergeCell ref="B35:B36"/>
    <mergeCell ref="B37:B38"/>
    <mergeCell ref="B29:B30"/>
    <mergeCell ref="B31:B32"/>
    <mergeCell ref="B33:B34"/>
    <mergeCell ref="C16:C18"/>
    <mergeCell ref="C12:C13"/>
    <mergeCell ref="D39:L40"/>
    <mergeCell ref="D35:L36"/>
    <mergeCell ref="D37:L38"/>
    <mergeCell ref="C33:C34"/>
    <mergeCell ref="C37:C38"/>
    <mergeCell ref="D23:L24"/>
    <mergeCell ref="C23:C24"/>
    <mergeCell ref="C35:C36"/>
    <mergeCell ref="C39:C40"/>
    <mergeCell ref="D25:L26"/>
    <mergeCell ref="D27:L28"/>
    <mergeCell ref="C27:C28"/>
    <mergeCell ref="C25:C26"/>
    <mergeCell ref="D16:L17"/>
    <mergeCell ref="C55:C56"/>
    <mergeCell ref="D55:L56"/>
    <mergeCell ref="B53:B54"/>
    <mergeCell ref="B63:B64"/>
    <mergeCell ref="B59:B60"/>
    <mergeCell ref="B57:B58"/>
    <mergeCell ref="B55:B56"/>
    <mergeCell ref="D53:L54"/>
    <mergeCell ref="C53:C54"/>
    <mergeCell ref="D63:L64"/>
    <mergeCell ref="D61:L62"/>
    <mergeCell ref="C61:C62"/>
    <mergeCell ref="C57:C58"/>
    <mergeCell ref="D57:L58"/>
    <mergeCell ref="D59:L60"/>
    <mergeCell ref="C59:C60"/>
    <mergeCell ref="D33:L34"/>
    <mergeCell ref="B47:B48"/>
    <mergeCell ref="B51:B52"/>
    <mergeCell ref="B41:B42"/>
    <mergeCell ref="B43:B44"/>
    <mergeCell ref="B45:B46"/>
    <mergeCell ref="D43:L44"/>
    <mergeCell ref="C43:C44"/>
    <mergeCell ref="D45:L46"/>
    <mergeCell ref="D47:L48"/>
    <mergeCell ref="D49:L50"/>
    <mergeCell ref="C49:C50"/>
    <mergeCell ref="D51:L52"/>
    <mergeCell ref="C47:C48"/>
    <mergeCell ref="C45:C46"/>
    <mergeCell ref="C51:C52"/>
    <mergeCell ref="D67:L68"/>
    <mergeCell ref="D65:L66"/>
    <mergeCell ref="C65:C66"/>
    <mergeCell ref="B65:B66"/>
    <mergeCell ref="D18:L18"/>
    <mergeCell ref="D19:L20"/>
    <mergeCell ref="C19:C20"/>
    <mergeCell ref="D21:L22"/>
    <mergeCell ref="C21:C22"/>
    <mergeCell ref="C63:C64"/>
    <mergeCell ref="B49:B50"/>
    <mergeCell ref="C67:C68"/>
    <mergeCell ref="B67:B68"/>
    <mergeCell ref="B61:B62"/>
    <mergeCell ref="C41:C42"/>
    <mergeCell ref="D41:L42"/>
    <mergeCell ref="D14:L15"/>
    <mergeCell ref="D6:L7"/>
    <mergeCell ref="D4:L5"/>
    <mergeCell ref="C6:C7"/>
    <mergeCell ref="C4:C5"/>
    <mergeCell ref="C10:C11"/>
    <mergeCell ref="C8:C9"/>
    <mergeCell ref="C14:C15"/>
    <mergeCell ref="D2:L2"/>
    <mergeCell ref="B3:L3"/>
    <mergeCell ref="D10:L11"/>
    <mergeCell ref="D12:L13"/>
    <mergeCell ref="D8:L9"/>
    <mergeCell ref="B8:B9"/>
    <mergeCell ref="B6:B7"/>
    <mergeCell ref="B4:B5"/>
    <mergeCell ref="B10:B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C1130"/>
  </sheetPr>
  <dimension ref="A1:AB244"/>
  <sheetViews>
    <sheetView workbookViewId="0">
      <pane ySplit="1" topLeftCell="A173" activePane="bottomLeft" state="frozen"/>
      <selection pane="bottomLeft" activeCell="B205" sqref="B205"/>
    </sheetView>
  </sheetViews>
  <sheetFormatPr defaultColWidth="14.42578125" defaultRowHeight="15.75" customHeight="1" x14ac:dyDescent="0.2"/>
  <cols>
    <col min="1" max="1" width="5.140625" customWidth="1"/>
    <col min="2" max="2" width="21.7109375" customWidth="1"/>
    <col min="3" max="3" width="13.7109375" customWidth="1"/>
    <col min="4" max="4" width="11.42578125" customWidth="1"/>
    <col min="5" max="6" width="7.5703125" customWidth="1"/>
    <col min="7" max="7" width="8.5703125" hidden="1" customWidth="1"/>
    <col min="8" max="8" width="7.140625" hidden="1" customWidth="1"/>
    <col min="9" max="9" width="11.85546875" hidden="1" customWidth="1"/>
    <col min="10" max="10" width="7" hidden="1" customWidth="1"/>
    <col min="11" max="11" width="10.5703125" hidden="1" customWidth="1"/>
    <col min="12" max="12" width="5.140625" customWidth="1"/>
    <col min="13" max="13" width="9.85546875" customWidth="1"/>
    <col min="14" max="25" width="3.42578125" customWidth="1"/>
    <col min="26" max="28" width="5.140625" customWidth="1"/>
  </cols>
  <sheetData>
    <row r="1" spans="1:28" ht="15.75" customHeight="1" x14ac:dyDescent="0.2">
      <c r="A1" s="1" t="s">
        <v>0</v>
      </c>
      <c r="B1" s="1" t="s">
        <v>1</v>
      </c>
      <c r="C1" s="1" t="s">
        <v>2</v>
      </c>
      <c r="D1" s="1" t="s">
        <v>3</v>
      </c>
      <c r="E1" s="1" t="s">
        <v>4</v>
      </c>
      <c r="F1" s="1" t="s">
        <v>5</v>
      </c>
      <c r="G1" s="1" t="s">
        <v>6</v>
      </c>
      <c r="H1" s="1" t="s">
        <v>7</v>
      </c>
      <c r="I1" s="1" t="s">
        <v>8</v>
      </c>
      <c r="J1" s="6" t="s">
        <v>9</v>
      </c>
      <c r="K1" s="7" t="s">
        <v>10</v>
      </c>
      <c r="L1" s="2"/>
      <c r="M1" s="2"/>
      <c r="N1" s="2"/>
      <c r="O1" s="2"/>
      <c r="P1" s="2"/>
      <c r="Q1" s="2"/>
      <c r="R1" s="2"/>
      <c r="S1" s="2"/>
      <c r="T1" s="2"/>
      <c r="U1" s="2"/>
      <c r="V1" s="2"/>
      <c r="W1" s="2"/>
      <c r="X1" s="2"/>
      <c r="Y1" s="2"/>
    </row>
    <row r="2" spans="1:28" ht="15.75" customHeight="1" x14ac:dyDescent="0.2">
      <c r="A2" s="9">
        <v>1</v>
      </c>
      <c r="B2" s="10" t="s">
        <v>11</v>
      </c>
      <c r="C2" s="24" t="s">
        <v>12</v>
      </c>
      <c r="D2" s="24" t="s">
        <v>21</v>
      </c>
      <c r="E2" s="25">
        <v>2</v>
      </c>
      <c r="F2" s="24">
        <v>0</v>
      </c>
      <c r="G2" s="65">
        <f t="shared" ref="G2:G194" si="0">MIN((E2+F2),2)</f>
        <v>2</v>
      </c>
      <c r="H2" s="65">
        <f t="shared" ref="H2:H243" si="1">--(G2&gt;0)</f>
        <v>1</v>
      </c>
      <c r="I2" s="2"/>
      <c r="J2" s="28">
        <v>0</v>
      </c>
      <c r="K2" s="93">
        <v>0</v>
      </c>
      <c r="M2" s="30"/>
      <c r="N2" s="30"/>
      <c r="O2" s="30"/>
      <c r="P2" s="30"/>
      <c r="Q2" s="30"/>
      <c r="R2" s="30"/>
      <c r="S2" s="30"/>
      <c r="T2" s="30"/>
      <c r="U2" s="30"/>
      <c r="V2" s="30"/>
      <c r="W2" s="30"/>
      <c r="X2" s="30"/>
      <c r="Y2" s="30"/>
    </row>
    <row r="3" spans="1:28" ht="15.75" customHeight="1" x14ac:dyDescent="0.2">
      <c r="A3" s="9">
        <v>1</v>
      </c>
      <c r="B3" s="10" t="s">
        <v>131</v>
      </c>
      <c r="C3" s="24" t="s">
        <v>12</v>
      </c>
      <c r="D3" s="24" t="s">
        <v>21</v>
      </c>
      <c r="E3" s="25">
        <v>2</v>
      </c>
      <c r="F3" s="24">
        <v>0</v>
      </c>
      <c r="G3" s="65">
        <f t="shared" si="0"/>
        <v>2</v>
      </c>
      <c r="H3" s="65">
        <f t="shared" si="1"/>
        <v>1</v>
      </c>
      <c r="I3" s="2"/>
      <c r="J3" s="28">
        <v>0</v>
      </c>
      <c r="K3" s="93">
        <v>0</v>
      </c>
      <c r="M3" s="31"/>
      <c r="N3" s="31"/>
      <c r="O3" s="31"/>
      <c r="P3" s="31"/>
      <c r="Q3" s="31"/>
      <c r="R3" s="31"/>
      <c r="S3" s="31"/>
      <c r="T3" s="31"/>
      <c r="U3" s="31"/>
      <c r="V3" s="31"/>
      <c r="W3" s="31"/>
      <c r="X3" s="31"/>
      <c r="Y3" s="31"/>
    </row>
    <row r="4" spans="1:28" ht="15.75" customHeight="1" x14ac:dyDescent="0.2">
      <c r="A4" s="35">
        <v>1</v>
      </c>
      <c r="B4" s="36" t="s">
        <v>134</v>
      </c>
      <c r="C4" s="37" t="s">
        <v>12</v>
      </c>
      <c r="D4" s="37" t="s">
        <v>21</v>
      </c>
      <c r="E4" s="25">
        <v>2</v>
      </c>
      <c r="F4" s="37">
        <v>0</v>
      </c>
      <c r="G4" s="65">
        <f t="shared" si="0"/>
        <v>2</v>
      </c>
      <c r="H4" s="65">
        <f t="shared" si="1"/>
        <v>1</v>
      </c>
      <c r="I4" s="42"/>
      <c r="J4" s="28">
        <v>0</v>
      </c>
      <c r="K4" s="93">
        <v>0</v>
      </c>
      <c r="M4" s="116" t="s">
        <v>33</v>
      </c>
      <c r="N4" s="606" t="s">
        <v>35</v>
      </c>
      <c r="O4" s="516"/>
      <c r="P4" s="606" t="s">
        <v>18</v>
      </c>
      <c r="Q4" s="516"/>
      <c r="R4" s="606" t="s">
        <v>178</v>
      </c>
      <c r="S4" s="516"/>
      <c r="T4" s="606" t="s">
        <v>37</v>
      </c>
      <c r="U4" s="516"/>
      <c r="V4" s="606" t="s">
        <v>38</v>
      </c>
      <c r="W4" s="516"/>
      <c r="X4" s="606" t="s">
        <v>39</v>
      </c>
      <c r="Y4" s="516"/>
      <c r="Z4" s="43"/>
      <c r="AA4" s="43"/>
      <c r="AB4" s="43"/>
    </row>
    <row r="5" spans="1:28" ht="15.75" customHeight="1" x14ac:dyDescent="0.2">
      <c r="A5" s="9">
        <v>1</v>
      </c>
      <c r="B5" s="10" t="s">
        <v>180</v>
      </c>
      <c r="C5" s="24" t="s">
        <v>12</v>
      </c>
      <c r="D5" s="24" t="s">
        <v>21</v>
      </c>
      <c r="E5" s="25">
        <v>2</v>
      </c>
      <c r="F5" s="24">
        <v>0</v>
      </c>
      <c r="G5" s="65">
        <f t="shared" si="0"/>
        <v>2</v>
      </c>
      <c r="H5" s="65">
        <f t="shared" si="1"/>
        <v>1</v>
      </c>
      <c r="I5" s="2"/>
      <c r="J5" s="28">
        <v>0</v>
      </c>
      <c r="K5" s="93">
        <v>0</v>
      </c>
      <c r="M5" s="126" t="s">
        <v>50</v>
      </c>
      <c r="N5" s="2"/>
      <c r="O5" s="34"/>
      <c r="P5" s="2"/>
      <c r="Q5" s="34"/>
      <c r="R5" s="2"/>
      <c r="S5" s="34"/>
      <c r="T5" s="2"/>
      <c r="U5" s="34"/>
      <c r="V5" s="2"/>
      <c r="W5" s="34"/>
      <c r="X5" s="2"/>
      <c r="Y5" s="34"/>
      <c r="Z5" s="2"/>
      <c r="AA5" s="2"/>
      <c r="AB5" s="2"/>
    </row>
    <row r="6" spans="1:28" ht="15.75" customHeight="1" x14ac:dyDescent="0.2">
      <c r="A6" s="9">
        <v>1</v>
      </c>
      <c r="B6" s="10" t="s">
        <v>216</v>
      </c>
      <c r="C6" s="24" t="s">
        <v>12</v>
      </c>
      <c r="D6" s="24" t="s">
        <v>21</v>
      </c>
      <c r="E6" s="25">
        <v>2</v>
      </c>
      <c r="F6" s="24">
        <v>0</v>
      </c>
      <c r="G6" s="65">
        <f t="shared" si="0"/>
        <v>2</v>
      </c>
      <c r="H6" s="65">
        <f t="shared" si="1"/>
        <v>1</v>
      </c>
      <c r="I6" s="2"/>
      <c r="J6" s="28">
        <v>0</v>
      </c>
      <c r="K6" s="93">
        <v>0</v>
      </c>
      <c r="M6" s="159" t="s">
        <v>12</v>
      </c>
      <c r="N6" s="35">
        <f t="shared" ref="N6:O6" si="2">SUM(R6+P6+T6+V6+X6)</f>
        <v>43</v>
      </c>
      <c r="O6" s="50">
        <f t="shared" si="2"/>
        <v>43</v>
      </c>
      <c r="P6" s="9">
        <f>SUMIFS($H$2:$H244, $C$2:$C244, M6, $D$2:$D244, "-")</f>
        <v>43</v>
      </c>
      <c r="Q6" s="51">
        <f>COUNTIFS($C$2:$C244, M6, $D$2:$D244, "-" )</f>
        <v>43</v>
      </c>
      <c r="R6" s="26"/>
      <c r="S6" s="48"/>
      <c r="T6" s="26"/>
      <c r="U6" s="48"/>
      <c r="V6" s="26"/>
      <c r="W6" s="48"/>
      <c r="X6" s="26"/>
      <c r="Y6" s="48"/>
      <c r="Z6" s="2"/>
      <c r="AA6" s="2"/>
      <c r="AB6" s="2"/>
    </row>
    <row r="7" spans="1:28" ht="15.75" customHeight="1" x14ac:dyDescent="0.2">
      <c r="A7" s="9">
        <v>1</v>
      </c>
      <c r="B7" s="10" t="s">
        <v>299</v>
      </c>
      <c r="C7" s="24" t="s">
        <v>12</v>
      </c>
      <c r="D7" s="24" t="s">
        <v>21</v>
      </c>
      <c r="E7" s="25">
        <v>2</v>
      </c>
      <c r="F7" s="24">
        <v>0</v>
      </c>
      <c r="G7" s="65">
        <f t="shared" si="0"/>
        <v>2</v>
      </c>
      <c r="H7" s="65">
        <f t="shared" si="1"/>
        <v>1</v>
      </c>
      <c r="I7" s="2"/>
      <c r="J7" s="28">
        <v>0</v>
      </c>
      <c r="K7" s="93">
        <v>0</v>
      </c>
      <c r="M7" s="164" t="s">
        <v>65</v>
      </c>
      <c r="N7" s="27">
        <f t="shared" ref="N7:O7" si="3">SUM(R7+P7+T7+V7+X7)</f>
        <v>76</v>
      </c>
      <c r="O7" s="52">
        <f t="shared" si="3"/>
        <v>77</v>
      </c>
      <c r="P7" s="29">
        <f t="shared" ref="P7:P10" si="4">SUMIFS($H$2:$H244, $C$2:$C244, M7, $D$2:$D244, $P$4)</f>
        <v>39</v>
      </c>
      <c r="Q7" s="54">
        <f t="shared" ref="Q7:Q10" si="5">COUNTIFS($C$2:$C244, M7, $D$2:$D244, $P$4 )</f>
        <v>40</v>
      </c>
      <c r="R7" s="29">
        <f t="shared" ref="R7:R10" si="6">SUMIFS($H$2:$H244, $C$2:$C244, M7, $D$2:$D244, $R$4)</f>
        <v>0</v>
      </c>
      <c r="S7" s="54">
        <f t="shared" ref="S7:S10" si="7">COUNTIFS($C$2:$C244, M7, $D$2:$D244, $R$4 )</f>
        <v>0</v>
      </c>
      <c r="T7" s="29">
        <f t="shared" ref="T7:T10" si="8">SUMIFS($H$2:$H244, $C$2:$C244, M7, $D$2:$D244, $T$4)</f>
        <v>9</v>
      </c>
      <c r="U7" s="54">
        <f t="shared" ref="U7:U10" si="9">COUNTIFS($C$2:$C244, M7, $D$2:$D244,$T$4  )</f>
        <v>9</v>
      </c>
      <c r="V7" s="29">
        <f t="shared" ref="V7:V10" si="10">SUMIFS($H$2:$H244, $C$2:$C244, M7, $D$2:$D244, $V$4)</f>
        <v>22</v>
      </c>
      <c r="W7" s="54">
        <f t="shared" ref="W7:W10" si="11">COUNTIFS($C$2:$C244, M7, $D$2:$D244,$V$4  )</f>
        <v>22</v>
      </c>
      <c r="X7" s="29">
        <f t="shared" ref="X7:X10" si="12">SUMIFS($H$2:$H244, $C$2:$C244, M7, $D$2:$D244, "Blackrock")</f>
        <v>6</v>
      </c>
      <c r="Y7" s="54">
        <f t="shared" ref="Y7:Y10" si="13">COUNTIFS($C$2:$C244, M7, $D$2:$D244,"Blackrock"  )</f>
        <v>6</v>
      </c>
      <c r="Z7" s="29"/>
      <c r="AA7" s="29"/>
      <c r="AB7" s="29"/>
    </row>
    <row r="8" spans="1:28" ht="15.75" customHeight="1" x14ac:dyDescent="0.2">
      <c r="A8" s="9">
        <v>2</v>
      </c>
      <c r="B8" s="10" t="s">
        <v>338</v>
      </c>
      <c r="C8" s="24" t="s">
        <v>12</v>
      </c>
      <c r="D8" s="24" t="s">
        <v>21</v>
      </c>
      <c r="E8" s="25">
        <v>2</v>
      </c>
      <c r="F8" s="24">
        <v>0</v>
      </c>
      <c r="G8" s="65">
        <f t="shared" si="0"/>
        <v>2</v>
      </c>
      <c r="H8" s="65">
        <f t="shared" si="1"/>
        <v>1</v>
      </c>
      <c r="I8" s="2"/>
      <c r="J8" s="28">
        <v>0</v>
      </c>
      <c r="K8" s="93">
        <v>0</v>
      </c>
      <c r="M8" s="178" t="s">
        <v>70</v>
      </c>
      <c r="N8" s="59">
        <f t="shared" ref="N8:O8" si="14">SUM(R8+P8+T8+V8+X8)</f>
        <v>38</v>
      </c>
      <c r="O8" s="63">
        <f t="shared" si="14"/>
        <v>52</v>
      </c>
      <c r="P8" s="73">
        <f t="shared" si="4"/>
        <v>27</v>
      </c>
      <c r="Q8" s="74">
        <f t="shared" si="5"/>
        <v>36</v>
      </c>
      <c r="R8" s="73">
        <f t="shared" si="6"/>
        <v>0</v>
      </c>
      <c r="S8" s="74">
        <f t="shared" si="7"/>
        <v>0</v>
      </c>
      <c r="T8" s="73">
        <f t="shared" si="8"/>
        <v>4</v>
      </c>
      <c r="U8" s="74">
        <f t="shared" si="9"/>
        <v>4</v>
      </c>
      <c r="V8" s="73">
        <f t="shared" si="10"/>
        <v>5</v>
      </c>
      <c r="W8" s="74">
        <f t="shared" si="11"/>
        <v>10</v>
      </c>
      <c r="X8" s="73">
        <f t="shared" si="12"/>
        <v>2</v>
      </c>
      <c r="Y8" s="74">
        <f t="shared" si="13"/>
        <v>2</v>
      </c>
      <c r="Z8" s="29"/>
      <c r="AA8" s="29"/>
      <c r="AB8" s="29"/>
    </row>
    <row r="9" spans="1:28" ht="15.75" customHeight="1" x14ac:dyDescent="0.2">
      <c r="A9" s="9">
        <v>2</v>
      </c>
      <c r="B9" s="10" t="s">
        <v>366</v>
      </c>
      <c r="C9" s="24" t="s">
        <v>12</v>
      </c>
      <c r="D9" s="24" t="s">
        <v>21</v>
      </c>
      <c r="E9" s="25">
        <v>2</v>
      </c>
      <c r="F9" s="24">
        <v>0</v>
      </c>
      <c r="G9" s="65">
        <f t="shared" si="0"/>
        <v>2</v>
      </c>
      <c r="H9" s="65">
        <f t="shared" si="1"/>
        <v>1</v>
      </c>
      <c r="I9" s="2"/>
      <c r="J9" s="28">
        <v>0</v>
      </c>
      <c r="K9" s="93">
        <v>0</v>
      </c>
      <c r="M9" s="183" t="s">
        <v>86</v>
      </c>
      <c r="N9" s="70">
        <f t="shared" ref="N9:O9" si="15">SUM(R9+P9+T9+V9+X9)</f>
        <v>8</v>
      </c>
      <c r="O9" s="72">
        <f t="shared" si="15"/>
        <v>21</v>
      </c>
      <c r="P9" s="143">
        <f t="shared" si="4"/>
        <v>4</v>
      </c>
      <c r="Q9" s="186">
        <f t="shared" si="5"/>
        <v>10</v>
      </c>
      <c r="R9" s="143">
        <f t="shared" si="6"/>
        <v>0</v>
      </c>
      <c r="S9" s="186">
        <f t="shared" si="7"/>
        <v>1</v>
      </c>
      <c r="T9" s="143">
        <f t="shared" si="8"/>
        <v>2</v>
      </c>
      <c r="U9" s="186">
        <f t="shared" si="9"/>
        <v>2</v>
      </c>
      <c r="V9" s="143">
        <f t="shared" si="10"/>
        <v>2</v>
      </c>
      <c r="W9" s="186">
        <f t="shared" si="11"/>
        <v>8</v>
      </c>
      <c r="X9" s="143">
        <f t="shared" si="12"/>
        <v>0</v>
      </c>
      <c r="Y9" s="186">
        <f t="shared" si="13"/>
        <v>0</v>
      </c>
      <c r="Z9" s="29"/>
      <c r="AA9" s="29"/>
      <c r="AB9" s="29"/>
    </row>
    <row r="10" spans="1:28" ht="15.75" customHeight="1" x14ac:dyDescent="0.2">
      <c r="A10" s="9">
        <v>2</v>
      </c>
      <c r="B10" s="10" t="s">
        <v>377</v>
      </c>
      <c r="C10" s="24" t="s">
        <v>12</v>
      </c>
      <c r="D10" s="24" t="s">
        <v>21</v>
      </c>
      <c r="E10" s="25">
        <v>2</v>
      </c>
      <c r="F10" s="24">
        <v>0</v>
      </c>
      <c r="G10" s="65">
        <f t="shared" si="0"/>
        <v>2</v>
      </c>
      <c r="H10" s="65">
        <f t="shared" si="1"/>
        <v>1</v>
      </c>
      <c r="I10" s="2"/>
      <c r="J10" s="28">
        <v>0</v>
      </c>
      <c r="K10" s="93">
        <v>0</v>
      </c>
      <c r="M10" s="188" t="s">
        <v>99</v>
      </c>
      <c r="N10" s="80">
        <f t="shared" ref="N10:O10" si="16">SUM(R10+P10+T10+V10+X10)</f>
        <v>18</v>
      </c>
      <c r="O10" s="82">
        <f t="shared" si="16"/>
        <v>49</v>
      </c>
      <c r="P10" s="97">
        <f t="shared" si="4"/>
        <v>5</v>
      </c>
      <c r="Q10" s="99">
        <f t="shared" si="5"/>
        <v>24</v>
      </c>
      <c r="R10" s="97">
        <f t="shared" si="6"/>
        <v>0</v>
      </c>
      <c r="S10" s="99">
        <f t="shared" si="7"/>
        <v>3</v>
      </c>
      <c r="T10" s="97">
        <f t="shared" si="8"/>
        <v>6</v>
      </c>
      <c r="U10" s="99">
        <f t="shared" si="9"/>
        <v>6</v>
      </c>
      <c r="V10" s="97">
        <f t="shared" si="10"/>
        <v>2</v>
      </c>
      <c r="W10" s="99">
        <f t="shared" si="11"/>
        <v>11</v>
      </c>
      <c r="X10" s="97">
        <f t="shared" si="12"/>
        <v>5</v>
      </c>
      <c r="Y10" s="99">
        <f t="shared" si="13"/>
        <v>5</v>
      </c>
      <c r="Z10" s="29"/>
      <c r="AA10" s="29"/>
      <c r="AB10" s="29"/>
    </row>
    <row r="11" spans="1:28" ht="15.75" customHeight="1" x14ac:dyDescent="0.2">
      <c r="A11" s="9">
        <v>2</v>
      </c>
      <c r="B11" s="10" t="s">
        <v>379</v>
      </c>
      <c r="C11" s="24" t="s">
        <v>12</v>
      </c>
      <c r="D11" s="24" t="s">
        <v>21</v>
      </c>
      <c r="E11" s="25">
        <v>2</v>
      </c>
      <c r="F11" s="24">
        <v>0</v>
      </c>
      <c r="G11" s="65">
        <f t="shared" si="0"/>
        <v>2</v>
      </c>
      <c r="H11" s="65">
        <f t="shared" si="1"/>
        <v>1</v>
      </c>
      <c r="I11" s="2"/>
      <c r="J11" s="28">
        <v>0</v>
      </c>
      <c r="K11" s="93">
        <v>0</v>
      </c>
      <c r="M11" s="126" t="s">
        <v>116</v>
      </c>
      <c r="N11" s="2"/>
      <c r="O11" s="34"/>
      <c r="P11" s="2"/>
      <c r="Q11" s="34"/>
      <c r="R11" s="2"/>
      <c r="S11" s="34"/>
      <c r="T11" s="2"/>
      <c r="U11" s="34"/>
      <c r="V11" s="2"/>
      <c r="W11" s="34"/>
      <c r="X11" s="2"/>
      <c r="Y11" s="34"/>
      <c r="Z11" s="2"/>
      <c r="AA11" s="2"/>
      <c r="AB11" s="2"/>
    </row>
    <row r="12" spans="1:28" ht="15.75" customHeight="1" x14ac:dyDescent="0.2">
      <c r="A12" s="9">
        <v>2</v>
      </c>
      <c r="B12" s="10" t="s">
        <v>380</v>
      </c>
      <c r="C12" s="24" t="s">
        <v>12</v>
      </c>
      <c r="D12" s="24" t="s">
        <v>21</v>
      </c>
      <c r="E12" s="25">
        <v>2</v>
      </c>
      <c r="F12" s="24">
        <v>0</v>
      </c>
      <c r="G12" s="65">
        <f t="shared" si="0"/>
        <v>2</v>
      </c>
      <c r="H12" s="65">
        <f t="shared" si="1"/>
        <v>1</v>
      </c>
      <c r="I12" s="2"/>
      <c r="J12" s="28">
        <v>0</v>
      </c>
      <c r="K12" s="93">
        <v>0</v>
      </c>
      <c r="M12" s="159" t="s">
        <v>12</v>
      </c>
      <c r="N12" s="35">
        <f t="shared" ref="N12:O12" si="17">SUM(R12+P12+T12+V12+X12)</f>
        <v>86</v>
      </c>
      <c r="O12" s="50">
        <f t="shared" si="17"/>
        <v>86</v>
      </c>
      <c r="P12" s="9">
        <f>SUMIFS($G$2:$G244, $C$2:$C244, M6, $D$2:$D244, "-")</f>
        <v>86</v>
      </c>
      <c r="Q12" s="50">
        <f>COUNTIFS($C$2:$C244, M12, $D$2:$D244, "-" ) *2</f>
        <v>86</v>
      </c>
      <c r="R12" s="26"/>
      <c r="S12" s="48"/>
      <c r="T12" s="26"/>
      <c r="U12" s="48"/>
      <c r="V12" s="26"/>
      <c r="W12" s="48"/>
      <c r="X12" s="26"/>
      <c r="Y12" s="48"/>
      <c r="Z12" s="2"/>
      <c r="AA12" s="2"/>
      <c r="AB12" s="2"/>
    </row>
    <row r="13" spans="1:28" ht="15.75" customHeight="1" x14ac:dyDescent="0.2">
      <c r="A13" s="35">
        <v>2</v>
      </c>
      <c r="B13" s="36" t="s">
        <v>384</v>
      </c>
      <c r="C13" s="37" t="s">
        <v>12</v>
      </c>
      <c r="D13" s="37" t="s">
        <v>21</v>
      </c>
      <c r="E13" s="25">
        <v>2</v>
      </c>
      <c r="F13" s="37">
        <v>0</v>
      </c>
      <c r="G13" s="65">
        <f t="shared" si="0"/>
        <v>2</v>
      </c>
      <c r="H13" s="65">
        <f t="shared" si="1"/>
        <v>1</v>
      </c>
      <c r="I13" s="42"/>
      <c r="J13" s="28">
        <v>0</v>
      </c>
      <c r="K13" s="93">
        <v>0</v>
      </c>
      <c r="M13" s="194" t="s">
        <v>65</v>
      </c>
      <c r="N13" s="27">
        <f t="shared" ref="N13:O13" si="18">SUM(R13+P13+T13+V13+X13)</f>
        <v>147</v>
      </c>
      <c r="O13" s="52">
        <f t="shared" si="18"/>
        <v>154</v>
      </c>
      <c r="P13" s="27">
        <f t="shared" ref="P13:P16" si="19">SUMIFS($G$2:$G244, $C$2:$C244, M7, $D$2:$D244, $P$4)</f>
        <v>76</v>
      </c>
      <c r="Q13" s="52">
        <f t="shared" ref="Q13:Q15" si="20">COUNTIFS($C$2:$C244, M13, $D$2:$D244, $P$4 ) *2</f>
        <v>80</v>
      </c>
      <c r="R13" s="27">
        <f t="shared" ref="R13:R16" si="21">SUMIFS($G$2:$G244, $C$2:$C244, M7, $D$2:$D244, $R$4)</f>
        <v>0</v>
      </c>
      <c r="S13" s="52">
        <f t="shared" ref="S13:S15" si="22">COUNTIFS($C$2:$C244, M7, $D$2:$D244,$R$4  ) *2</f>
        <v>0</v>
      </c>
      <c r="T13" s="27">
        <f t="shared" ref="T13:T16" si="23">SUMIFS($G$2:$G244, $C$2:$C244, M7, $D$2:$D244, $T$4)</f>
        <v>18</v>
      </c>
      <c r="U13" s="52">
        <f t="shared" ref="U13:U15" si="24">COUNTIFS($C$2:$C244, M7, $D$2:$D244,$T$4  ) *2</f>
        <v>18</v>
      </c>
      <c r="V13" s="27">
        <f t="shared" ref="V13:V16" si="25">SUMIFS($G$2:$G244, $C$2:$C244, M7, $D$2:$D244, $V$4)</f>
        <v>41</v>
      </c>
      <c r="W13" s="52">
        <f t="shared" ref="W13:W15" si="26">COUNTIFS($C$2:$C244, M7, $D$2:$D244,$V$4  ) *2</f>
        <v>44</v>
      </c>
      <c r="X13" s="27">
        <f t="shared" ref="X13:X16" si="27">SUMIFS($G$2:$G244, $C$2:$C244, M7, $D$2:$D244, "Blackrock")</f>
        <v>12</v>
      </c>
      <c r="Y13" s="52">
        <f t="shared" ref="Y13:Y15" si="28">COUNTIFS($C$2:$C244, M7, $D$2:$D244,"Blackrock"  ) *2</f>
        <v>12</v>
      </c>
      <c r="Z13" s="201"/>
      <c r="AA13" s="201"/>
      <c r="AB13" s="201"/>
    </row>
    <row r="14" spans="1:28" ht="15.75" customHeight="1" x14ac:dyDescent="0.2">
      <c r="A14" s="35">
        <v>2</v>
      </c>
      <c r="B14" s="36" t="s">
        <v>406</v>
      </c>
      <c r="C14" s="37" t="s">
        <v>12</v>
      </c>
      <c r="D14" s="37" t="s">
        <v>21</v>
      </c>
      <c r="E14" s="25">
        <v>2</v>
      </c>
      <c r="F14" s="37">
        <v>0</v>
      </c>
      <c r="G14" s="65">
        <f t="shared" si="0"/>
        <v>2</v>
      </c>
      <c r="H14" s="65">
        <f t="shared" si="1"/>
        <v>1</v>
      </c>
      <c r="I14" s="42"/>
      <c r="J14" s="28">
        <v>0</v>
      </c>
      <c r="K14" s="93">
        <v>0</v>
      </c>
      <c r="M14" s="202" t="s">
        <v>70</v>
      </c>
      <c r="N14" s="59">
        <f t="shared" ref="N14:O14" si="29">SUM(R14+P14+T14+V14+X14)</f>
        <v>64</v>
      </c>
      <c r="O14" s="63">
        <f t="shared" si="29"/>
        <v>104</v>
      </c>
      <c r="P14" s="59">
        <f t="shared" si="19"/>
        <v>46</v>
      </c>
      <c r="Q14" s="63">
        <f t="shared" si="20"/>
        <v>72</v>
      </c>
      <c r="R14" s="59">
        <f t="shared" si="21"/>
        <v>0</v>
      </c>
      <c r="S14" s="63">
        <f t="shared" si="22"/>
        <v>0</v>
      </c>
      <c r="T14" s="59">
        <f t="shared" si="23"/>
        <v>8</v>
      </c>
      <c r="U14" s="63">
        <f t="shared" si="24"/>
        <v>8</v>
      </c>
      <c r="V14" s="59">
        <f t="shared" si="25"/>
        <v>6</v>
      </c>
      <c r="W14" s="63">
        <f t="shared" si="26"/>
        <v>20</v>
      </c>
      <c r="X14" s="59">
        <f t="shared" si="27"/>
        <v>4</v>
      </c>
      <c r="Y14" s="63">
        <f t="shared" si="28"/>
        <v>4</v>
      </c>
      <c r="Z14" s="201"/>
      <c r="AA14" s="201"/>
      <c r="AB14" s="201"/>
    </row>
    <row r="15" spans="1:28" ht="15.75" customHeight="1" x14ac:dyDescent="0.2">
      <c r="A15" s="35">
        <v>2</v>
      </c>
      <c r="B15" s="36" t="s">
        <v>408</v>
      </c>
      <c r="C15" s="37" t="s">
        <v>12</v>
      </c>
      <c r="D15" s="37" t="s">
        <v>21</v>
      </c>
      <c r="E15" s="25">
        <v>2</v>
      </c>
      <c r="F15" s="37">
        <v>0</v>
      </c>
      <c r="G15" s="65">
        <f t="shared" si="0"/>
        <v>2</v>
      </c>
      <c r="H15" s="65">
        <f t="shared" si="1"/>
        <v>1</v>
      </c>
      <c r="I15" s="42"/>
      <c r="J15" s="28">
        <v>0</v>
      </c>
      <c r="K15" s="93">
        <v>0</v>
      </c>
      <c r="M15" s="205" t="s">
        <v>86</v>
      </c>
      <c r="N15" s="70">
        <f t="shared" ref="N15:O15" si="30">SUM(R15+P15+T15+V15+X15)</f>
        <v>11</v>
      </c>
      <c r="O15" s="72">
        <f t="shared" si="30"/>
        <v>42</v>
      </c>
      <c r="P15" s="70">
        <f t="shared" si="19"/>
        <v>5</v>
      </c>
      <c r="Q15" s="72">
        <f t="shared" si="20"/>
        <v>20</v>
      </c>
      <c r="R15" s="70">
        <f t="shared" si="21"/>
        <v>0</v>
      </c>
      <c r="S15" s="72">
        <f t="shared" si="22"/>
        <v>2</v>
      </c>
      <c r="T15" s="70">
        <f t="shared" si="23"/>
        <v>4</v>
      </c>
      <c r="U15" s="72">
        <f t="shared" si="24"/>
        <v>4</v>
      </c>
      <c r="V15" s="70">
        <f t="shared" si="25"/>
        <v>2</v>
      </c>
      <c r="W15" s="72">
        <f t="shared" si="26"/>
        <v>16</v>
      </c>
      <c r="X15" s="70">
        <f t="shared" si="27"/>
        <v>0</v>
      </c>
      <c r="Y15" s="72">
        <f t="shared" si="28"/>
        <v>0</v>
      </c>
      <c r="Z15" s="201"/>
      <c r="AA15" s="201"/>
      <c r="AB15" s="201"/>
    </row>
    <row r="16" spans="1:28" ht="15.75" customHeight="1" x14ac:dyDescent="0.2">
      <c r="A16" s="9">
        <v>3</v>
      </c>
      <c r="B16" s="10" t="s">
        <v>410</v>
      </c>
      <c r="C16" s="24" t="s">
        <v>12</v>
      </c>
      <c r="D16" s="24" t="s">
        <v>21</v>
      </c>
      <c r="E16" s="25">
        <v>2</v>
      </c>
      <c r="F16" s="24">
        <v>0</v>
      </c>
      <c r="G16" s="65">
        <f t="shared" si="0"/>
        <v>2</v>
      </c>
      <c r="H16" s="65">
        <f t="shared" si="1"/>
        <v>1</v>
      </c>
      <c r="I16" s="2"/>
      <c r="J16" s="28">
        <v>0</v>
      </c>
      <c r="K16" s="93">
        <v>0</v>
      </c>
      <c r="M16" s="188" t="s">
        <v>99</v>
      </c>
      <c r="N16" s="80">
        <f t="shared" ref="N16:O16" si="31">SUM(R16+P16+T16+V16+X16)</f>
        <v>18</v>
      </c>
      <c r="O16" s="82">
        <f t="shared" si="31"/>
        <v>49</v>
      </c>
      <c r="P16" s="97">
        <f t="shared" si="19"/>
        <v>5</v>
      </c>
      <c r="Q16" s="99">
        <f>COUNTIFS($C$2:$C244, M16, $D$2:$D244, $P$4 )</f>
        <v>24</v>
      </c>
      <c r="R16" s="97">
        <f t="shared" si="21"/>
        <v>0</v>
      </c>
      <c r="S16" s="99">
        <f>COUNTIFS($C$2:$C244, M10, $D$2:$D244,$R$4  )</f>
        <v>3</v>
      </c>
      <c r="T16" s="97">
        <f t="shared" si="23"/>
        <v>6</v>
      </c>
      <c r="U16" s="99">
        <f>COUNTIFS($C$2:$C244, M10, $D$2:$D244,$T$4  )</f>
        <v>6</v>
      </c>
      <c r="V16" s="97">
        <f t="shared" si="25"/>
        <v>2</v>
      </c>
      <c r="W16" s="99">
        <f>COUNTIFS($C$2:$C244, M10, $D$2:$D244,$V$4  )</f>
        <v>11</v>
      </c>
      <c r="X16" s="97">
        <f t="shared" si="27"/>
        <v>5</v>
      </c>
      <c r="Y16" s="99">
        <f>COUNTIFS($C$2:$C244, M10, $D$2:$D244,"Blackrock"  )</f>
        <v>5</v>
      </c>
      <c r="Z16" s="212"/>
      <c r="AA16" s="212"/>
      <c r="AB16" s="212"/>
    </row>
    <row r="17" spans="1:28" ht="15.75" customHeight="1" x14ac:dyDescent="0.2">
      <c r="A17" s="9">
        <v>3</v>
      </c>
      <c r="B17" s="10" t="s">
        <v>412</v>
      </c>
      <c r="C17" s="24" t="s">
        <v>12</v>
      </c>
      <c r="D17" s="24" t="s">
        <v>21</v>
      </c>
      <c r="E17" s="25">
        <v>2</v>
      </c>
      <c r="F17" s="24">
        <v>0</v>
      </c>
      <c r="G17" s="65">
        <f t="shared" si="0"/>
        <v>2</v>
      </c>
      <c r="H17" s="65">
        <f t="shared" si="1"/>
        <v>1</v>
      </c>
      <c r="I17" s="2"/>
      <c r="J17" s="28">
        <v>0</v>
      </c>
      <c r="K17" s="93">
        <v>0</v>
      </c>
      <c r="M17" s="214" t="s">
        <v>35</v>
      </c>
      <c r="N17" s="215"/>
      <c r="O17" s="216"/>
      <c r="P17" s="215"/>
      <c r="Q17" s="216"/>
      <c r="R17" s="215"/>
      <c r="S17" s="216"/>
      <c r="T17" s="215"/>
      <c r="U17" s="216"/>
      <c r="V17" s="215"/>
      <c r="W17" s="216"/>
      <c r="X17" s="215"/>
      <c r="Y17" s="216"/>
      <c r="Z17" s="2"/>
      <c r="AA17" s="2"/>
      <c r="AB17" s="2"/>
    </row>
    <row r="18" spans="1:28" ht="15.75" customHeight="1" x14ac:dyDescent="0.2">
      <c r="A18" s="35">
        <v>3</v>
      </c>
      <c r="B18" s="36" t="s">
        <v>413</v>
      </c>
      <c r="C18" s="37" t="s">
        <v>12</v>
      </c>
      <c r="D18" s="37" t="s">
        <v>21</v>
      </c>
      <c r="E18" s="25">
        <v>2</v>
      </c>
      <c r="F18" s="37">
        <v>0</v>
      </c>
      <c r="G18" s="65">
        <f t="shared" si="0"/>
        <v>2</v>
      </c>
      <c r="H18" s="65">
        <f t="shared" si="1"/>
        <v>1</v>
      </c>
      <c r="I18" s="42"/>
      <c r="J18" s="28">
        <v>0</v>
      </c>
      <c r="K18" s="93">
        <v>0</v>
      </c>
      <c r="M18" s="222" t="s">
        <v>50</v>
      </c>
      <c r="N18" s="225">
        <f t="shared" ref="N18:S18" si="32">SUM(N6:N10)</f>
        <v>183</v>
      </c>
      <c r="O18" s="227">
        <f t="shared" si="32"/>
        <v>242</v>
      </c>
      <c r="P18" s="225">
        <f t="shared" si="32"/>
        <v>118</v>
      </c>
      <c r="Q18" s="227">
        <f t="shared" si="32"/>
        <v>153</v>
      </c>
      <c r="R18" s="225">
        <f t="shared" si="32"/>
        <v>0</v>
      </c>
      <c r="S18" s="227">
        <f t="shared" si="32"/>
        <v>4</v>
      </c>
      <c r="T18" s="225">
        <f>SUM(T6:T10)</f>
        <v>21</v>
      </c>
      <c r="U18" s="227">
        <f>SUM(U6:U10)</f>
        <v>21</v>
      </c>
      <c r="V18" s="225">
        <f>SUM(V6:V10)</f>
        <v>31</v>
      </c>
      <c r="W18" s="227">
        <f>SUM(W6:W10)</f>
        <v>51</v>
      </c>
      <c r="X18" s="225">
        <f t="shared" ref="X18:Y18" si="33">SUM(X6:X10)</f>
        <v>13</v>
      </c>
      <c r="Y18" s="227">
        <f t="shared" si="33"/>
        <v>13</v>
      </c>
      <c r="Z18" s="27"/>
      <c r="AA18" s="27"/>
      <c r="AB18" s="27"/>
    </row>
    <row r="19" spans="1:28" ht="15.75" customHeight="1" x14ac:dyDescent="0.2">
      <c r="A19" s="35">
        <v>3</v>
      </c>
      <c r="B19" s="36" t="s">
        <v>414</v>
      </c>
      <c r="C19" s="37" t="s">
        <v>12</v>
      </c>
      <c r="D19" s="37" t="s">
        <v>21</v>
      </c>
      <c r="E19" s="25">
        <v>2</v>
      </c>
      <c r="F19" s="37">
        <v>0</v>
      </c>
      <c r="G19" s="65">
        <f t="shared" si="0"/>
        <v>2</v>
      </c>
      <c r="H19" s="65">
        <f t="shared" si="1"/>
        <v>1</v>
      </c>
      <c r="I19" s="42"/>
      <c r="J19" s="28">
        <v>0</v>
      </c>
      <c r="K19" s="93">
        <v>0</v>
      </c>
      <c r="M19" s="232" t="s">
        <v>116</v>
      </c>
      <c r="N19" s="234">
        <f t="shared" ref="N19:O19" si="34">SUM(N12:N16)</f>
        <v>326</v>
      </c>
      <c r="O19" s="236">
        <f t="shared" si="34"/>
        <v>435</v>
      </c>
      <c r="P19" s="234">
        <f t="shared" ref="P19:U19" si="35">SUM(P12:P16)</f>
        <v>218</v>
      </c>
      <c r="Q19" s="236">
        <f t="shared" si="35"/>
        <v>282</v>
      </c>
      <c r="R19" s="234">
        <f t="shared" si="35"/>
        <v>0</v>
      </c>
      <c r="S19" s="236">
        <f t="shared" si="35"/>
        <v>5</v>
      </c>
      <c r="T19" s="234">
        <f t="shared" si="35"/>
        <v>36</v>
      </c>
      <c r="U19" s="236">
        <f t="shared" si="35"/>
        <v>36</v>
      </c>
      <c r="V19" s="234">
        <f>SUM(V13:V16)</f>
        <v>51</v>
      </c>
      <c r="W19" s="236">
        <f>SUM(W12:W16)</f>
        <v>91</v>
      </c>
      <c r="X19" s="234">
        <f t="shared" ref="X19:Y19" si="36">SUM(X12:X16)</f>
        <v>21</v>
      </c>
      <c r="Y19" s="236">
        <f t="shared" si="36"/>
        <v>21</v>
      </c>
      <c r="Z19" s="27"/>
      <c r="AA19" s="27"/>
      <c r="AB19" s="27"/>
    </row>
    <row r="20" spans="1:28" ht="15.75" customHeight="1" x14ac:dyDescent="0.2">
      <c r="A20" s="9">
        <v>3</v>
      </c>
      <c r="B20" s="10" t="s">
        <v>415</v>
      </c>
      <c r="C20" s="24" t="s">
        <v>12</v>
      </c>
      <c r="D20" s="24" t="s">
        <v>21</v>
      </c>
      <c r="E20" s="25">
        <v>2</v>
      </c>
      <c r="F20" s="24">
        <v>0</v>
      </c>
      <c r="G20" s="65">
        <f t="shared" si="0"/>
        <v>2</v>
      </c>
      <c r="H20" s="65">
        <f t="shared" si="1"/>
        <v>1</v>
      </c>
      <c r="I20" s="2"/>
      <c r="J20" s="28">
        <v>0</v>
      </c>
      <c r="K20" s="93">
        <v>0</v>
      </c>
      <c r="M20" s="30"/>
      <c r="N20" s="30"/>
      <c r="O20" s="30"/>
      <c r="P20" s="30"/>
      <c r="Q20" s="30"/>
      <c r="R20" s="30"/>
      <c r="S20" s="30"/>
      <c r="T20" s="30"/>
      <c r="U20" s="30"/>
      <c r="V20" s="30"/>
      <c r="W20" s="30"/>
      <c r="X20" s="30"/>
      <c r="Y20" s="30"/>
    </row>
    <row r="21" spans="1:28" ht="15.75" customHeight="1" x14ac:dyDescent="0.2">
      <c r="A21" s="9">
        <v>3</v>
      </c>
      <c r="B21" s="10" t="s">
        <v>416</v>
      </c>
      <c r="C21" s="24" t="s">
        <v>12</v>
      </c>
      <c r="D21" s="24" t="s">
        <v>21</v>
      </c>
      <c r="E21" s="25">
        <v>2</v>
      </c>
      <c r="F21" s="24">
        <v>0</v>
      </c>
      <c r="G21" s="65">
        <f t="shared" si="0"/>
        <v>2</v>
      </c>
      <c r="H21" s="65">
        <f t="shared" si="1"/>
        <v>1</v>
      </c>
      <c r="I21" s="2"/>
      <c r="J21" s="28">
        <v>0</v>
      </c>
      <c r="K21" s="93">
        <v>0</v>
      </c>
      <c r="M21" s="241" t="s">
        <v>417</v>
      </c>
      <c r="N21" s="243"/>
      <c r="O21" s="243"/>
      <c r="P21" s="243"/>
      <c r="Q21" s="243"/>
      <c r="R21" s="243"/>
      <c r="S21" s="243"/>
      <c r="T21" s="243"/>
      <c r="U21" s="243"/>
      <c r="V21" s="243"/>
      <c r="W21" s="243"/>
      <c r="X21" s="243"/>
      <c r="Y21" s="243"/>
      <c r="Z21" s="245"/>
      <c r="AA21" s="246"/>
      <c r="AB21" s="2"/>
    </row>
    <row r="22" spans="1:28" ht="15.75" customHeight="1" x14ac:dyDescent="0.2">
      <c r="A22" s="35">
        <v>3</v>
      </c>
      <c r="B22" s="36" t="s">
        <v>419</v>
      </c>
      <c r="C22" s="37" t="s">
        <v>12</v>
      </c>
      <c r="D22" s="37" t="s">
        <v>21</v>
      </c>
      <c r="E22" s="25">
        <v>2</v>
      </c>
      <c r="F22" s="37">
        <v>0</v>
      </c>
      <c r="G22" s="65">
        <f t="shared" si="0"/>
        <v>2</v>
      </c>
      <c r="H22" s="65">
        <f t="shared" si="1"/>
        <v>1</v>
      </c>
      <c r="I22" s="42"/>
      <c r="J22" s="28">
        <v>0</v>
      </c>
      <c r="K22" s="93">
        <v>0</v>
      </c>
      <c r="M22" s="248" t="s">
        <v>420</v>
      </c>
      <c r="N22" s="250"/>
      <c r="O22" s="250"/>
      <c r="P22" s="250"/>
      <c r="Q22" s="250"/>
      <c r="R22" s="250"/>
      <c r="S22" s="250"/>
      <c r="T22" s="250"/>
      <c r="U22" s="250"/>
      <c r="V22" s="250"/>
      <c r="W22" s="250"/>
      <c r="X22" s="250"/>
      <c r="Y22" s="250"/>
      <c r="Z22" s="251"/>
      <c r="AA22" s="62"/>
      <c r="AB22" s="42"/>
    </row>
    <row r="23" spans="1:28" ht="15.75" customHeight="1" x14ac:dyDescent="0.2">
      <c r="A23" s="35">
        <v>3</v>
      </c>
      <c r="B23" s="36" t="s">
        <v>421</v>
      </c>
      <c r="C23" s="37" t="s">
        <v>12</v>
      </c>
      <c r="D23" s="37" t="s">
        <v>21</v>
      </c>
      <c r="E23" s="25">
        <v>2</v>
      </c>
      <c r="F23" s="37">
        <v>0</v>
      </c>
      <c r="G23" s="65">
        <f t="shared" si="0"/>
        <v>2</v>
      </c>
      <c r="H23" s="65">
        <f t="shared" si="1"/>
        <v>1</v>
      </c>
      <c r="I23" s="42"/>
      <c r="J23" s="28">
        <v>0</v>
      </c>
      <c r="K23" s="93">
        <v>0</v>
      </c>
      <c r="M23" s="248" t="s">
        <v>422</v>
      </c>
      <c r="N23" s="250"/>
      <c r="O23" s="250"/>
      <c r="P23" s="250"/>
      <c r="Q23" s="250"/>
      <c r="R23" s="250"/>
      <c r="S23" s="250"/>
      <c r="T23" s="250"/>
      <c r="U23" s="250"/>
      <c r="V23" s="250"/>
      <c r="W23" s="250"/>
      <c r="X23" s="250"/>
      <c r="Y23" s="250"/>
      <c r="Z23" s="251"/>
      <c r="AA23" s="62"/>
      <c r="AB23" s="42"/>
    </row>
    <row r="24" spans="1:28" ht="15.75" customHeight="1" x14ac:dyDescent="0.2">
      <c r="A24" s="35">
        <v>3</v>
      </c>
      <c r="B24" s="36" t="s">
        <v>423</v>
      </c>
      <c r="C24" s="37" t="s">
        <v>12</v>
      </c>
      <c r="D24" s="37" t="s">
        <v>21</v>
      </c>
      <c r="E24" s="25">
        <v>2</v>
      </c>
      <c r="F24" s="37">
        <v>0</v>
      </c>
      <c r="G24" s="65">
        <f t="shared" si="0"/>
        <v>2</v>
      </c>
      <c r="H24" s="65">
        <f t="shared" si="1"/>
        <v>1</v>
      </c>
      <c r="I24" s="42"/>
      <c r="J24" s="28">
        <v>0</v>
      </c>
      <c r="K24" s="93">
        <v>0</v>
      </c>
      <c r="M24" s="248" t="s">
        <v>424</v>
      </c>
      <c r="N24" s="250"/>
      <c r="O24" s="250"/>
      <c r="P24" s="250"/>
      <c r="Q24" s="250"/>
      <c r="R24" s="250"/>
      <c r="S24" s="250"/>
      <c r="T24" s="250"/>
      <c r="U24" s="250"/>
      <c r="V24" s="250"/>
      <c r="W24" s="250"/>
      <c r="X24" s="250"/>
      <c r="Y24" s="250"/>
      <c r="Z24" s="251"/>
      <c r="AA24" s="62"/>
      <c r="AB24" s="42"/>
    </row>
    <row r="25" spans="1:28" ht="15.75" customHeight="1" x14ac:dyDescent="0.2">
      <c r="A25" s="35">
        <v>4</v>
      </c>
      <c r="B25" s="36" t="s">
        <v>425</v>
      </c>
      <c r="C25" s="37" t="s">
        <v>12</v>
      </c>
      <c r="D25" s="37" t="s">
        <v>21</v>
      </c>
      <c r="E25" s="25">
        <v>2</v>
      </c>
      <c r="F25" s="37">
        <v>0</v>
      </c>
      <c r="G25" s="65">
        <f t="shared" si="0"/>
        <v>2</v>
      </c>
      <c r="H25" s="65">
        <f t="shared" si="1"/>
        <v>1</v>
      </c>
      <c r="I25" s="42"/>
      <c r="J25" s="28">
        <v>0</v>
      </c>
      <c r="K25" s="93">
        <v>0</v>
      </c>
      <c r="M25" s="254" t="s">
        <v>426</v>
      </c>
      <c r="N25" s="250"/>
      <c r="O25" s="250"/>
      <c r="P25" s="250"/>
      <c r="Q25" s="250"/>
      <c r="R25" s="250"/>
      <c r="S25" s="250"/>
      <c r="T25" s="250"/>
      <c r="U25" s="250"/>
      <c r="V25" s="250"/>
      <c r="W25" s="250"/>
      <c r="X25" s="250"/>
      <c r="Y25" s="250"/>
      <c r="Z25" s="251"/>
      <c r="AA25" s="62"/>
      <c r="AB25" s="42"/>
    </row>
    <row r="26" spans="1:28" ht="15.75" customHeight="1" x14ac:dyDescent="0.2">
      <c r="A26" s="9">
        <v>4</v>
      </c>
      <c r="B26" s="10" t="s">
        <v>428</v>
      </c>
      <c r="C26" s="24" t="s">
        <v>12</v>
      </c>
      <c r="D26" s="24" t="s">
        <v>21</v>
      </c>
      <c r="E26" s="25">
        <v>2</v>
      </c>
      <c r="F26" s="24">
        <v>0</v>
      </c>
      <c r="G26" s="65">
        <f t="shared" si="0"/>
        <v>2</v>
      </c>
      <c r="H26" s="65">
        <f t="shared" si="1"/>
        <v>1</v>
      </c>
      <c r="I26" s="2"/>
      <c r="J26" s="28">
        <v>0</v>
      </c>
      <c r="K26" s="93">
        <v>0</v>
      </c>
      <c r="M26" s="258" t="s">
        <v>429</v>
      </c>
      <c r="N26" s="215"/>
      <c r="O26" s="215"/>
      <c r="P26" s="215"/>
      <c r="Q26" s="215"/>
      <c r="R26" s="215"/>
      <c r="S26" s="215"/>
      <c r="T26" s="215"/>
      <c r="U26" s="215"/>
      <c r="V26" s="215"/>
      <c r="W26" s="215"/>
      <c r="X26" s="215"/>
      <c r="Y26" s="215"/>
      <c r="Z26" s="216"/>
      <c r="AA26" s="246"/>
      <c r="AB26" s="2"/>
    </row>
    <row r="27" spans="1:28" ht="15.75" customHeight="1" x14ac:dyDescent="0.2">
      <c r="A27" s="9">
        <v>4</v>
      </c>
      <c r="B27" s="10" t="s">
        <v>431</v>
      </c>
      <c r="C27" s="24" t="s">
        <v>12</v>
      </c>
      <c r="D27" s="24" t="s">
        <v>21</v>
      </c>
      <c r="E27" s="25">
        <v>2</v>
      </c>
      <c r="F27" s="24">
        <v>0</v>
      </c>
      <c r="G27" s="65">
        <f t="shared" si="0"/>
        <v>2</v>
      </c>
      <c r="H27" s="65">
        <f t="shared" si="1"/>
        <v>1</v>
      </c>
      <c r="I27" s="2"/>
      <c r="J27" s="28">
        <v>0</v>
      </c>
      <c r="K27" s="93">
        <v>0</v>
      </c>
      <c r="M27" s="259" t="s">
        <v>432</v>
      </c>
      <c r="N27" s="215"/>
      <c r="O27" s="215"/>
      <c r="P27" s="215"/>
      <c r="Q27" s="215"/>
      <c r="R27" s="215"/>
      <c r="S27" s="215"/>
      <c r="T27" s="215"/>
      <c r="U27" s="215"/>
      <c r="V27" s="215"/>
      <c r="W27" s="215"/>
      <c r="X27" s="215"/>
      <c r="Y27" s="215"/>
      <c r="Z27" s="216"/>
      <c r="AA27" s="246"/>
      <c r="AB27" s="2"/>
    </row>
    <row r="28" spans="1:28" ht="15.75" customHeight="1" x14ac:dyDescent="0.2">
      <c r="A28" s="9">
        <v>4</v>
      </c>
      <c r="B28" s="10" t="s">
        <v>433</v>
      </c>
      <c r="C28" s="24" t="s">
        <v>12</v>
      </c>
      <c r="D28" s="24" t="s">
        <v>21</v>
      </c>
      <c r="E28" s="25">
        <v>2</v>
      </c>
      <c r="F28" s="24">
        <v>0</v>
      </c>
      <c r="G28" s="65">
        <f t="shared" si="0"/>
        <v>2</v>
      </c>
      <c r="H28" s="65">
        <f t="shared" si="1"/>
        <v>1</v>
      </c>
      <c r="I28" s="2"/>
      <c r="J28" s="28">
        <v>0</v>
      </c>
      <c r="K28" s="93">
        <v>0</v>
      </c>
      <c r="M28" s="261" t="s">
        <v>434</v>
      </c>
      <c r="N28" s="262"/>
      <c r="O28" s="262"/>
      <c r="P28" s="262"/>
      <c r="Q28" s="262"/>
      <c r="R28" s="262"/>
      <c r="S28" s="262"/>
      <c r="T28" s="262"/>
      <c r="U28" s="262"/>
      <c r="V28" s="262"/>
      <c r="W28" s="262"/>
      <c r="X28" s="262"/>
      <c r="Y28" s="262"/>
      <c r="Z28" s="265"/>
    </row>
    <row r="29" spans="1:28" ht="15.75" customHeight="1" x14ac:dyDescent="0.2">
      <c r="A29" s="9">
        <v>4</v>
      </c>
      <c r="B29" s="10" t="s">
        <v>435</v>
      </c>
      <c r="C29" s="24" t="s">
        <v>12</v>
      </c>
      <c r="D29" s="24" t="s">
        <v>21</v>
      </c>
      <c r="E29" s="25">
        <v>2</v>
      </c>
      <c r="F29" s="24">
        <v>0</v>
      </c>
      <c r="G29" s="65">
        <f t="shared" si="0"/>
        <v>2</v>
      </c>
      <c r="H29" s="65">
        <f t="shared" si="1"/>
        <v>1</v>
      </c>
      <c r="I29" s="2"/>
      <c r="J29" s="28">
        <v>0</v>
      </c>
      <c r="K29" s="93">
        <v>0</v>
      </c>
      <c r="M29" s="30"/>
      <c r="N29" s="30"/>
      <c r="O29" s="30"/>
      <c r="P29" s="30"/>
      <c r="Q29" s="30"/>
      <c r="R29" s="30"/>
      <c r="S29" s="30"/>
      <c r="T29" s="30"/>
      <c r="U29" s="30"/>
      <c r="V29" s="30"/>
      <c r="W29" s="30"/>
      <c r="X29" s="30"/>
      <c r="Y29" s="30"/>
    </row>
    <row r="30" spans="1:28" ht="15.75" customHeight="1" x14ac:dyDescent="0.2">
      <c r="A30" s="9">
        <v>4</v>
      </c>
      <c r="B30" s="10" t="s">
        <v>436</v>
      </c>
      <c r="C30" s="24" t="s">
        <v>12</v>
      </c>
      <c r="D30" s="24" t="s">
        <v>21</v>
      </c>
      <c r="E30" s="25">
        <v>2</v>
      </c>
      <c r="F30" s="24">
        <v>0</v>
      </c>
      <c r="G30" s="65">
        <f t="shared" si="0"/>
        <v>2</v>
      </c>
      <c r="H30" s="65">
        <f t="shared" si="1"/>
        <v>1</v>
      </c>
      <c r="I30" s="2"/>
      <c r="J30" s="28">
        <v>0</v>
      </c>
      <c r="K30" s="93">
        <v>0</v>
      </c>
      <c r="M30" s="30"/>
      <c r="N30" s="30"/>
      <c r="O30" s="30"/>
      <c r="P30" s="30"/>
      <c r="Q30" s="30"/>
      <c r="R30" s="30"/>
      <c r="S30" s="30"/>
      <c r="T30" s="30"/>
      <c r="U30" s="30"/>
      <c r="V30" s="30"/>
      <c r="W30" s="30"/>
      <c r="X30" s="30"/>
      <c r="Y30" s="30"/>
    </row>
    <row r="31" spans="1:28" ht="15.75" customHeight="1" x14ac:dyDescent="0.2">
      <c r="A31" s="9">
        <v>4</v>
      </c>
      <c r="B31" s="10" t="s">
        <v>437</v>
      </c>
      <c r="C31" s="24" t="s">
        <v>12</v>
      </c>
      <c r="D31" s="24" t="s">
        <v>21</v>
      </c>
      <c r="E31" s="25">
        <v>2</v>
      </c>
      <c r="F31" s="24">
        <v>0</v>
      </c>
      <c r="G31" s="65">
        <f t="shared" si="0"/>
        <v>2</v>
      </c>
      <c r="H31" s="65">
        <f t="shared" si="1"/>
        <v>1</v>
      </c>
      <c r="I31" s="2"/>
      <c r="J31" s="28">
        <v>0</v>
      </c>
      <c r="K31" s="93">
        <v>0</v>
      </c>
      <c r="M31" s="30"/>
      <c r="N31" s="30"/>
      <c r="O31" s="30"/>
      <c r="P31" s="30"/>
      <c r="Q31" s="30"/>
      <c r="R31" s="30"/>
      <c r="S31" s="30"/>
      <c r="T31" s="30"/>
      <c r="U31" s="30"/>
      <c r="V31" s="30"/>
      <c r="W31" s="30"/>
      <c r="X31" s="30"/>
      <c r="Y31" s="30"/>
    </row>
    <row r="32" spans="1:28" ht="15.75" customHeight="1" x14ac:dyDescent="0.2">
      <c r="A32" s="9">
        <v>5</v>
      </c>
      <c r="B32" s="10" t="s">
        <v>438</v>
      </c>
      <c r="C32" s="24" t="s">
        <v>12</v>
      </c>
      <c r="D32" s="24" t="s">
        <v>21</v>
      </c>
      <c r="E32" s="25">
        <v>2</v>
      </c>
      <c r="F32" s="24">
        <v>0</v>
      </c>
      <c r="G32" s="65">
        <f t="shared" si="0"/>
        <v>2</v>
      </c>
      <c r="H32" s="65">
        <f t="shared" si="1"/>
        <v>1</v>
      </c>
      <c r="I32" s="2"/>
      <c r="J32" s="28">
        <v>0</v>
      </c>
      <c r="K32" s="93">
        <v>0</v>
      </c>
      <c r="M32" s="30"/>
      <c r="N32" s="30"/>
      <c r="O32" s="30"/>
      <c r="P32" s="30"/>
      <c r="Q32" s="30"/>
      <c r="R32" s="30"/>
      <c r="S32" s="30"/>
      <c r="T32" s="30"/>
      <c r="U32" s="30"/>
      <c r="V32" s="30"/>
      <c r="W32" s="30"/>
      <c r="X32" s="30"/>
      <c r="Y32" s="30"/>
    </row>
    <row r="33" spans="1:25" ht="15.75" customHeight="1" x14ac:dyDescent="0.2">
      <c r="A33" s="9">
        <v>5</v>
      </c>
      <c r="B33" s="10" t="s">
        <v>439</v>
      </c>
      <c r="C33" s="24" t="s">
        <v>12</v>
      </c>
      <c r="D33" s="24" t="s">
        <v>21</v>
      </c>
      <c r="E33" s="25">
        <v>2</v>
      </c>
      <c r="F33" s="24">
        <v>0</v>
      </c>
      <c r="G33" s="65">
        <f t="shared" si="0"/>
        <v>2</v>
      </c>
      <c r="H33" s="65">
        <f t="shared" si="1"/>
        <v>1</v>
      </c>
      <c r="I33" s="2"/>
      <c r="J33" s="28">
        <v>0</v>
      </c>
      <c r="K33" s="93">
        <v>0</v>
      </c>
      <c r="M33" s="30"/>
      <c r="N33" s="30"/>
      <c r="O33" s="30"/>
      <c r="P33" s="30"/>
      <c r="Q33" s="30"/>
      <c r="R33" s="30"/>
      <c r="S33" s="30"/>
      <c r="T33" s="30"/>
      <c r="U33" s="30"/>
      <c r="V33" s="30"/>
      <c r="W33" s="30"/>
      <c r="X33" s="30"/>
      <c r="Y33" s="30"/>
    </row>
    <row r="34" spans="1:25" ht="15.75" customHeight="1" x14ac:dyDescent="0.2">
      <c r="A34" s="9">
        <v>5</v>
      </c>
      <c r="B34" s="10" t="s">
        <v>440</v>
      </c>
      <c r="C34" s="24" t="s">
        <v>12</v>
      </c>
      <c r="D34" s="24" t="s">
        <v>21</v>
      </c>
      <c r="E34" s="25">
        <v>2</v>
      </c>
      <c r="F34" s="24">
        <v>0</v>
      </c>
      <c r="G34" s="65">
        <f t="shared" si="0"/>
        <v>2</v>
      </c>
      <c r="H34" s="65">
        <f t="shared" si="1"/>
        <v>1</v>
      </c>
      <c r="I34" s="2"/>
      <c r="J34" s="28">
        <v>0</v>
      </c>
      <c r="K34" s="93">
        <v>0</v>
      </c>
      <c r="M34" s="30"/>
      <c r="N34" s="30"/>
      <c r="O34" s="30"/>
      <c r="P34" s="30"/>
      <c r="Q34" s="30"/>
      <c r="R34" s="30"/>
      <c r="S34" s="30"/>
      <c r="T34" s="30"/>
      <c r="U34" s="30"/>
      <c r="V34" s="30"/>
      <c r="W34" s="30"/>
      <c r="X34" s="30"/>
      <c r="Y34" s="30"/>
    </row>
    <row r="35" spans="1:25" ht="15.75" customHeight="1" x14ac:dyDescent="0.2">
      <c r="A35" s="9">
        <v>5</v>
      </c>
      <c r="B35" s="10" t="s">
        <v>441</v>
      </c>
      <c r="C35" s="24" t="s">
        <v>12</v>
      </c>
      <c r="D35" s="24" t="s">
        <v>21</v>
      </c>
      <c r="E35" s="25">
        <v>2</v>
      </c>
      <c r="F35" s="24">
        <v>0</v>
      </c>
      <c r="G35" s="65">
        <f t="shared" si="0"/>
        <v>2</v>
      </c>
      <c r="H35" s="65">
        <f t="shared" si="1"/>
        <v>1</v>
      </c>
      <c r="I35" s="2"/>
      <c r="J35" s="28">
        <v>0</v>
      </c>
      <c r="K35" s="93">
        <v>0</v>
      </c>
      <c r="M35" s="30"/>
      <c r="N35" s="30"/>
      <c r="O35" s="30"/>
      <c r="P35" s="30"/>
      <c r="Q35" s="30"/>
      <c r="R35" s="30"/>
      <c r="S35" s="30"/>
      <c r="T35" s="30"/>
      <c r="U35" s="30"/>
      <c r="V35" s="30"/>
      <c r="W35" s="30"/>
      <c r="X35" s="30"/>
      <c r="Y35" s="30"/>
    </row>
    <row r="36" spans="1:25" ht="15.75" customHeight="1" x14ac:dyDescent="0.2">
      <c r="A36" s="9">
        <v>5</v>
      </c>
      <c r="B36" s="10" t="s">
        <v>442</v>
      </c>
      <c r="C36" s="24" t="s">
        <v>12</v>
      </c>
      <c r="D36" s="24" t="s">
        <v>21</v>
      </c>
      <c r="E36" s="25">
        <v>2</v>
      </c>
      <c r="F36" s="24">
        <v>0</v>
      </c>
      <c r="G36" s="65">
        <f t="shared" si="0"/>
        <v>2</v>
      </c>
      <c r="H36" s="65">
        <f t="shared" si="1"/>
        <v>1</v>
      </c>
      <c r="I36" s="2"/>
      <c r="J36" s="28">
        <v>0</v>
      </c>
      <c r="K36" s="93">
        <v>0</v>
      </c>
      <c r="M36" s="30"/>
      <c r="N36" s="30"/>
      <c r="O36" s="30"/>
      <c r="P36" s="30"/>
      <c r="Q36" s="30"/>
      <c r="R36" s="30"/>
      <c r="S36" s="30"/>
      <c r="T36" s="30"/>
      <c r="U36" s="30"/>
      <c r="V36" s="30"/>
      <c r="W36" s="30"/>
      <c r="X36" s="30"/>
      <c r="Y36" s="30"/>
    </row>
    <row r="37" spans="1:25" ht="15.75" customHeight="1" x14ac:dyDescent="0.2">
      <c r="A37" s="9">
        <v>5</v>
      </c>
      <c r="B37" s="10" t="s">
        <v>443</v>
      </c>
      <c r="C37" s="24" t="s">
        <v>12</v>
      </c>
      <c r="D37" s="24" t="s">
        <v>21</v>
      </c>
      <c r="E37" s="25">
        <v>2</v>
      </c>
      <c r="F37" s="24">
        <v>0</v>
      </c>
      <c r="G37" s="65">
        <f t="shared" si="0"/>
        <v>2</v>
      </c>
      <c r="H37" s="65">
        <f t="shared" si="1"/>
        <v>1</v>
      </c>
      <c r="I37" s="2"/>
      <c r="J37" s="28">
        <v>0</v>
      </c>
      <c r="K37" s="93">
        <v>0</v>
      </c>
      <c r="M37" s="30"/>
      <c r="N37" s="30"/>
      <c r="O37" s="30"/>
      <c r="P37" s="30"/>
      <c r="Q37" s="30"/>
      <c r="R37" s="30"/>
      <c r="S37" s="30"/>
      <c r="T37" s="30"/>
      <c r="U37" s="30"/>
      <c r="V37" s="30"/>
      <c r="W37" s="30"/>
      <c r="X37" s="30"/>
      <c r="Y37" s="30"/>
    </row>
    <row r="38" spans="1:25" ht="15.75" customHeight="1" x14ac:dyDescent="0.2">
      <c r="A38" s="9">
        <v>6</v>
      </c>
      <c r="B38" s="10" t="s">
        <v>444</v>
      </c>
      <c r="C38" s="24" t="s">
        <v>12</v>
      </c>
      <c r="D38" s="24" t="s">
        <v>21</v>
      </c>
      <c r="E38" s="25">
        <v>2</v>
      </c>
      <c r="F38" s="24">
        <v>0</v>
      </c>
      <c r="G38" s="65">
        <f t="shared" si="0"/>
        <v>2</v>
      </c>
      <c r="H38" s="65">
        <f t="shared" si="1"/>
        <v>1</v>
      </c>
      <c r="I38" s="2"/>
      <c r="J38" s="28">
        <v>0</v>
      </c>
      <c r="K38" s="93">
        <v>0</v>
      </c>
      <c r="M38" s="30"/>
      <c r="N38" s="30"/>
      <c r="O38" s="30"/>
      <c r="P38" s="30"/>
      <c r="Q38" s="30"/>
      <c r="R38" s="30"/>
      <c r="S38" s="30"/>
      <c r="T38" s="30"/>
      <c r="U38" s="30"/>
      <c r="V38" s="30"/>
      <c r="W38" s="30"/>
      <c r="X38" s="30"/>
      <c r="Y38" s="30"/>
    </row>
    <row r="39" spans="1:25" ht="12.75" x14ac:dyDescent="0.2">
      <c r="A39" s="9">
        <v>6</v>
      </c>
      <c r="B39" s="10" t="s">
        <v>445</v>
      </c>
      <c r="C39" s="24" t="s">
        <v>12</v>
      </c>
      <c r="D39" s="24" t="s">
        <v>21</v>
      </c>
      <c r="E39" s="25">
        <v>2</v>
      </c>
      <c r="F39" s="24">
        <v>0</v>
      </c>
      <c r="G39" s="65">
        <f t="shared" si="0"/>
        <v>2</v>
      </c>
      <c r="H39" s="65">
        <f t="shared" si="1"/>
        <v>1</v>
      </c>
      <c r="I39" s="2"/>
      <c r="J39" s="28">
        <v>0</v>
      </c>
      <c r="K39" s="93">
        <v>0</v>
      </c>
      <c r="M39" s="30"/>
      <c r="N39" s="30"/>
      <c r="O39" s="30"/>
      <c r="P39" s="30"/>
      <c r="Q39" s="30"/>
      <c r="R39" s="30"/>
      <c r="S39" s="30"/>
      <c r="T39" s="30"/>
      <c r="U39" s="30"/>
      <c r="V39" s="30"/>
      <c r="W39" s="30"/>
      <c r="X39" s="30"/>
      <c r="Y39" s="30"/>
    </row>
    <row r="40" spans="1:25" ht="12.75" x14ac:dyDescent="0.2">
      <c r="A40" s="9">
        <v>6</v>
      </c>
      <c r="B40" s="10" t="s">
        <v>446</v>
      </c>
      <c r="C40" s="24" t="s">
        <v>12</v>
      </c>
      <c r="D40" s="24" t="s">
        <v>21</v>
      </c>
      <c r="E40" s="25">
        <v>2</v>
      </c>
      <c r="F40" s="24">
        <v>0</v>
      </c>
      <c r="G40" s="65">
        <f t="shared" si="0"/>
        <v>2</v>
      </c>
      <c r="H40" s="65">
        <f t="shared" si="1"/>
        <v>1</v>
      </c>
      <c r="I40" s="2"/>
      <c r="J40" s="28">
        <v>0</v>
      </c>
      <c r="K40" s="93">
        <v>0</v>
      </c>
      <c r="M40" s="30"/>
      <c r="N40" s="30"/>
      <c r="O40" s="30"/>
      <c r="P40" s="30"/>
      <c r="Q40" s="30"/>
      <c r="R40" s="30"/>
      <c r="S40" s="30"/>
      <c r="T40" s="30"/>
      <c r="U40" s="30"/>
      <c r="V40" s="30"/>
      <c r="W40" s="30"/>
      <c r="X40" s="30"/>
      <c r="Y40" s="30"/>
    </row>
    <row r="41" spans="1:25" ht="12.75" x14ac:dyDescent="0.2">
      <c r="A41" s="9">
        <v>6</v>
      </c>
      <c r="B41" s="10" t="s">
        <v>447</v>
      </c>
      <c r="C41" s="24" t="s">
        <v>12</v>
      </c>
      <c r="D41" s="24" t="s">
        <v>21</v>
      </c>
      <c r="E41" s="25">
        <v>2</v>
      </c>
      <c r="F41" s="24">
        <v>0</v>
      </c>
      <c r="G41" s="65">
        <f t="shared" si="0"/>
        <v>2</v>
      </c>
      <c r="H41" s="65">
        <f t="shared" si="1"/>
        <v>1</v>
      </c>
      <c r="I41" s="2"/>
      <c r="J41" s="28">
        <v>0</v>
      </c>
      <c r="K41" s="93">
        <v>0</v>
      </c>
      <c r="M41" s="30"/>
      <c r="N41" s="30"/>
      <c r="O41" s="30"/>
      <c r="P41" s="30"/>
      <c r="Q41" s="30"/>
      <c r="R41" s="30"/>
      <c r="S41" s="30"/>
      <c r="T41" s="30"/>
      <c r="U41" s="30"/>
      <c r="V41" s="30"/>
      <c r="W41" s="30"/>
      <c r="X41" s="30"/>
      <c r="Y41" s="30"/>
    </row>
    <row r="42" spans="1:25" ht="12.75" x14ac:dyDescent="0.2">
      <c r="A42" s="9">
        <v>7</v>
      </c>
      <c r="B42" s="10" t="s">
        <v>448</v>
      </c>
      <c r="C42" s="24" t="s">
        <v>12</v>
      </c>
      <c r="D42" s="24" t="s">
        <v>21</v>
      </c>
      <c r="E42" s="25">
        <v>2</v>
      </c>
      <c r="F42" s="24">
        <v>0</v>
      </c>
      <c r="G42" s="65">
        <f t="shared" si="0"/>
        <v>2</v>
      </c>
      <c r="H42" s="65">
        <f t="shared" si="1"/>
        <v>1</v>
      </c>
      <c r="I42" s="2"/>
      <c r="J42" s="28">
        <v>0</v>
      </c>
      <c r="K42" s="93">
        <v>0</v>
      </c>
      <c r="M42" s="30"/>
      <c r="N42" s="30"/>
      <c r="O42" s="30"/>
      <c r="P42" s="30"/>
      <c r="Q42" s="30"/>
      <c r="R42" s="30"/>
      <c r="S42" s="30"/>
      <c r="T42" s="30"/>
      <c r="U42" s="30"/>
      <c r="V42" s="30"/>
      <c r="W42" s="30"/>
      <c r="X42" s="30"/>
      <c r="Y42" s="30"/>
    </row>
    <row r="43" spans="1:25" ht="12.75" x14ac:dyDescent="0.2">
      <c r="A43" s="9">
        <v>7</v>
      </c>
      <c r="B43" s="10" t="s">
        <v>449</v>
      </c>
      <c r="C43" s="24" t="s">
        <v>12</v>
      </c>
      <c r="D43" s="24" t="s">
        <v>21</v>
      </c>
      <c r="E43" s="25">
        <v>2</v>
      </c>
      <c r="F43" s="24">
        <v>0</v>
      </c>
      <c r="G43" s="65">
        <f t="shared" si="0"/>
        <v>2</v>
      </c>
      <c r="H43" s="65">
        <f t="shared" si="1"/>
        <v>1</v>
      </c>
      <c r="I43" s="2"/>
      <c r="J43" s="28">
        <v>0</v>
      </c>
      <c r="K43" s="93">
        <v>0</v>
      </c>
      <c r="M43" s="30"/>
      <c r="N43" s="30"/>
      <c r="O43" s="30"/>
      <c r="P43" s="30"/>
      <c r="Q43" s="30"/>
      <c r="R43" s="30"/>
      <c r="S43" s="30"/>
      <c r="T43" s="30"/>
      <c r="U43" s="30"/>
      <c r="V43" s="30"/>
      <c r="W43" s="30"/>
      <c r="X43" s="30"/>
      <c r="Y43" s="30"/>
    </row>
    <row r="44" spans="1:25" ht="12.75" x14ac:dyDescent="0.2">
      <c r="A44" s="9">
        <v>7</v>
      </c>
      <c r="B44" s="10" t="s">
        <v>450</v>
      </c>
      <c r="C44" s="24" t="s">
        <v>12</v>
      </c>
      <c r="D44" s="24" t="s">
        <v>21</v>
      </c>
      <c r="E44" s="25">
        <v>2</v>
      </c>
      <c r="F44" s="24">
        <v>0</v>
      </c>
      <c r="G44" s="65">
        <f t="shared" si="0"/>
        <v>2</v>
      </c>
      <c r="H44" s="65">
        <f t="shared" si="1"/>
        <v>1</v>
      </c>
      <c r="I44" s="2"/>
      <c r="J44" s="28">
        <v>0</v>
      </c>
      <c r="K44" s="93">
        <v>0</v>
      </c>
      <c r="M44" s="30"/>
      <c r="N44" s="30"/>
      <c r="O44" s="30"/>
      <c r="P44" s="30"/>
      <c r="Q44" s="30"/>
      <c r="R44" s="30"/>
      <c r="S44" s="30"/>
      <c r="T44" s="30"/>
      <c r="U44" s="30"/>
      <c r="V44" s="30"/>
      <c r="W44" s="30"/>
      <c r="X44" s="30"/>
      <c r="Y44" s="30"/>
    </row>
    <row r="45" spans="1:25" ht="12.75" x14ac:dyDescent="0.2">
      <c r="A45" s="29">
        <v>0</v>
      </c>
      <c r="B45" s="28" t="s">
        <v>451</v>
      </c>
      <c r="C45" s="88" t="s">
        <v>65</v>
      </c>
      <c r="D45" s="88" t="s">
        <v>18</v>
      </c>
      <c r="E45" s="85">
        <v>2</v>
      </c>
      <c r="F45" s="88">
        <v>0</v>
      </c>
      <c r="G45" s="65">
        <f t="shared" si="0"/>
        <v>2</v>
      </c>
      <c r="H45" s="65">
        <f t="shared" si="1"/>
        <v>1</v>
      </c>
      <c r="I45" s="65">
        <f t="shared" ref="I45:I121" si="37">(MIN(E45,2)+F45-G45)*50</f>
        <v>0</v>
      </c>
      <c r="J45" s="93">
        <v>1</v>
      </c>
      <c r="K45" s="93">
        <v>1</v>
      </c>
      <c r="M45" s="30"/>
      <c r="N45" s="30"/>
      <c r="O45" s="30"/>
      <c r="P45" s="30"/>
      <c r="Q45" s="30"/>
      <c r="R45" s="30"/>
      <c r="S45" s="30"/>
      <c r="T45" s="30"/>
      <c r="U45" s="30"/>
      <c r="V45" s="30"/>
      <c r="W45" s="30"/>
      <c r="X45" s="30"/>
      <c r="Y45" s="30"/>
    </row>
    <row r="46" spans="1:25" ht="12.75" x14ac:dyDescent="0.2">
      <c r="A46" s="29">
        <v>1</v>
      </c>
      <c r="B46" s="28" t="s">
        <v>452</v>
      </c>
      <c r="C46" s="88" t="s">
        <v>65</v>
      </c>
      <c r="D46" s="88" t="s">
        <v>18</v>
      </c>
      <c r="E46" s="85">
        <v>2</v>
      </c>
      <c r="F46" s="88">
        <v>0</v>
      </c>
      <c r="G46" s="65">
        <f t="shared" si="0"/>
        <v>2</v>
      </c>
      <c r="H46" s="65">
        <f t="shared" si="1"/>
        <v>1</v>
      </c>
      <c r="I46" s="65">
        <f t="shared" si="37"/>
        <v>0</v>
      </c>
      <c r="J46" s="93">
        <v>1</v>
      </c>
      <c r="K46" s="93">
        <v>1</v>
      </c>
      <c r="M46" s="30"/>
      <c r="N46" s="30"/>
      <c r="O46" s="30"/>
      <c r="P46" s="30"/>
      <c r="Q46" s="30"/>
      <c r="R46" s="30"/>
      <c r="S46" s="30"/>
      <c r="T46" s="30"/>
      <c r="U46" s="30"/>
      <c r="V46" s="30"/>
      <c r="W46" s="30"/>
      <c r="X46" s="30"/>
      <c r="Y46" s="30"/>
    </row>
    <row r="47" spans="1:25" ht="12.75" x14ac:dyDescent="0.2">
      <c r="A47" s="29">
        <v>1</v>
      </c>
      <c r="B47" s="28" t="s">
        <v>453</v>
      </c>
      <c r="C47" s="88" t="s">
        <v>65</v>
      </c>
      <c r="D47" s="88" t="s">
        <v>18</v>
      </c>
      <c r="E47" s="85">
        <v>2</v>
      </c>
      <c r="F47" s="88">
        <v>0</v>
      </c>
      <c r="G47" s="65">
        <f t="shared" si="0"/>
        <v>2</v>
      </c>
      <c r="H47" s="65">
        <f t="shared" si="1"/>
        <v>1</v>
      </c>
      <c r="I47" s="65">
        <f t="shared" si="37"/>
        <v>0</v>
      </c>
      <c r="J47" s="93">
        <v>1</v>
      </c>
      <c r="K47" s="93">
        <v>1</v>
      </c>
      <c r="M47" s="30"/>
      <c r="N47" s="30"/>
      <c r="O47" s="30"/>
      <c r="P47" s="30"/>
      <c r="Q47" s="30"/>
      <c r="R47" s="30"/>
      <c r="S47" s="30"/>
      <c r="T47" s="30"/>
      <c r="U47" s="30"/>
      <c r="V47" s="30"/>
      <c r="W47" s="30"/>
      <c r="X47" s="30"/>
      <c r="Y47" s="30"/>
    </row>
    <row r="48" spans="1:25" ht="12.75" x14ac:dyDescent="0.2">
      <c r="A48" s="103">
        <v>1</v>
      </c>
      <c r="B48" s="104" t="s">
        <v>455</v>
      </c>
      <c r="C48" s="106" t="s">
        <v>65</v>
      </c>
      <c r="D48" s="106" t="s">
        <v>38</v>
      </c>
      <c r="E48" s="92">
        <v>2</v>
      </c>
      <c r="F48" s="106">
        <v>0</v>
      </c>
      <c r="G48" s="65">
        <f t="shared" si="0"/>
        <v>2</v>
      </c>
      <c r="H48" s="65">
        <f t="shared" si="1"/>
        <v>1</v>
      </c>
      <c r="I48" s="65">
        <f t="shared" si="37"/>
        <v>0</v>
      </c>
      <c r="J48" s="93">
        <v>1</v>
      </c>
      <c r="K48" s="93">
        <v>3</v>
      </c>
      <c r="M48" s="30"/>
      <c r="N48" s="30"/>
      <c r="O48" s="30"/>
      <c r="P48" s="30"/>
      <c r="Q48" s="30"/>
      <c r="R48" s="30"/>
      <c r="S48" s="30"/>
      <c r="T48" s="30"/>
      <c r="U48" s="30"/>
      <c r="V48" s="30"/>
      <c r="W48" s="30"/>
      <c r="X48" s="30"/>
      <c r="Y48" s="30"/>
    </row>
    <row r="49" spans="1:25" ht="12.75" x14ac:dyDescent="0.2">
      <c r="A49" s="103">
        <v>1</v>
      </c>
      <c r="B49" s="104" t="s">
        <v>460</v>
      </c>
      <c r="C49" s="106" t="s">
        <v>65</v>
      </c>
      <c r="D49" s="106" t="s">
        <v>38</v>
      </c>
      <c r="E49" s="92">
        <v>2</v>
      </c>
      <c r="F49" s="106">
        <v>0</v>
      </c>
      <c r="G49" s="65">
        <f t="shared" si="0"/>
        <v>2</v>
      </c>
      <c r="H49" s="65">
        <f t="shared" si="1"/>
        <v>1</v>
      </c>
      <c r="I49" s="65">
        <f t="shared" si="37"/>
        <v>0</v>
      </c>
      <c r="J49" s="93">
        <v>1</v>
      </c>
      <c r="K49" s="93">
        <v>3</v>
      </c>
      <c r="M49" s="30"/>
      <c r="N49" s="30"/>
      <c r="O49" s="30"/>
      <c r="P49" s="30"/>
      <c r="Q49" s="30"/>
      <c r="R49" s="30"/>
      <c r="S49" s="30"/>
      <c r="T49" s="30"/>
      <c r="U49" s="30"/>
      <c r="V49" s="30"/>
      <c r="W49" s="30"/>
      <c r="X49" s="30"/>
      <c r="Y49" s="30"/>
    </row>
    <row r="50" spans="1:25" ht="12.75" x14ac:dyDescent="0.2">
      <c r="A50" s="29">
        <v>1</v>
      </c>
      <c r="B50" s="28" t="s">
        <v>461</v>
      </c>
      <c r="C50" s="88" t="s">
        <v>65</v>
      </c>
      <c r="D50" s="88" t="s">
        <v>18</v>
      </c>
      <c r="E50" s="85">
        <v>2</v>
      </c>
      <c r="F50" s="88">
        <v>0</v>
      </c>
      <c r="G50" s="65">
        <f t="shared" si="0"/>
        <v>2</v>
      </c>
      <c r="H50" s="65">
        <f t="shared" si="1"/>
        <v>1</v>
      </c>
      <c r="I50" s="65">
        <f t="shared" si="37"/>
        <v>0</v>
      </c>
      <c r="J50" s="93">
        <v>1</v>
      </c>
      <c r="K50" s="93">
        <v>1</v>
      </c>
      <c r="M50" s="30"/>
      <c r="N50" s="30"/>
      <c r="O50" s="30"/>
      <c r="P50" s="30"/>
      <c r="Q50" s="30"/>
      <c r="R50" s="30"/>
      <c r="S50" s="30"/>
      <c r="T50" s="30"/>
      <c r="U50" s="30"/>
      <c r="V50" s="30"/>
      <c r="W50" s="30"/>
      <c r="X50" s="30"/>
      <c r="Y50" s="30"/>
    </row>
    <row r="51" spans="1:25" ht="12.75" x14ac:dyDescent="0.2">
      <c r="A51" s="29">
        <v>1</v>
      </c>
      <c r="B51" s="28" t="s">
        <v>462</v>
      </c>
      <c r="C51" s="88" t="s">
        <v>65</v>
      </c>
      <c r="D51" s="88" t="s">
        <v>18</v>
      </c>
      <c r="E51" s="88">
        <v>0</v>
      </c>
      <c r="F51" s="88">
        <v>0</v>
      </c>
      <c r="G51" s="65">
        <f t="shared" si="0"/>
        <v>0</v>
      </c>
      <c r="H51" s="65">
        <f t="shared" si="1"/>
        <v>0</v>
      </c>
      <c r="I51" s="65">
        <f t="shared" si="37"/>
        <v>0</v>
      </c>
      <c r="J51" s="93">
        <v>1</v>
      </c>
      <c r="K51" s="93">
        <v>1</v>
      </c>
      <c r="M51" s="30"/>
      <c r="N51" s="30"/>
      <c r="O51" s="30"/>
      <c r="P51" s="30"/>
      <c r="Q51" s="30"/>
      <c r="R51" s="30"/>
      <c r="S51" s="30"/>
      <c r="T51" s="30"/>
      <c r="U51" s="30"/>
      <c r="V51" s="30"/>
      <c r="W51" s="30"/>
      <c r="X51" s="30"/>
      <c r="Y51" s="30"/>
    </row>
    <row r="52" spans="1:25" ht="12.75" x14ac:dyDescent="0.2">
      <c r="A52" s="29">
        <v>1</v>
      </c>
      <c r="B52" s="28" t="s">
        <v>463</v>
      </c>
      <c r="C52" s="88" t="s">
        <v>65</v>
      </c>
      <c r="D52" s="88" t="s">
        <v>18</v>
      </c>
      <c r="E52" s="85">
        <v>2</v>
      </c>
      <c r="F52" s="88">
        <v>0</v>
      </c>
      <c r="G52" s="65">
        <f t="shared" si="0"/>
        <v>2</v>
      </c>
      <c r="H52" s="65">
        <f t="shared" si="1"/>
        <v>1</v>
      </c>
      <c r="I52" s="65">
        <f t="shared" si="37"/>
        <v>0</v>
      </c>
      <c r="J52" s="93">
        <v>1</v>
      </c>
      <c r="K52" s="93">
        <v>1</v>
      </c>
      <c r="M52" s="30"/>
      <c r="N52" s="30"/>
      <c r="O52" s="30"/>
      <c r="P52" s="30"/>
      <c r="Q52" s="30"/>
      <c r="R52" s="30"/>
      <c r="S52" s="30"/>
      <c r="T52" s="30"/>
      <c r="U52" s="30"/>
      <c r="V52" s="30"/>
      <c r="W52" s="30"/>
      <c r="X52" s="30"/>
      <c r="Y52" s="30"/>
    </row>
    <row r="53" spans="1:25" ht="12.75" x14ac:dyDescent="0.2">
      <c r="A53" s="94">
        <v>1</v>
      </c>
      <c r="B53" s="95" t="s">
        <v>464</v>
      </c>
      <c r="C53" s="96" t="s">
        <v>65</v>
      </c>
      <c r="D53" s="96" t="s">
        <v>37</v>
      </c>
      <c r="E53" s="100">
        <v>2</v>
      </c>
      <c r="F53" s="96">
        <v>0</v>
      </c>
      <c r="G53" s="65">
        <f t="shared" si="0"/>
        <v>2</v>
      </c>
      <c r="H53" s="65">
        <f t="shared" si="1"/>
        <v>1</v>
      </c>
      <c r="I53" s="65">
        <f t="shared" si="37"/>
        <v>0</v>
      </c>
      <c r="J53" s="93">
        <v>1</v>
      </c>
      <c r="K53" s="93">
        <v>2</v>
      </c>
      <c r="M53" s="30"/>
      <c r="N53" s="30"/>
      <c r="O53" s="30"/>
      <c r="P53" s="30"/>
      <c r="Q53" s="30"/>
      <c r="R53" s="30"/>
      <c r="S53" s="30"/>
      <c r="T53" s="30"/>
      <c r="U53" s="30"/>
      <c r="V53" s="30"/>
      <c r="W53" s="30"/>
      <c r="X53" s="30"/>
      <c r="Y53" s="30"/>
    </row>
    <row r="54" spans="1:25" ht="12.75" x14ac:dyDescent="0.2">
      <c r="A54" s="29">
        <v>1</v>
      </c>
      <c r="B54" s="28" t="s">
        <v>465</v>
      </c>
      <c r="C54" s="88" t="s">
        <v>65</v>
      </c>
      <c r="D54" s="88" t="s">
        <v>18</v>
      </c>
      <c r="E54" s="85">
        <v>2</v>
      </c>
      <c r="F54" s="88">
        <v>0</v>
      </c>
      <c r="G54" s="65">
        <f t="shared" si="0"/>
        <v>2</v>
      </c>
      <c r="H54" s="65">
        <f t="shared" si="1"/>
        <v>1</v>
      </c>
      <c r="I54" s="65">
        <f t="shared" si="37"/>
        <v>0</v>
      </c>
      <c r="J54" s="93">
        <v>1</v>
      </c>
      <c r="K54" s="93">
        <v>1</v>
      </c>
      <c r="M54" s="30"/>
      <c r="N54" s="30"/>
      <c r="O54" s="30"/>
      <c r="P54" s="30"/>
      <c r="Q54" s="30"/>
      <c r="R54" s="30"/>
      <c r="S54" s="30"/>
      <c r="T54" s="30"/>
      <c r="U54" s="30"/>
      <c r="V54" s="30"/>
      <c r="W54" s="30"/>
      <c r="X54" s="30"/>
      <c r="Y54" s="30"/>
    </row>
    <row r="55" spans="1:25" ht="12.75" x14ac:dyDescent="0.2">
      <c r="A55" s="29">
        <v>1</v>
      </c>
      <c r="B55" s="28" t="s">
        <v>466</v>
      </c>
      <c r="C55" s="88" t="s">
        <v>65</v>
      </c>
      <c r="D55" s="88" t="s">
        <v>18</v>
      </c>
      <c r="E55" s="85">
        <v>2</v>
      </c>
      <c r="F55" s="88">
        <v>0</v>
      </c>
      <c r="G55" s="65">
        <f t="shared" si="0"/>
        <v>2</v>
      </c>
      <c r="H55" s="65">
        <f t="shared" si="1"/>
        <v>1</v>
      </c>
      <c r="I55" s="65">
        <f t="shared" si="37"/>
        <v>0</v>
      </c>
      <c r="J55" s="93">
        <v>1</v>
      </c>
      <c r="K55" s="93">
        <v>1</v>
      </c>
      <c r="M55" s="30"/>
      <c r="N55" s="30"/>
      <c r="O55" s="30"/>
      <c r="P55" s="30"/>
      <c r="Q55" s="30"/>
      <c r="R55" s="30"/>
      <c r="S55" s="30"/>
      <c r="T55" s="30"/>
      <c r="U55" s="30"/>
      <c r="V55" s="30"/>
      <c r="W55" s="30"/>
      <c r="X55" s="30"/>
      <c r="Y55" s="30"/>
    </row>
    <row r="56" spans="1:25" ht="12.75" x14ac:dyDescent="0.2">
      <c r="A56" s="94">
        <v>1</v>
      </c>
      <c r="B56" s="95" t="s">
        <v>467</v>
      </c>
      <c r="C56" s="96" t="s">
        <v>65</v>
      </c>
      <c r="D56" s="96" t="s">
        <v>37</v>
      </c>
      <c r="E56" s="100">
        <v>2</v>
      </c>
      <c r="F56" s="96">
        <v>0</v>
      </c>
      <c r="G56" s="65">
        <f t="shared" si="0"/>
        <v>2</v>
      </c>
      <c r="H56" s="65">
        <f t="shared" si="1"/>
        <v>1</v>
      </c>
      <c r="I56" s="65">
        <f t="shared" si="37"/>
        <v>0</v>
      </c>
      <c r="J56" s="93">
        <v>1</v>
      </c>
      <c r="K56" s="93">
        <v>2</v>
      </c>
      <c r="M56" s="30"/>
      <c r="N56" s="30"/>
      <c r="O56" s="30"/>
      <c r="P56" s="30"/>
      <c r="Q56" s="30"/>
      <c r="R56" s="30"/>
      <c r="S56" s="30"/>
      <c r="T56" s="30"/>
      <c r="U56" s="30"/>
      <c r="V56" s="30"/>
      <c r="W56" s="30"/>
      <c r="X56" s="30"/>
      <c r="Y56" s="30"/>
    </row>
    <row r="57" spans="1:25" ht="12.75" x14ac:dyDescent="0.2">
      <c r="A57" s="29">
        <v>2</v>
      </c>
      <c r="B57" s="28" t="s">
        <v>468</v>
      </c>
      <c r="C57" s="88" t="s">
        <v>65</v>
      </c>
      <c r="D57" s="88" t="s">
        <v>18</v>
      </c>
      <c r="E57" s="85">
        <v>2</v>
      </c>
      <c r="F57" s="88">
        <v>0</v>
      </c>
      <c r="G57" s="65">
        <f t="shared" si="0"/>
        <v>2</v>
      </c>
      <c r="H57" s="65">
        <f t="shared" si="1"/>
        <v>1</v>
      </c>
      <c r="I57" s="65">
        <f t="shared" si="37"/>
        <v>0</v>
      </c>
      <c r="J57" s="93">
        <v>1</v>
      </c>
      <c r="K57" s="93">
        <v>1</v>
      </c>
      <c r="M57" s="30"/>
      <c r="N57" s="30"/>
      <c r="O57" s="30"/>
      <c r="P57" s="30"/>
      <c r="Q57" s="30"/>
      <c r="R57" s="30"/>
      <c r="S57" s="30"/>
      <c r="T57" s="30"/>
      <c r="U57" s="30"/>
      <c r="V57" s="30"/>
      <c r="W57" s="30"/>
      <c r="X57" s="30"/>
      <c r="Y57" s="30"/>
    </row>
    <row r="58" spans="1:25" ht="12.75" x14ac:dyDescent="0.2">
      <c r="A58" s="103">
        <v>2</v>
      </c>
      <c r="B58" s="104" t="s">
        <v>859</v>
      </c>
      <c r="C58" s="106" t="s">
        <v>65</v>
      </c>
      <c r="D58" s="106" t="s">
        <v>38</v>
      </c>
      <c r="E58" s="92">
        <v>2</v>
      </c>
      <c r="F58" s="106">
        <v>0</v>
      </c>
      <c r="G58" s="65">
        <f t="shared" si="0"/>
        <v>2</v>
      </c>
      <c r="H58" s="65">
        <f t="shared" si="1"/>
        <v>1</v>
      </c>
      <c r="I58" s="65">
        <f t="shared" si="37"/>
        <v>0</v>
      </c>
      <c r="J58" s="93">
        <v>1</v>
      </c>
      <c r="K58" s="93">
        <v>3</v>
      </c>
      <c r="M58" s="30"/>
      <c r="N58" s="30"/>
      <c r="O58" s="30"/>
      <c r="P58" s="30"/>
      <c r="Q58" s="30"/>
      <c r="R58" s="30"/>
      <c r="S58" s="30"/>
      <c r="T58" s="30"/>
      <c r="U58" s="30"/>
      <c r="V58" s="30"/>
      <c r="W58" s="30"/>
      <c r="X58" s="30"/>
      <c r="Y58" s="30"/>
    </row>
    <row r="59" spans="1:25" ht="12.75" x14ac:dyDescent="0.2">
      <c r="A59" s="29">
        <v>2</v>
      </c>
      <c r="B59" s="28" t="s">
        <v>469</v>
      </c>
      <c r="C59" s="88" t="s">
        <v>65</v>
      </c>
      <c r="D59" s="88" t="s">
        <v>18</v>
      </c>
      <c r="E59" s="85">
        <v>1</v>
      </c>
      <c r="F59" s="88">
        <v>0</v>
      </c>
      <c r="G59" s="65">
        <f t="shared" si="0"/>
        <v>1</v>
      </c>
      <c r="H59" s="65">
        <f t="shared" si="1"/>
        <v>1</v>
      </c>
      <c r="I59" s="65">
        <f t="shared" si="37"/>
        <v>0</v>
      </c>
      <c r="J59" s="93">
        <v>1</v>
      </c>
      <c r="K59" s="93">
        <v>1</v>
      </c>
      <c r="M59" s="30"/>
      <c r="N59" s="30"/>
      <c r="O59" s="30"/>
      <c r="P59" s="30"/>
      <c r="Q59" s="30"/>
      <c r="R59" s="30"/>
      <c r="S59" s="30"/>
      <c r="T59" s="30"/>
      <c r="U59" s="30"/>
      <c r="V59" s="30"/>
      <c r="W59" s="30"/>
      <c r="X59" s="30"/>
      <c r="Y59" s="30"/>
    </row>
    <row r="60" spans="1:25" ht="12.75" x14ac:dyDescent="0.2">
      <c r="A60" s="29">
        <v>2</v>
      </c>
      <c r="B60" s="28" t="s">
        <v>470</v>
      </c>
      <c r="C60" s="88" t="s">
        <v>65</v>
      </c>
      <c r="D60" s="88" t="s">
        <v>18</v>
      </c>
      <c r="E60" s="85">
        <v>2</v>
      </c>
      <c r="F60" s="88">
        <v>0</v>
      </c>
      <c r="G60" s="65">
        <f t="shared" si="0"/>
        <v>2</v>
      </c>
      <c r="H60" s="65">
        <f t="shared" si="1"/>
        <v>1</v>
      </c>
      <c r="I60" s="65">
        <f t="shared" si="37"/>
        <v>0</v>
      </c>
      <c r="J60" s="93">
        <v>1</v>
      </c>
      <c r="K60" s="93">
        <v>1</v>
      </c>
      <c r="M60" s="30"/>
      <c r="N60" s="30"/>
      <c r="O60" s="30"/>
      <c r="P60" s="30"/>
      <c r="Q60" s="30"/>
      <c r="R60" s="30"/>
      <c r="S60" s="30"/>
      <c r="T60" s="30"/>
      <c r="U60" s="30"/>
      <c r="V60" s="30"/>
      <c r="W60" s="30"/>
      <c r="X60" s="30"/>
      <c r="Y60" s="30"/>
    </row>
    <row r="61" spans="1:25" ht="12.75" x14ac:dyDescent="0.2">
      <c r="A61" s="103">
        <v>2</v>
      </c>
      <c r="B61" s="104" t="s">
        <v>472</v>
      </c>
      <c r="C61" s="106" t="s">
        <v>65</v>
      </c>
      <c r="D61" s="106" t="s">
        <v>38</v>
      </c>
      <c r="E61" s="92">
        <v>2</v>
      </c>
      <c r="F61" s="106">
        <v>0</v>
      </c>
      <c r="G61" s="65">
        <f t="shared" si="0"/>
        <v>2</v>
      </c>
      <c r="H61" s="65">
        <f t="shared" si="1"/>
        <v>1</v>
      </c>
      <c r="I61" s="65">
        <f t="shared" si="37"/>
        <v>0</v>
      </c>
      <c r="J61" s="93">
        <v>1</v>
      </c>
      <c r="K61" s="93">
        <v>3</v>
      </c>
      <c r="M61" s="30"/>
      <c r="N61" s="30"/>
      <c r="O61" s="30"/>
      <c r="P61" s="30"/>
      <c r="Q61" s="30"/>
      <c r="R61" s="30"/>
      <c r="S61" s="30"/>
      <c r="T61" s="30"/>
      <c r="U61" s="30"/>
      <c r="V61" s="30"/>
      <c r="W61" s="30"/>
      <c r="X61" s="30"/>
      <c r="Y61" s="30"/>
    </row>
    <row r="62" spans="1:25" ht="12.75" x14ac:dyDescent="0.2">
      <c r="A62" s="29">
        <v>2</v>
      </c>
      <c r="B62" s="28" t="s">
        <v>473</v>
      </c>
      <c r="C62" s="88" t="s">
        <v>65</v>
      </c>
      <c r="D62" s="88" t="s">
        <v>18</v>
      </c>
      <c r="E62" s="85">
        <v>2</v>
      </c>
      <c r="F62" s="88">
        <v>0</v>
      </c>
      <c r="G62" s="65">
        <f t="shared" si="0"/>
        <v>2</v>
      </c>
      <c r="H62" s="65">
        <f t="shared" si="1"/>
        <v>1</v>
      </c>
      <c r="I62" s="65">
        <f t="shared" si="37"/>
        <v>0</v>
      </c>
      <c r="J62" s="93">
        <v>1</v>
      </c>
      <c r="K62" s="93">
        <v>1</v>
      </c>
      <c r="M62" s="30"/>
      <c r="N62" s="30"/>
      <c r="O62" s="30"/>
      <c r="P62" s="30"/>
      <c r="Q62" s="30"/>
      <c r="R62" s="30"/>
      <c r="S62" s="30"/>
      <c r="T62" s="30"/>
      <c r="U62" s="30"/>
      <c r="V62" s="30"/>
      <c r="W62" s="30"/>
      <c r="X62" s="30"/>
      <c r="Y62" s="30"/>
    </row>
    <row r="63" spans="1:25" ht="12.75" x14ac:dyDescent="0.2">
      <c r="A63" s="103">
        <v>2</v>
      </c>
      <c r="B63" s="104" t="s">
        <v>474</v>
      </c>
      <c r="C63" s="106" t="s">
        <v>65</v>
      </c>
      <c r="D63" s="106" t="s">
        <v>38</v>
      </c>
      <c r="E63" s="92">
        <v>2</v>
      </c>
      <c r="F63" s="106">
        <v>0</v>
      </c>
      <c r="G63" s="65">
        <f t="shared" si="0"/>
        <v>2</v>
      </c>
      <c r="H63" s="65">
        <f t="shared" si="1"/>
        <v>1</v>
      </c>
      <c r="I63" s="65">
        <f t="shared" si="37"/>
        <v>0</v>
      </c>
      <c r="J63" s="93">
        <v>1</v>
      </c>
      <c r="K63" s="93">
        <v>3</v>
      </c>
      <c r="M63" s="30"/>
      <c r="N63" s="30"/>
      <c r="O63" s="30"/>
      <c r="P63" s="30"/>
      <c r="Q63" s="30"/>
      <c r="R63" s="30"/>
      <c r="S63" s="30"/>
      <c r="T63" s="30"/>
      <c r="U63" s="30"/>
      <c r="V63" s="30"/>
      <c r="W63" s="30"/>
      <c r="X63" s="30"/>
      <c r="Y63" s="30"/>
    </row>
    <row r="64" spans="1:25" ht="12.75" x14ac:dyDescent="0.2">
      <c r="A64" s="94">
        <v>2</v>
      </c>
      <c r="B64" s="95" t="s">
        <v>475</v>
      </c>
      <c r="C64" s="96" t="s">
        <v>65</v>
      </c>
      <c r="D64" s="96" t="s">
        <v>37</v>
      </c>
      <c r="E64" s="100">
        <v>2</v>
      </c>
      <c r="F64" s="96">
        <v>0</v>
      </c>
      <c r="G64" s="65">
        <f t="shared" si="0"/>
        <v>2</v>
      </c>
      <c r="H64" s="65">
        <f t="shared" si="1"/>
        <v>1</v>
      </c>
      <c r="I64" s="65">
        <f t="shared" si="37"/>
        <v>0</v>
      </c>
      <c r="J64" s="93">
        <v>1</v>
      </c>
      <c r="K64" s="93">
        <v>2</v>
      </c>
      <c r="M64" s="30"/>
      <c r="N64" s="30"/>
      <c r="O64" s="30"/>
      <c r="P64" s="30"/>
      <c r="Q64" s="30"/>
      <c r="R64" s="30"/>
      <c r="S64" s="30"/>
      <c r="T64" s="30"/>
      <c r="U64" s="30"/>
      <c r="V64" s="30"/>
      <c r="W64" s="30"/>
      <c r="X64" s="30"/>
      <c r="Y64" s="30"/>
    </row>
    <row r="65" spans="1:25" ht="12.75" x14ac:dyDescent="0.2">
      <c r="A65" s="29">
        <v>2</v>
      </c>
      <c r="B65" s="28" t="s">
        <v>476</v>
      </c>
      <c r="C65" s="88" t="s">
        <v>65</v>
      </c>
      <c r="D65" s="88" t="s">
        <v>18</v>
      </c>
      <c r="E65" s="85">
        <v>2</v>
      </c>
      <c r="F65" s="88">
        <v>0</v>
      </c>
      <c r="G65" s="65">
        <f t="shared" si="0"/>
        <v>2</v>
      </c>
      <c r="H65" s="65">
        <f t="shared" si="1"/>
        <v>1</v>
      </c>
      <c r="I65" s="65">
        <f t="shared" si="37"/>
        <v>0</v>
      </c>
      <c r="J65" s="93">
        <v>1</v>
      </c>
      <c r="K65" s="93">
        <v>1</v>
      </c>
      <c r="M65" s="30"/>
      <c r="N65" s="30"/>
      <c r="O65" s="30"/>
      <c r="P65" s="30"/>
      <c r="Q65" s="30"/>
      <c r="R65" s="30"/>
      <c r="S65" s="30"/>
      <c r="T65" s="30"/>
      <c r="U65" s="30"/>
      <c r="V65" s="30"/>
      <c r="W65" s="30"/>
      <c r="X65" s="30"/>
      <c r="Y65" s="30"/>
    </row>
    <row r="66" spans="1:25" ht="12.75" x14ac:dyDescent="0.2">
      <c r="A66" s="29">
        <v>2</v>
      </c>
      <c r="B66" s="28" t="s">
        <v>477</v>
      </c>
      <c r="C66" s="88" t="s">
        <v>65</v>
      </c>
      <c r="D66" s="88" t="s">
        <v>18</v>
      </c>
      <c r="E66" s="85">
        <v>2</v>
      </c>
      <c r="F66" s="88">
        <v>0</v>
      </c>
      <c r="G66" s="65">
        <f t="shared" si="0"/>
        <v>2</v>
      </c>
      <c r="H66" s="65">
        <f t="shared" si="1"/>
        <v>1</v>
      </c>
      <c r="I66" s="65">
        <f t="shared" si="37"/>
        <v>0</v>
      </c>
      <c r="J66" s="93">
        <v>1</v>
      </c>
      <c r="K66" s="93">
        <v>1</v>
      </c>
      <c r="M66" s="30"/>
      <c r="N66" s="30"/>
      <c r="O66" s="30"/>
      <c r="P66" s="30"/>
      <c r="Q66" s="30"/>
      <c r="R66" s="30"/>
      <c r="S66" s="30"/>
      <c r="T66" s="30"/>
      <c r="U66" s="30"/>
      <c r="V66" s="30"/>
      <c r="W66" s="30"/>
      <c r="X66" s="30"/>
      <c r="Y66" s="30"/>
    </row>
    <row r="67" spans="1:25" ht="12.75" x14ac:dyDescent="0.2">
      <c r="A67" s="29">
        <v>2</v>
      </c>
      <c r="B67" s="28" t="s">
        <v>478</v>
      </c>
      <c r="C67" s="88" t="s">
        <v>65</v>
      </c>
      <c r="D67" s="88" t="s">
        <v>18</v>
      </c>
      <c r="E67" s="85">
        <v>1</v>
      </c>
      <c r="F67" s="88">
        <v>0</v>
      </c>
      <c r="G67" s="65">
        <f t="shared" si="0"/>
        <v>1</v>
      </c>
      <c r="H67" s="65">
        <f t="shared" si="1"/>
        <v>1</v>
      </c>
      <c r="I67" s="65">
        <f t="shared" si="37"/>
        <v>0</v>
      </c>
      <c r="J67" s="93">
        <v>1</v>
      </c>
      <c r="K67" s="93">
        <v>1</v>
      </c>
      <c r="M67" s="30"/>
      <c r="N67" s="30"/>
      <c r="O67" s="30"/>
      <c r="P67" s="30"/>
      <c r="Q67" s="30"/>
      <c r="R67" s="30"/>
      <c r="S67" s="30"/>
      <c r="T67" s="30"/>
      <c r="U67" s="30"/>
      <c r="V67" s="30"/>
      <c r="W67" s="30"/>
      <c r="X67" s="30"/>
      <c r="Y67" s="30"/>
    </row>
    <row r="68" spans="1:25" ht="12.75" x14ac:dyDescent="0.2">
      <c r="A68" s="94">
        <v>2</v>
      </c>
      <c r="B68" s="95" t="s">
        <v>479</v>
      </c>
      <c r="C68" s="96" t="s">
        <v>65</v>
      </c>
      <c r="D68" s="96" t="s">
        <v>37</v>
      </c>
      <c r="E68" s="100">
        <v>2</v>
      </c>
      <c r="F68" s="96">
        <v>0</v>
      </c>
      <c r="G68" s="65">
        <f t="shared" si="0"/>
        <v>2</v>
      </c>
      <c r="H68" s="65">
        <f t="shared" si="1"/>
        <v>1</v>
      </c>
      <c r="I68" s="65">
        <f t="shared" si="37"/>
        <v>0</v>
      </c>
      <c r="J68" s="93">
        <v>1</v>
      </c>
      <c r="K68" s="93">
        <v>2</v>
      </c>
      <c r="M68" s="30"/>
      <c r="N68" s="30"/>
      <c r="O68" s="30"/>
      <c r="P68" s="30"/>
      <c r="Q68" s="30"/>
      <c r="R68" s="30"/>
      <c r="S68" s="30"/>
      <c r="T68" s="30"/>
      <c r="U68" s="30"/>
      <c r="V68" s="30"/>
      <c r="W68" s="30"/>
      <c r="X68" s="30"/>
      <c r="Y68" s="30"/>
    </row>
    <row r="69" spans="1:25" ht="12.75" x14ac:dyDescent="0.2">
      <c r="A69" s="103">
        <v>2</v>
      </c>
      <c r="B69" s="104" t="s">
        <v>480</v>
      </c>
      <c r="C69" s="106" t="s">
        <v>65</v>
      </c>
      <c r="D69" s="106" t="s">
        <v>38</v>
      </c>
      <c r="E69" s="92">
        <v>2</v>
      </c>
      <c r="F69" s="106">
        <v>0</v>
      </c>
      <c r="G69" s="65">
        <f t="shared" si="0"/>
        <v>2</v>
      </c>
      <c r="H69" s="65">
        <f t="shared" si="1"/>
        <v>1</v>
      </c>
      <c r="I69" s="65">
        <f t="shared" si="37"/>
        <v>0</v>
      </c>
      <c r="J69" s="93">
        <v>1</v>
      </c>
      <c r="K69" s="93">
        <v>3</v>
      </c>
      <c r="M69" s="30"/>
      <c r="N69" s="30"/>
      <c r="O69" s="30"/>
      <c r="P69" s="30"/>
      <c r="Q69" s="30"/>
      <c r="R69" s="30"/>
      <c r="S69" s="30"/>
      <c r="T69" s="30"/>
      <c r="U69" s="30"/>
      <c r="V69" s="30"/>
      <c r="W69" s="30"/>
      <c r="X69" s="30"/>
      <c r="Y69" s="30"/>
    </row>
    <row r="70" spans="1:25" ht="12.75" x14ac:dyDescent="0.2">
      <c r="A70" s="103">
        <v>2</v>
      </c>
      <c r="B70" s="104" t="s">
        <v>481</v>
      </c>
      <c r="C70" s="106" t="s">
        <v>65</v>
      </c>
      <c r="D70" s="106" t="s">
        <v>38</v>
      </c>
      <c r="E70" s="92">
        <v>2</v>
      </c>
      <c r="F70" s="106">
        <v>0</v>
      </c>
      <c r="G70" s="65">
        <f t="shared" si="0"/>
        <v>2</v>
      </c>
      <c r="H70" s="65">
        <f t="shared" si="1"/>
        <v>1</v>
      </c>
      <c r="I70" s="65">
        <f t="shared" si="37"/>
        <v>0</v>
      </c>
      <c r="J70" s="93">
        <v>1</v>
      </c>
      <c r="K70" s="93">
        <v>3</v>
      </c>
      <c r="M70" s="30"/>
      <c r="N70" s="30"/>
      <c r="O70" s="30"/>
      <c r="P70" s="30"/>
      <c r="Q70" s="30"/>
      <c r="R70" s="30"/>
      <c r="S70" s="30"/>
      <c r="T70" s="30"/>
      <c r="U70" s="30"/>
      <c r="V70" s="30"/>
      <c r="W70" s="30"/>
      <c r="X70" s="30"/>
      <c r="Y70" s="30"/>
    </row>
    <row r="71" spans="1:25" ht="12.75" x14ac:dyDescent="0.2">
      <c r="A71" s="94">
        <v>2</v>
      </c>
      <c r="B71" s="95" t="s">
        <v>482</v>
      </c>
      <c r="C71" s="96" t="s">
        <v>65</v>
      </c>
      <c r="D71" s="96" t="s">
        <v>37</v>
      </c>
      <c r="E71" s="100">
        <v>2</v>
      </c>
      <c r="F71" s="96">
        <v>0</v>
      </c>
      <c r="G71" s="65">
        <f t="shared" si="0"/>
        <v>2</v>
      </c>
      <c r="H71" s="65">
        <f t="shared" si="1"/>
        <v>1</v>
      </c>
      <c r="I71" s="65">
        <f t="shared" si="37"/>
        <v>0</v>
      </c>
      <c r="J71" s="93">
        <v>1</v>
      </c>
      <c r="K71" s="93">
        <v>2</v>
      </c>
      <c r="M71" s="30"/>
      <c r="N71" s="30"/>
      <c r="O71" s="30"/>
      <c r="P71" s="30"/>
      <c r="Q71" s="30"/>
      <c r="R71" s="30"/>
      <c r="S71" s="30"/>
      <c r="T71" s="30"/>
      <c r="U71" s="30"/>
      <c r="V71" s="30"/>
      <c r="W71" s="30"/>
      <c r="X71" s="30"/>
      <c r="Y71" s="30"/>
    </row>
    <row r="72" spans="1:25" ht="12.75" x14ac:dyDescent="0.2">
      <c r="A72" s="103">
        <v>2</v>
      </c>
      <c r="B72" s="104" t="s">
        <v>483</v>
      </c>
      <c r="C72" s="106" t="s">
        <v>65</v>
      </c>
      <c r="D72" s="106" t="s">
        <v>38</v>
      </c>
      <c r="E72" s="92">
        <v>2</v>
      </c>
      <c r="F72" s="106">
        <v>0</v>
      </c>
      <c r="G72" s="65">
        <f t="shared" si="0"/>
        <v>2</v>
      </c>
      <c r="H72" s="65">
        <f t="shared" si="1"/>
        <v>1</v>
      </c>
      <c r="I72" s="65">
        <f t="shared" si="37"/>
        <v>0</v>
      </c>
      <c r="J72" s="93">
        <v>1</v>
      </c>
      <c r="K72" s="93">
        <v>3</v>
      </c>
      <c r="M72" s="30"/>
      <c r="N72" s="30"/>
      <c r="O72" s="30"/>
      <c r="P72" s="30"/>
      <c r="Q72" s="30"/>
      <c r="R72" s="30"/>
      <c r="S72" s="30"/>
      <c r="T72" s="30"/>
      <c r="U72" s="30"/>
      <c r="V72" s="30"/>
      <c r="W72" s="30"/>
      <c r="X72" s="30"/>
      <c r="Y72" s="30"/>
    </row>
    <row r="73" spans="1:25" ht="12.75" x14ac:dyDescent="0.2">
      <c r="A73" s="103">
        <v>2</v>
      </c>
      <c r="B73" s="104" t="s">
        <v>485</v>
      </c>
      <c r="C73" s="106" t="s">
        <v>65</v>
      </c>
      <c r="D73" s="106" t="s">
        <v>38</v>
      </c>
      <c r="E73" s="92">
        <v>2</v>
      </c>
      <c r="F73" s="106">
        <v>0</v>
      </c>
      <c r="G73" s="65">
        <f t="shared" si="0"/>
        <v>2</v>
      </c>
      <c r="H73" s="65">
        <f t="shared" si="1"/>
        <v>1</v>
      </c>
      <c r="I73" s="65">
        <f t="shared" si="37"/>
        <v>0</v>
      </c>
      <c r="J73" s="93">
        <v>1</v>
      </c>
      <c r="K73" s="93">
        <v>3</v>
      </c>
      <c r="M73" s="30"/>
      <c r="N73" s="30"/>
      <c r="O73" s="30"/>
      <c r="P73" s="30"/>
      <c r="Q73" s="30"/>
      <c r="R73" s="30"/>
      <c r="S73" s="30"/>
      <c r="T73" s="30"/>
      <c r="U73" s="30"/>
      <c r="V73" s="30"/>
      <c r="W73" s="30"/>
      <c r="X73" s="30"/>
      <c r="Y73" s="30"/>
    </row>
    <row r="74" spans="1:25" ht="12.75" x14ac:dyDescent="0.2">
      <c r="A74" s="103">
        <v>2</v>
      </c>
      <c r="B74" s="104" t="s">
        <v>486</v>
      </c>
      <c r="C74" s="106" t="s">
        <v>65</v>
      </c>
      <c r="D74" s="106" t="s">
        <v>38</v>
      </c>
      <c r="E74" s="92">
        <v>2</v>
      </c>
      <c r="F74" s="106">
        <v>0</v>
      </c>
      <c r="G74" s="65">
        <f t="shared" si="0"/>
        <v>2</v>
      </c>
      <c r="H74" s="65">
        <f t="shared" si="1"/>
        <v>1</v>
      </c>
      <c r="I74" s="65">
        <f t="shared" si="37"/>
        <v>0</v>
      </c>
      <c r="J74" s="93">
        <v>1</v>
      </c>
      <c r="K74" s="93">
        <v>3</v>
      </c>
      <c r="M74" s="30"/>
      <c r="N74" s="30"/>
      <c r="O74" s="30"/>
      <c r="P74" s="30"/>
      <c r="Q74" s="30"/>
      <c r="R74" s="30"/>
      <c r="S74" s="30"/>
      <c r="T74" s="30"/>
      <c r="U74" s="30"/>
      <c r="V74" s="30"/>
      <c r="W74" s="30"/>
      <c r="X74" s="30"/>
      <c r="Y74" s="30"/>
    </row>
    <row r="75" spans="1:25" ht="12.75" x14ac:dyDescent="0.2">
      <c r="A75" s="94">
        <v>2</v>
      </c>
      <c r="B75" s="95" t="s">
        <v>487</v>
      </c>
      <c r="C75" s="96" t="s">
        <v>65</v>
      </c>
      <c r="D75" s="96" t="s">
        <v>37</v>
      </c>
      <c r="E75" s="100">
        <v>2</v>
      </c>
      <c r="F75" s="96">
        <v>0</v>
      </c>
      <c r="G75" s="65">
        <f t="shared" si="0"/>
        <v>2</v>
      </c>
      <c r="H75" s="65">
        <f t="shared" si="1"/>
        <v>1</v>
      </c>
      <c r="I75" s="65">
        <f t="shared" si="37"/>
        <v>0</v>
      </c>
      <c r="J75" s="93">
        <v>1</v>
      </c>
      <c r="K75" s="93">
        <v>2</v>
      </c>
      <c r="M75" s="30"/>
      <c r="N75" s="30"/>
      <c r="O75" s="30"/>
      <c r="P75" s="30"/>
      <c r="Q75" s="30"/>
      <c r="R75" s="30"/>
      <c r="S75" s="30"/>
      <c r="T75" s="30"/>
      <c r="U75" s="30"/>
      <c r="V75" s="30"/>
      <c r="W75" s="30"/>
      <c r="X75" s="30"/>
      <c r="Y75" s="30"/>
    </row>
    <row r="76" spans="1:25" ht="12.75" x14ac:dyDescent="0.2">
      <c r="A76" s="29">
        <v>2</v>
      </c>
      <c r="B76" s="28" t="s">
        <v>488</v>
      </c>
      <c r="C76" s="88" t="s">
        <v>65</v>
      </c>
      <c r="D76" s="88" t="s">
        <v>18</v>
      </c>
      <c r="E76" s="85">
        <v>2</v>
      </c>
      <c r="F76" s="88">
        <v>0</v>
      </c>
      <c r="G76" s="65">
        <f t="shared" si="0"/>
        <v>2</v>
      </c>
      <c r="H76" s="65">
        <f t="shared" si="1"/>
        <v>1</v>
      </c>
      <c r="I76" s="65">
        <f t="shared" si="37"/>
        <v>0</v>
      </c>
      <c r="J76" s="93">
        <v>1</v>
      </c>
      <c r="K76" s="93">
        <v>1</v>
      </c>
      <c r="M76" s="30"/>
      <c r="N76" s="30"/>
      <c r="O76" s="30"/>
      <c r="P76" s="30"/>
      <c r="Q76" s="30"/>
      <c r="R76" s="30"/>
      <c r="S76" s="30"/>
      <c r="T76" s="30"/>
      <c r="U76" s="30"/>
      <c r="V76" s="30"/>
      <c r="W76" s="30"/>
      <c r="X76" s="30"/>
      <c r="Y76" s="30"/>
    </row>
    <row r="77" spans="1:25" ht="12.75" x14ac:dyDescent="0.2">
      <c r="A77" s="29">
        <v>3</v>
      </c>
      <c r="B77" s="28" t="s">
        <v>489</v>
      </c>
      <c r="C77" s="88" t="s">
        <v>65</v>
      </c>
      <c r="D77" s="88" t="s">
        <v>18</v>
      </c>
      <c r="E77" s="85">
        <v>2</v>
      </c>
      <c r="F77" s="88">
        <v>0</v>
      </c>
      <c r="G77" s="65">
        <f t="shared" si="0"/>
        <v>2</v>
      </c>
      <c r="H77" s="65">
        <f t="shared" si="1"/>
        <v>1</v>
      </c>
      <c r="I77" s="65">
        <f t="shared" si="37"/>
        <v>0</v>
      </c>
      <c r="J77" s="93">
        <v>1</v>
      </c>
      <c r="K77" s="93">
        <v>1</v>
      </c>
      <c r="M77" s="30"/>
      <c r="N77" s="30"/>
      <c r="O77" s="30"/>
      <c r="P77" s="30"/>
      <c r="Q77" s="30"/>
      <c r="R77" s="30"/>
      <c r="S77" s="30"/>
      <c r="T77" s="30"/>
      <c r="U77" s="30"/>
      <c r="V77" s="30"/>
      <c r="W77" s="30"/>
      <c r="X77" s="30"/>
      <c r="Y77" s="30"/>
    </row>
    <row r="78" spans="1:25" ht="12.75" x14ac:dyDescent="0.2">
      <c r="A78" s="102">
        <v>3</v>
      </c>
      <c r="B78" s="110" t="s">
        <v>490</v>
      </c>
      <c r="C78" s="118" t="s">
        <v>65</v>
      </c>
      <c r="D78" s="118" t="s">
        <v>168</v>
      </c>
      <c r="E78" s="119">
        <v>2</v>
      </c>
      <c r="F78" s="118">
        <v>0</v>
      </c>
      <c r="G78" s="65">
        <f t="shared" si="0"/>
        <v>2</v>
      </c>
      <c r="H78" s="65">
        <f t="shared" si="1"/>
        <v>1</v>
      </c>
      <c r="I78" s="65">
        <f t="shared" si="37"/>
        <v>0</v>
      </c>
      <c r="J78" s="93">
        <v>1</v>
      </c>
      <c r="K78" s="93">
        <v>4</v>
      </c>
      <c r="M78" s="30"/>
      <c r="N78" s="30"/>
      <c r="O78" s="30"/>
      <c r="P78" s="30"/>
      <c r="Q78" s="30"/>
      <c r="R78" s="30"/>
      <c r="S78" s="30"/>
      <c r="T78" s="30"/>
      <c r="U78" s="30"/>
      <c r="V78" s="30"/>
      <c r="W78" s="30"/>
      <c r="X78" s="30"/>
      <c r="Y78" s="30"/>
    </row>
    <row r="79" spans="1:25" ht="12.75" x14ac:dyDescent="0.2">
      <c r="A79" s="94">
        <v>3</v>
      </c>
      <c r="B79" s="95" t="s">
        <v>491</v>
      </c>
      <c r="C79" s="96" t="s">
        <v>65</v>
      </c>
      <c r="D79" s="96" t="s">
        <v>37</v>
      </c>
      <c r="E79" s="100">
        <v>2</v>
      </c>
      <c r="F79" s="96">
        <v>0</v>
      </c>
      <c r="G79" s="65">
        <f t="shared" si="0"/>
        <v>2</v>
      </c>
      <c r="H79" s="65">
        <f t="shared" si="1"/>
        <v>1</v>
      </c>
      <c r="I79" s="65">
        <f t="shared" si="37"/>
        <v>0</v>
      </c>
      <c r="J79" s="93">
        <v>1</v>
      </c>
      <c r="K79" s="93">
        <v>2</v>
      </c>
      <c r="M79" s="30"/>
      <c r="N79" s="30"/>
      <c r="O79" s="30"/>
      <c r="P79" s="30"/>
      <c r="Q79" s="30"/>
      <c r="R79" s="30"/>
      <c r="S79" s="30"/>
      <c r="T79" s="30"/>
      <c r="U79" s="30"/>
      <c r="V79" s="30"/>
      <c r="W79" s="30"/>
      <c r="X79" s="30"/>
      <c r="Y79" s="30"/>
    </row>
    <row r="80" spans="1:25" ht="12.75" x14ac:dyDescent="0.2">
      <c r="A80" s="29">
        <v>3</v>
      </c>
      <c r="B80" s="28" t="s">
        <v>492</v>
      </c>
      <c r="C80" s="88" t="s">
        <v>65</v>
      </c>
      <c r="D80" s="88" t="s">
        <v>18</v>
      </c>
      <c r="E80" s="85">
        <v>2</v>
      </c>
      <c r="F80" s="88">
        <v>0</v>
      </c>
      <c r="G80" s="65">
        <f t="shared" si="0"/>
        <v>2</v>
      </c>
      <c r="H80" s="65">
        <f t="shared" si="1"/>
        <v>1</v>
      </c>
      <c r="I80" s="65">
        <f t="shared" si="37"/>
        <v>0</v>
      </c>
      <c r="J80" s="93">
        <v>1</v>
      </c>
      <c r="K80" s="93">
        <v>1</v>
      </c>
      <c r="M80" s="30"/>
      <c r="N80" s="30"/>
      <c r="O80" s="30"/>
      <c r="P80" s="30"/>
      <c r="Q80" s="30"/>
      <c r="R80" s="30"/>
      <c r="S80" s="30"/>
      <c r="T80" s="30"/>
      <c r="U80" s="30"/>
      <c r="V80" s="30"/>
      <c r="W80" s="30"/>
      <c r="X80" s="30"/>
      <c r="Y80" s="30"/>
    </row>
    <row r="81" spans="1:25" ht="12.75" x14ac:dyDescent="0.2">
      <c r="A81" s="29">
        <v>3</v>
      </c>
      <c r="B81" s="28" t="s">
        <v>493</v>
      </c>
      <c r="C81" s="88" t="s">
        <v>65</v>
      </c>
      <c r="D81" s="88" t="s">
        <v>18</v>
      </c>
      <c r="E81" s="85">
        <v>2</v>
      </c>
      <c r="F81" s="88">
        <v>0</v>
      </c>
      <c r="G81" s="65">
        <f t="shared" si="0"/>
        <v>2</v>
      </c>
      <c r="H81" s="65">
        <f t="shared" si="1"/>
        <v>1</v>
      </c>
      <c r="I81" s="65">
        <f t="shared" si="37"/>
        <v>0</v>
      </c>
      <c r="J81" s="93">
        <v>1</v>
      </c>
      <c r="K81" s="93">
        <v>1</v>
      </c>
      <c r="M81" s="30"/>
      <c r="N81" s="30"/>
      <c r="O81" s="30"/>
      <c r="P81" s="30"/>
      <c r="Q81" s="30"/>
      <c r="R81" s="30"/>
      <c r="S81" s="30"/>
      <c r="T81" s="30"/>
      <c r="U81" s="30"/>
      <c r="V81" s="30"/>
      <c r="W81" s="30"/>
      <c r="X81" s="30"/>
      <c r="Y81" s="30"/>
    </row>
    <row r="82" spans="1:25" ht="12.75" x14ac:dyDescent="0.2">
      <c r="A82" s="103">
        <v>3</v>
      </c>
      <c r="B82" s="104" t="s">
        <v>494</v>
      </c>
      <c r="C82" s="106" t="s">
        <v>65</v>
      </c>
      <c r="D82" s="106" t="s">
        <v>38</v>
      </c>
      <c r="E82" s="92">
        <v>2</v>
      </c>
      <c r="F82" s="106">
        <v>0</v>
      </c>
      <c r="G82" s="65">
        <f t="shared" si="0"/>
        <v>2</v>
      </c>
      <c r="H82" s="65">
        <f t="shared" si="1"/>
        <v>1</v>
      </c>
      <c r="I82" s="65">
        <f t="shared" si="37"/>
        <v>0</v>
      </c>
      <c r="J82" s="93">
        <v>1</v>
      </c>
      <c r="K82" s="93">
        <v>3</v>
      </c>
      <c r="M82" s="30"/>
      <c r="N82" s="30"/>
      <c r="O82" s="30"/>
      <c r="P82" s="30"/>
      <c r="Q82" s="30"/>
      <c r="R82" s="30"/>
      <c r="S82" s="30"/>
      <c r="T82" s="30"/>
      <c r="U82" s="30"/>
      <c r="V82" s="30"/>
      <c r="W82" s="30"/>
      <c r="X82" s="30"/>
      <c r="Y82" s="30"/>
    </row>
    <row r="83" spans="1:25" ht="12.75" x14ac:dyDescent="0.2">
      <c r="A83" s="103">
        <v>3</v>
      </c>
      <c r="B83" s="104" t="s">
        <v>496</v>
      </c>
      <c r="C83" s="106" t="s">
        <v>65</v>
      </c>
      <c r="D83" s="106" t="s">
        <v>38</v>
      </c>
      <c r="E83" s="92">
        <v>1</v>
      </c>
      <c r="F83" s="106">
        <v>0</v>
      </c>
      <c r="G83" s="65">
        <f t="shared" si="0"/>
        <v>1</v>
      </c>
      <c r="H83" s="65">
        <f t="shared" si="1"/>
        <v>1</v>
      </c>
      <c r="I83" s="65">
        <f t="shared" si="37"/>
        <v>0</v>
      </c>
      <c r="J83" s="93">
        <v>1</v>
      </c>
      <c r="K83" s="93">
        <v>3</v>
      </c>
      <c r="M83" s="30"/>
      <c r="N83" s="30"/>
      <c r="O83" s="30"/>
      <c r="P83" s="30"/>
      <c r="Q83" s="30"/>
      <c r="R83" s="30"/>
      <c r="S83" s="30"/>
      <c r="T83" s="30"/>
      <c r="U83" s="30"/>
      <c r="V83" s="30"/>
      <c r="W83" s="30"/>
      <c r="X83" s="30"/>
      <c r="Y83" s="30"/>
    </row>
    <row r="84" spans="1:25" ht="12.75" x14ac:dyDescent="0.2">
      <c r="A84" s="29">
        <v>3</v>
      </c>
      <c r="B84" s="28" t="s">
        <v>499</v>
      </c>
      <c r="C84" s="88" t="s">
        <v>65</v>
      </c>
      <c r="D84" s="88" t="s">
        <v>18</v>
      </c>
      <c r="E84" s="85">
        <v>2</v>
      </c>
      <c r="F84" s="88">
        <v>0</v>
      </c>
      <c r="G84" s="65">
        <f t="shared" si="0"/>
        <v>2</v>
      </c>
      <c r="H84" s="65">
        <f t="shared" si="1"/>
        <v>1</v>
      </c>
      <c r="I84" s="65">
        <f t="shared" si="37"/>
        <v>0</v>
      </c>
      <c r="J84" s="93">
        <v>1</v>
      </c>
      <c r="K84" s="93">
        <v>1</v>
      </c>
      <c r="M84" s="30"/>
      <c r="N84" s="30"/>
      <c r="O84" s="30"/>
      <c r="P84" s="30"/>
      <c r="Q84" s="30"/>
      <c r="R84" s="30"/>
      <c r="S84" s="30"/>
      <c r="T84" s="30"/>
      <c r="U84" s="30"/>
      <c r="V84" s="30"/>
      <c r="W84" s="30"/>
      <c r="X84" s="30"/>
      <c r="Y84" s="30"/>
    </row>
    <row r="85" spans="1:25" ht="12.75" x14ac:dyDescent="0.2">
      <c r="A85" s="29">
        <v>3</v>
      </c>
      <c r="B85" s="28" t="s">
        <v>501</v>
      </c>
      <c r="C85" s="88" t="s">
        <v>65</v>
      </c>
      <c r="D85" s="88" t="s">
        <v>18</v>
      </c>
      <c r="E85" s="85">
        <v>2</v>
      </c>
      <c r="F85" s="88">
        <v>0</v>
      </c>
      <c r="G85" s="65">
        <f t="shared" si="0"/>
        <v>2</v>
      </c>
      <c r="H85" s="65">
        <f t="shared" si="1"/>
        <v>1</v>
      </c>
      <c r="I85" s="65">
        <f t="shared" si="37"/>
        <v>0</v>
      </c>
      <c r="J85" s="93">
        <v>1</v>
      </c>
      <c r="K85" s="93">
        <v>1</v>
      </c>
      <c r="M85" s="30"/>
      <c r="N85" s="30"/>
      <c r="O85" s="30"/>
      <c r="P85" s="30"/>
      <c r="Q85" s="30"/>
      <c r="R85" s="30"/>
      <c r="S85" s="30"/>
      <c r="T85" s="30"/>
      <c r="U85" s="30"/>
      <c r="V85" s="30"/>
      <c r="W85" s="30"/>
      <c r="X85" s="30"/>
      <c r="Y85" s="30"/>
    </row>
    <row r="86" spans="1:25" ht="12.75" x14ac:dyDescent="0.2">
      <c r="A86" s="103">
        <v>3</v>
      </c>
      <c r="B86" s="104" t="s">
        <v>502</v>
      </c>
      <c r="C86" s="106" t="s">
        <v>65</v>
      </c>
      <c r="D86" s="106" t="s">
        <v>38</v>
      </c>
      <c r="E86" s="92">
        <v>2</v>
      </c>
      <c r="F86" s="106">
        <v>0</v>
      </c>
      <c r="G86" s="65">
        <f t="shared" si="0"/>
        <v>2</v>
      </c>
      <c r="H86" s="65">
        <f t="shared" si="1"/>
        <v>1</v>
      </c>
      <c r="I86" s="65">
        <f t="shared" si="37"/>
        <v>0</v>
      </c>
      <c r="J86" s="93">
        <v>1</v>
      </c>
      <c r="K86" s="93">
        <v>3</v>
      </c>
      <c r="M86" s="30"/>
      <c r="N86" s="30"/>
      <c r="O86" s="30"/>
      <c r="P86" s="30"/>
      <c r="Q86" s="30"/>
      <c r="R86" s="30"/>
      <c r="S86" s="30"/>
      <c r="T86" s="30"/>
      <c r="U86" s="30"/>
      <c r="V86" s="30"/>
      <c r="W86" s="30"/>
      <c r="X86" s="30"/>
      <c r="Y86" s="30"/>
    </row>
    <row r="87" spans="1:25" ht="12.75" x14ac:dyDescent="0.2">
      <c r="A87" s="29">
        <v>3</v>
      </c>
      <c r="B87" s="28" t="s">
        <v>503</v>
      </c>
      <c r="C87" s="88" t="s">
        <v>65</v>
      </c>
      <c r="D87" s="88" t="s">
        <v>18</v>
      </c>
      <c r="E87" s="85">
        <v>2</v>
      </c>
      <c r="F87" s="88">
        <v>0</v>
      </c>
      <c r="G87" s="65">
        <f t="shared" si="0"/>
        <v>2</v>
      </c>
      <c r="H87" s="65">
        <f t="shared" si="1"/>
        <v>1</v>
      </c>
      <c r="I87" s="65">
        <f t="shared" si="37"/>
        <v>0</v>
      </c>
      <c r="J87" s="93">
        <v>1</v>
      </c>
      <c r="K87" s="93">
        <v>1</v>
      </c>
      <c r="M87" s="30"/>
      <c r="N87" s="30"/>
      <c r="O87" s="30"/>
      <c r="P87" s="30"/>
      <c r="Q87" s="30"/>
      <c r="R87" s="30"/>
      <c r="S87" s="30"/>
      <c r="T87" s="30"/>
      <c r="U87" s="30"/>
      <c r="V87" s="30"/>
      <c r="W87" s="30"/>
      <c r="X87" s="30"/>
      <c r="Y87" s="30"/>
    </row>
    <row r="88" spans="1:25" ht="12.75" x14ac:dyDescent="0.2">
      <c r="A88" s="29">
        <v>3</v>
      </c>
      <c r="B88" s="28" t="s">
        <v>504</v>
      </c>
      <c r="C88" s="88" t="s">
        <v>65</v>
      </c>
      <c r="D88" s="88" t="s">
        <v>18</v>
      </c>
      <c r="E88" s="85">
        <v>2</v>
      </c>
      <c r="F88" s="88">
        <v>0</v>
      </c>
      <c r="G88" s="65">
        <f t="shared" si="0"/>
        <v>2</v>
      </c>
      <c r="H88" s="65">
        <f t="shared" si="1"/>
        <v>1</v>
      </c>
      <c r="I88" s="65">
        <f t="shared" si="37"/>
        <v>0</v>
      </c>
      <c r="J88" s="93">
        <v>1</v>
      </c>
      <c r="K88" s="93">
        <v>1</v>
      </c>
      <c r="M88" s="30"/>
      <c r="N88" s="30"/>
      <c r="O88" s="30"/>
      <c r="P88" s="30"/>
      <c r="Q88" s="30"/>
      <c r="R88" s="30"/>
      <c r="S88" s="30"/>
      <c r="T88" s="30"/>
      <c r="U88" s="30"/>
      <c r="V88" s="30"/>
      <c r="W88" s="30"/>
      <c r="X88" s="30"/>
      <c r="Y88" s="30"/>
    </row>
    <row r="89" spans="1:25" ht="12.75" x14ac:dyDescent="0.2">
      <c r="A89" s="103">
        <v>3</v>
      </c>
      <c r="B89" s="104" t="s">
        <v>505</v>
      </c>
      <c r="C89" s="106" t="s">
        <v>65</v>
      </c>
      <c r="D89" s="106" t="s">
        <v>38</v>
      </c>
      <c r="E89" s="92">
        <v>2</v>
      </c>
      <c r="F89" s="106">
        <v>0</v>
      </c>
      <c r="G89" s="65">
        <f t="shared" si="0"/>
        <v>2</v>
      </c>
      <c r="H89" s="65">
        <f t="shared" si="1"/>
        <v>1</v>
      </c>
      <c r="I89" s="65">
        <f t="shared" si="37"/>
        <v>0</v>
      </c>
      <c r="J89" s="93">
        <v>1</v>
      </c>
      <c r="K89" s="93">
        <v>3</v>
      </c>
      <c r="M89" s="30"/>
      <c r="N89" s="30"/>
      <c r="O89" s="30"/>
      <c r="P89" s="30"/>
      <c r="Q89" s="30"/>
      <c r="R89" s="30"/>
      <c r="S89" s="30"/>
      <c r="T89" s="30"/>
      <c r="U89" s="30"/>
      <c r="V89" s="30"/>
      <c r="W89" s="30"/>
      <c r="X89" s="30"/>
      <c r="Y89" s="30"/>
    </row>
    <row r="90" spans="1:25" ht="12.75" x14ac:dyDescent="0.2">
      <c r="A90" s="94">
        <v>3</v>
      </c>
      <c r="B90" s="95" t="s">
        <v>506</v>
      </c>
      <c r="C90" s="96" t="s">
        <v>65</v>
      </c>
      <c r="D90" s="96" t="s">
        <v>37</v>
      </c>
      <c r="E90" s="100">
        <v>2</v>
      </c>
      <c r="F90" s="96">
        <v>0</v>
      </c>
      <c r="G90" s="65">
        <f t="shared" si="0"/>
        <v>2</v>
      </c>
      <c r="H90" s="65">
        <f t="shared" si="1"/>
        <v>1</v>
      </c>
      <c r="I90" s="65">
        <f t="shared" si="37"/>
        <v>0</v>
      </c>
      <c r="J90" s="93">
        <v>1</v>
      </c>
      <c r="K90" s="93">
        <v>2</v>
      </c>
      <c r="M90" s="30"/>
      <c r="N90" s="30"/>
      <c r="O90" s="30"/>
      <c r="P90" s="30"/>
      <c r="Q90" s="30"/>
      <c r="R90" s="30"/>
      <c r="S90" s="30"/>
      <c r="T90" s="30"/>
      <c r="U90" s="30"/>
      <c r="V90" s="30"/>
      <c r="W90" s="30"/>
      <c r="X90" s="30"/>
      <c r="Y90" s="30"/>
    </row>
    <row r="91" spans="1:25" ht="12.75" x14ac:dyDescent="0.2">
      <c r="A91" s="29">
        <v>3</v>
      </c>
      <c r="B91" s="28" t="s">
        <v>507</v>
      </c>
      <c r="C91" s="88" t="s">
        <v>65</v>
      </c>
      <c r="D91" s="88" t="s">
        <v>18</v>
      </c>
      <c r="E91" s="85">
        <v>2</v>
      </c>
      <c r="F91" s="88">
        <v>0</v>
      </c>
      <c r="G91" s="65">
        <f t="shared" si="0"/>
        <v>2</v>
      </c>
      <c r="H91" s="65">
        <f t="shared" si="1"/>
        <v>1</v>
      </c>
      <c r="I91" s="65">
        <f t="shared" si="37"/>
        <v>0</v>
      </c>
      <c r="J91" s="93">
        <v>1</v>
      </c>
      <c r="K91" s="93">
        <v>1</v>
      </c>
      <c r="M91" s="30"/>
      <c r="N91" s="30"/>
      <c r="O91" s="30"/>
      <c r="P91" s="30"/>
      <c r="Q91" s="30"/>
      <c r="R91" s="30"/>
      <c r="S91" s="30"/>
      <c r="T91" s="30"/>
      <c r="U91" s="30"/>
      <c r="V91" s="30"/>
      <c r="W91" s="30"/>
      <c r="X91" s="30"/>
      <c r="Y91" s="30"/>
    </row>
    <row r="92" spans="1:25" ht="12.75" x14ac:dyDescent="0.2">
      <c r="A92" s="29">
        <v>3</v>
      </c>
      <c r="B92" s="28" t="s">
        <v>508</v>
      </c>
      <c r="C92" s="88" t="s">
        <v>65</v>
      </c>
      <c r="D92" s="88" t="s">
        <v>18</v>
      </c>
      <c r="E92" s="85">
        <v>2</v>
      </c>
      <c r="F92" s="88">
        <v>0</v>
      </c>
      <c r="G92" s="65">
        <f t="shared" si="0"/>
        <v>2</v>
      </c>
      <c r="H92" s="65">
        <f t="shared" si="1"/>
        <v>1</v>
      </c>
      <c r="I92" s="65">
        <f t="shared" si="37"/>
        <v>0</v>
      </c>
      <c r="J92" s="93">
        <v>1</v>
      </c>
      <c r="K92" s="93">
        <v>1</v>
      </c>
      <c r="M92" s="30"/>
      <c r="N92" s="30"/>
      <c r="O92" s="30"/>
      <c r="P92" s="30"/>
      <c r="Q92" s="30"/>
      <c r="R92" s="30"/>
      <c r="S92" s="30"/>
      <c r="T92" s="30"/>
      <c r="U92" s="30"/>
      <c r="V92" s="30"/>
      <c r="W92" s="30"/>
      <c r="X92" s="30"/>
      <c r="Y92" s="30"/>
    </row>
    <row r="93" spans="1:25" ht="12.75" x14ac:dyDescent="0.2">
      <c r="A93" s="103">
        <v>3</v>
      </c>
      <c r="B93" s="104" t="s">
        <v>510</v>
      </c>
      <c r="C93" s="106" t="s">
        <v>65</v>
      </c>
      <c r="D93" s="106" t="s">
        <v>38</v>
      </c>
      <c r="E93" s="92">
        <v>2</v>
      </c>
      <c r="F93" s="106">
        <v>0</v>
      </c>
      <c r="G93" s="65">
        <f t="shared" si="0"/>
        <v>2</v>
      </c>
      <c r="H93" s="65">
        <f t="shared" si="1"/>
        <v>1</v>
      </c>
      <c r="I93" s="65">
        <f t="shared" si="37"/>
        <v>0</v>
      </c>
      <c r="J93" s="93">
        <v>1</v>
      </c>
      <c r="K93" s="93">
        <v>3</v>
      </c>
      <c r="M93" s="30"/>
      <c r="N93" s="30"/>
      <c r="O93" s="30"/>
      <c r="P93" s="30"/>
      <c r="Q93" s="30"/>
      <c r="R93" s="30"/>
      <c r="S93" s="30"/>
      <c r="T93" s="30"/>
      <c r="U93" s="30"/>
      <c r="V93" s="30"/>
      <c r="W93" s="30"/>
      <c r="X93" s="30"/>
      <c r="Y93" s="30"/>
    </row>
    <row r="94" spans="1:25" ht="12.75" x14ac:dyDescent="0.2">
      <c r="A94" s="29">
        <v>4</v>
      </c>
      <c r="B94" s="28" t="s">
        <v>512</v>
      </c>
      <c r="C94" s="88" t="s">
        <v>65</v>
      </c>
      <c r="D94" s="88" t="s">
        <v>18</v>
      </c>
      <c r="E94" s="85">
        <v>2</v>
      </c>
      <c r="F94" s="88">
        <v>0</v>
      </c>
      <c r="G94" s="65">
        <f t="shared" si="0"/>
        <v>2</v>
      </c>
      <c r="H94" s="65">
        <f t="shared" si="1"/>
        <v>1</v>
      </c>
      <c r="I94" s="65">
        <f t="shared" si="37"/>
        <v>0</v>
      </c>
      <c r="J94" s="93">
        <v>1</v>
      </c>
      <c r="K94" s="93">
        <v>1</v>
      </c>
      <c r="M94" s="30"/>
      <c r="N94" s="30"/>
      <c r="O94" s="30"/>
      <c r="P94" s="30"/>
      <c r="Q94" s="30"/>
      <c r="R94" s="30"/>
      <c r="S94" s="30"/>
      <c r="T94" s="30"/>
      <c r="U94" s="30"/>
      <c r="V94" s="30"/>
      <c r="W94" s="30"/>
      <c r="X94" s="30"/>
      <c r="Y94" s="30"/>
    </row>
    <row r="95" spans="1:25" ht="12.75" x14ac:dyDescent="0.2">
      <c r="A95" s="103">
        <v>4</v>
      </c>
      <c r="B95" s="104" t="s">
        <v>514</v>
      </c>
      <c r="C95" s="106" t="s">
        <v>65</v>
      </c>
      <c r="D95" s="106" t="s">
        <v>38</v>
      </c>
      <c r="E95" s="92">
        <v>1</v>
      </c>
      <c r="F95" s="106">
        <v>0</v>
      </c>
      <c r="G95" s="65">
        <f t="shared" si="0"/>
        <v>1</v>
      </c>
      <c r="H95" s="65">
        <f t="shared" si="1"/>
        <v>1</v>
      </c>
      <c r="I95" s="65">
        <f t="shared" si="37"/>
        <v>0</v>
      </c>
      <c r="J95" s="93">
        <v>1</v>
      </c>
      <c r="K95" s="93">
        <v>3</v>
      </c>
      <c r="M95" s="30"/>
      <c r="N95" s="30"/>
      <c r="O95" s="30"/>
      <c r="P95" s="30"/>
      <c r="Q95" s="30"/>
      <c r="R95" s="30"/>
      <c r="S95" s="30"/>
      <c r="T95" s="30"/>
      <c r="U95" s="30"/>
      <c r="V95" s="30"/>
      <c r="W95" s="30"/>
      <c r="X95" s="30"/>
      <c r="Y95" s="30"/>
    </row>
    <row r="96" spans="1:25" ht="12.75" x14ac:dyDescent="0.2">
      <c r="A96" s="29">
        <v>4</v>
      </c>
      <c r="B96" s="28" t="s">
        <v>516</v>
      </c>
      <c r="C96" s="88" t="s">
        <v>65</v>
      </c>
      <c r="D96" s="88" t="s">
        <v>18</v>
      </c>
      <c r="E96" s="85">
        <v>2</v>
      </c>
      <c r="F96" s="88">
        <v>0</v>
      </c>
      <c r="G96" s="65">
        <f t="shared" si="0"/>
        <v>2</v>
      </c>
      <c r="H96" s="65">
        <f t="shared" si="1"/>
        <v>1</v>
      </c>
      <c r="I96" s="65">
        <f t="shared" si="37"/>
        <v>0</v>
      </c>
      <c r="J96" s="93">
        <v>1</v>
      </c>
      <c r="K96" s="93">
        <v>1</v>
      </c>
      <c r="M96" s="30"/>
      <c r="N96" s="30"/>
      <c r="O96" s="30"/>
      <c r="P96" s="30"/>
      <c r="Q96" s="30"/>
      <c r="R96" s="30"/>
      <c r="S96" s="30"/>
      <c r="T96" s="30"/>
      <c r="U96" s="30"/>
      <c r="V96" s="30"/>
      <c r="W96" s="30"/>
      <c r="X96" s="30"/>
      <c r="Y96" s="30"/>
    </row>
    <row r="97" spans="1:25" ht="12.75" x14ac:dyDescent="0.2">
      <c r="A97" s="29">
        <v>4</v>
      </c>
      <c r="B97" s="28" t="s">
        <v>518</v>
      </c>
      <c r="C97" s="88" t="s">
        <v>65</v>
      </c>
      <c r="D97" s="88" t="s">
        <v>18</v>
      </c>
      <c r="E97" s="85">
        <v>2</v>
      </c>
      <c r="F97" s="88">
        <v>0</v>
      </c>
      <c r="G97" s="65">
        <f t="shared" si="0"/>
        <v>2</v>
      </c>
      <c r="H97" s="65">
        <f t="shared" si="1"/>
        <v>1</v>
      </c>
      <c r="I97" s="65">
        <f t="shared" si="37"/>
        <v>0</v>
      </c>
      <c r="J97" s="93">
        <v>1</v>
      </c>
      <c r="K97" s="93">
        <v>1</v>
      </c>
      <c r="M97" s="30"/>
      <c r="N97" s="30"/>
      <c r="O97" s="30"/>
      <c r="P97" s="30"/>
      <c r="Q97" s="30"/>
      <c r="R97" s="30"/>
      <c r="S97" s="30"/>
      <c r="T97" s="30"/>
      <c r="U97" s="30"/>
      <c r="V97" s="30"/>
      <c r="W97" s="30"/>
      <c r="X97" s="30"/>
      <c r="Y97" s="30"/>
    </row>
    <row r="98" spans="1:25" ht="12.75" x14ac:dyDescent="0.2">
      <c r="A98" s="102">
        <v>4</v>
      </c>
      <c r="B98" s="110" t="s">
        <v>520</v>
      </c>
      <c r="C98" s="118" t="s">
        <v>65</v>
      </c>
      <c r="D98" s="118" t="s">
        <v>168</v>
      </c>
      <c r="E98" s="119">
        <v>2</v>
      </c>
      <c r="F98" s="118">
        <v>0</v>
      </c>
      <c r="G98" s="65">
        <f t="shared" si="0"/>
        <v>2</v>
      </c>
      <c r="H98" s="65">
        <f t="shared" si="1"/>
        <v>1</v>
      </c>
      <c r="I98" s="65">
        <f t="shared" si="37"/>
        <v>0</v>
      </c>
      <c r="J98" s="93">
        <v>1</v>
      </c>
      <c r="K98" s="93">
        <v>4</v>
      </c>
      <c r="M98" s="30"/>
      <c r="N98" s="30"/>
      <c r="O98" s="30"/>
      <c r="P98" s="30"/>
      <c r="Q98" s="30"/>
      <c r="R98" s="30"/>
      <c r="S98" s="30"/>
      <c r="T98" s="30"/>
      <c r="U98" s="30"/>
      <c r="V98" s="30"/>
      <c r="W98" s="30"/>
      <c r="X98" s="30"/>
      <c r="Y98" s="30"/>
    </row>
    <row r="99" spans="1:25" ht="12.75" x14ac:dyDescent="0.2">
      <c r="A99" s="29">
        <v>4</v>
      </c>
      <c r="B99" s="28" t="s">
        <v>522</v>
      </c>
      <c r="C99" s="88" t="s">
        <v>65</v>
      </c>
      <c r="D99" s="88" t="s">
        <v>18</v>
      </c>
      <c r="E99" s="85">
        <v>2</v>
      </c>
      <c r="F99" s="88">
        <v>0</v>
      </c>
      <c r="G99" s="65">
        <f t="shared" si="0"/>
        <v>2</v>
      </c>
      <c r="H99" s="65">
        <f t="shared" si="1"/>
        <v>1</v>
      </c>
      <c r="I99" s="65">
        <f t="shared" si="37"/>
        <v>0</v>
      </c>
      <c r="J99" s="93">
        <v>1</v>
      </c>
      <c r="K99" s="93">
        <v>1</v>
      </c>
      <c r="M99" s="30"/>
      <c r="N99" s="30"/>
      <c r="O99" s="30"/>
      <c r="P99" s="30"/>
      <c r="Q99" s="30"/>
      <c r="R99" s="30"/>
      <c r="S99" s="30"/>
      <c r="T99" s="30"/>
      <c r="U99" s="30"/>
      <c r="V99" s="30"/>
      <c r="W99" s="30"/>
      <c r="X99" s="30"/>
      <c r="Y99" s="30"/>
    </row>
    <row r="100" spans="1:25" ht="12.75" x14ac:dyDescent="0.2">
      <c r="A100" s="102">
        <v>4</v>
      </c>
      <c r="B100" s="110" t="s">
        <v>523</v>
      </c>
      <c r="C100" s="118" t="s">
        <v>65</v>
      </c>
      <c r="D100" s="118" t="s">
        <v>168</v>
      </c>
      <c r="E100" s="119">
        <v>2</v>
      </c>
      <c r="F100" s="118">
        <v>0</v>
      </c>
      <c r="G100" s="65">
        <f t="shared" si="0"/>
        <v>2</v>
      </c>
      <c r="H100" s="65">
        <f t="shared" si="1"/>
        <v>1</v>
      </c>
      <c r="I100" s="65">
        <f t="shared" si="37"/>
        <v>0</v>
      </c>
      <c r="J100" s="93">
        <v>1</v>
      </c>
      <c r="K100" s="93">
        <v>4</v>
      </c>
      <c r="M100" s="30"/>
      <c r="N100" s="30"/>
      <c r="O100" s="30"/>
      <c r="P100" s="30"/>
      <c r="Q100" s="30"/>
      <c r="R100" s="30"/>
      <c r="S100" s="30"/>
      <c r="T100" s="30"/>
      <c r="U100" s="30"/>
      <c r="V100" s="30"/>
      <c r="W100" s="30"/>
      <c r="X100" s="30"/>
      <c r="Y100" s="30"/>
    </row>
    <row r="101" spans="1:25" ht="12.75" x14ac:dyDescent="0.2">
      <c r="A101" s="103">
        <v>4</v>
      </c>
      <c r="B101" s="104" t="s">
        <v>524</v>
      </c>
      <c r="C101" s="106" t="s">
        <v>65</v>
      </c>
      <c r="D101" s="106" t="s">
        <v>38</v>
      </c>
      <c r="E101" s="92">
        <v>2</v>
      </c>
      <c r="F101" s="106">
        <v>0</v>
      </c>
      <c r="G101" s="65">
        <f t="shared" si="0"/>
        <v>2</v>
      </c>
      <c r="H101" s="65">
        <f t="shared" si="1"/>
        <v>1</v>
      </c>
      <c r="I101" s="65">
        <f t="shared" si="37"/>
        <v>0</v>
      </c>
      <c r="J101" s="93">
        <v>1</v>
      </c>
      <c r="K101" s="93">
        <v>3</v>
      </c>
      <c r="M101" s="30"/>
      <c r="N101" s="30"/>
      <c r="O101" s="30"/>
      <c r="P101" s="30"/>
      <c r="Q101" s="30"/>
      <c r="R101" s="30"/>
      <c r="S101" s="30"/>
      <c r="T101" s="30"/>
      <c r="U101" s="30"/>
      <c r="V101" s="30"/>
      <c r="W101" s="30"/>
      <c r="X101" s="30"/>
      <c r="Y101" s="30"/>
    </row>
    <row r="102" spans="1:25" ht="12.75" x14ac:dyDescent="0.2">
      <c r="A102" s="103">
        <v>4</v>
      </c>
      <c r="B102" s="104" t="s">
        <v>526</v>
      </c>
      <c r="C102" s="106" t="s">
        <v>65</v>
      </c>
      <c r="D102" s="106" t="s">
        <v>38</v>
      </c>
      <c r="E102" s="92">
        <v>2</v>
      </c>
      <c r="F102" s="106">
        <v>0</v>
      </c>
      <c r="G102" s="65">
        <f t="shared" si="0"/>
        <v>2</v>
      </c>
      <c r="H102" s="65">
        <f t="shared" si="1"/>
        <v>1</v>
      </c>
      <c r="I102" s="65">
        <f t="shared" si="37"/>
        <v>0</v>
      </c>
      <c r="J102" s="93">
        <v>1</v>
      </c>
      <c r="K102" s="93">
        <v>3</v>
      </c>
      <c r="M102" s="30"/>
      <c r="N102" s="30"/>
      <c r="O102" s="30"/>
      <c r="P102" s="30"/>
      <c r="Q102" s="30"/>
      <c r="R102" s="30"/>
      <c r="S102" s="30"/>
      <c r="T102" s="30"/>
      <c r="U102" s="30"/>
      <c r="V102" s="30"/>
      <c r="W102" s="30"/>
      <c r="X102" s="30"/>
      <c r="Y102" s="30"/>
    </row>
    <row r="103" spans="1:25" ht="12.75" x14ac:dyDescent="0.2">
      <c r="A103" s="29">
        <v>4</v>
      </c>
      <c r="B103" s="28" t="s">
        <v>528</v>
      </c>
      <c r="C103" s="88" t="s">
        <v>65</v>
      </c>
      <c r="D103" s="88" t="s">
        <v>18</v>
      </c>
      <c r="E103" s="85">
        <v>2</v>
      </c>
      <c r="F103" s="88">
        <v>0</v>
      </c>
      <c r="G103" s="65">
        <f t="shared" si="0"/>
        <v>2</v>
      </c>
      <c r="H103" s="65">
        <f t="shared" si="1"/>
        <v>1</v>
      </c>
      <c r="I103" s="65">
        <f t="shared" si="37"/>
        <v>0</v>
      </c>
      <c r="J103" s="93">
        <v>1</v>
      </c>
      <c r="K103" s="93">
        <v>1</v>
      </c>
      <c r="M103" s="30"/>
      <c r="N103" s="30"/>
      <c r="O103" s="30"/>
      <c r="P103" s="30"/>
      <c r="Q103" s="30"/>
      <c r="R103" s="30"/>
      <c r="S103" s="30"/>
      <c r="T103" s="30"/>
      <c r="U103" s="30"/>
      <c r="V103" s="30"/>
      <c r="W103" s="30"/>
      <c r="X103" s="30"/>
      <c r="Y103" s="30"/>
    </row>
    <row r="104" spans="1:25" ht="12.75" x14ac:dyDescent="0.2">
      <c r="A104" s="103">
        <v>4</v>
      </c>
      <c r="B104" s="104" t="s">
        <v>530</v>
      </c>
      <c r="C104" s="106" t="s">
        <v>65</v>
      </c>
      <c r="D104" s="106" t="s">
        <v>38</v>
      </c>
      <c r="E104" s="92">
        <v>2</v>
      </c>
      <c r="F104" s="106">
        <v>0</v>
      </c>
      <c r="G104" s="65">
        <f t="shared" si="0"/>
        <v>2</v>
      </c>
      <c r="H104" s="65">
        <f t="shared" si="1"/>
        <v>1</v>
      </c>
      <c r="I104" s="65">
        <f t="shared" si="37"/>
        <v>0</v>
      </c>
      <c r="J104" s="93">
        <v>1</v>
      </c>
      <c r="K104" s="93">
        <v>3</v>
      </c>
      <c r="M104" s="30"/>
      <c r="N104" s="30"/>
      <c r="O104" s="30"/>
      <c r="P104" s="30"/>
      <c r="Q104" s="30"/>
      <c r="R104" s="30"/>
      <c r="S104" s="30"/>
      <c r="T104" s="30"/>
      <c r="U104" s="30"/>
      <c r="V104" s="30"/>
      <c r="W104" s="30"/>
      <c r="X104" s="30"/>
      <c r="Y104" s="30"/>
    </row>
    <row r="105" spans="1:25" ht="12.75" x14ac:dyDescent="0.2">
      <c r="A105" s="29">
        <v>4</v>
      </c>
      <c r="B105" s="28" t="s">
        <v>531</v>
      </c>
      <c r="C105" s="88" t="s">
        <v>65</v>
      </c>
      <c r="D105" s="88" t="s">
        <v>18</v>
      </c>
      <c r="E105" s="85">
        <v>2</v>
      </c>
      <c r="F105" s="88">
        <v>0</v>
      </c>
      <c r="G105" s="65">
        <f t="shared" si="0"/>
        <v>2</v>
      </c>
      <c r="H105" s="65">
        <f t="shared" si="1"/>
        <v>1</v>
      </c>
      <c r="I105" s="65">
        <f t="shared" si="37"/>
        <v>0</v>
      </c>
      <c r="J105" s="93">
        <v>1</v>
      </c>
      <c r="K105" s="93">
        <v>1</v>
      </c>
      <c r="M105" s="30"/>
      <c r="N105" s="30"/>
      <c r="O105" s="30"/>
      <c r="P105" s="30"/>
      <c r="Q105" s="30"/>
      <c r="R105" s="30"/>
      <c r="S105" s="30"/>
      <c r="T105" s="30"/>
      <c r="U105" s="30"/>
      <c r="V105" s="30"/>
      <c r="W105" s="30"/>
      <c r="X105" s="30"/>
      <c r="Y105" s="30"/>
    </row>
    <row r="106" spans="1:25" ht="12.75" x14ac:dyDescent="0.2">
      <c r="A106" s="29">
        <v>4</v>
      </c>
      <c r="B106" s="28" t="s">
        <v>533</v>
      </c>
      <c r="C106" s="88" t="s">
        <v>65</v>
      </c>
      <c r="D106" s="88" t="s">
        <v>18</v>
      </c>
      <c r="E106" s="85">
        <v>2</v>
      </c>
      <c r="F106" s="88">
        <v>0</v>
      </c>
      <c r="G106" s="65">
        <f t="shared" si="0"/>
        <v>2</v>
      </c>
      <c r="H106" s="65">
        <f t="shared" si="1"/>
        <v>1</v>
      </c>
      <c r="I106" s="65">
        <f t="shared" si="37"/>
        <v>0</v>
      </c>
      <c r="J106" s="93">
        <v>1</v>
      </c>
      <c r="K106" s="93">
        <v>1</v>
      </c>
      <c r="M106" s="30"/>
      <c r="N106" s="30"/>
      <c r="O106" s="30"/>
      <c r="P106" s="30"/>
      <c r="Q106" s="30"/>
      <c r="R106" s="30"/>
      <c r="S106" s="30"/>
      <c r="T106" s="30"/>
      <c r="U106" s="30"/>
      <c r="V106" s="30"/>
      <c r="W106" s="30"/>
      <c r="X106" s="30"/>
      <c r="Y106" s="30"/>
    </row>
    <row r="107" spans="1:25" ht="12.75" x14ac:dyDescent="0.2">
      <c r="A107" s="103">
        <v>5</v>
      </c>
      <c r="B107" s="104" t="s">
        <v>535</v>
      </c>
      <c r="C107" s="106" t="s">
        <v>65</v>
      </c>
      <c r="D107" s="106" t="s">
        <v>38</v>
      </c>
      <c r="E107" s="92">
        <v>1</v>
      </c>
      <c r="F107" s="106">
        <v>0</v>
      </c>
      <c r="G107" s="65">
        <f t="shared" si="0"/>
        <v>1</v>
      </c>
      <c r="H107" s="65">
        <f t="shared" si="1"/>
        <v>1</v>
      </c>
      <c r="I107" s="65">
        <f t="shared" si="37"/>
        <v>0</v>
      </c>
      <c r="J107" s="93">
        <v>1</v>
      </c>
      <c r="K107" s="93">
        <v>3</v>
      </c>
      <c r="M107" s="30"/>
      <c r="N107" s="30"/>
      <c r="O107" s="30"/>
      <c r="P107" s="30"/>
      <c r="Q107" s="30"/>
      <c r="R107" s="30"/>
      <c r="S107" s="30"/>
      <c r="T107" s="30"/>
      <c r="U107" s="30"/>
      <c r="V107" s="30"/>
      <c r="W107" s="30"/>
      <c r="X107" s="30"/>
      <c r="Y107" s="30"/>
    </row>
    <row r="108" spans="1:25" ht="12.75" x14ac:dyDescent="0.2">
      <c r="A108" s="102">
        <v>5</v>
      </c>
      <c r="B108" s="110" t="s">
        <v>537</v>
      </c>
      <c r="C108" s="118" t="s">
        <v>65</v>
      </c>
      <c r="D108" s="118" t="s">
        <v>168</v>
      </c>
      <c r="E108" s="119">
        <v>2</v>
      </c>
      <c r="F108" s="118">
        <v>0</v>
      </c>
      <c r="G108" s="65">
        <f t="shared" si="0"/>
        <v>2</v>
      </c>
      <c r="H108" s="65">
        <f t="shared" si="1"/>
        <v>1</v>
      </c>
      <c r="I108" s="65">
        <f t="shared" si="37"/>
        <v>0</v>
      </c>
      <c r="J108" s="93">
        <v>1</v>
      </c>
      <c r="K108" s="93">
        <v>4</v>
      </c>
      <c r="M108" s="30"/>
      <c r="N108" s="30"/>
      <c r="O108" s="30"/>
      <c r="P108" s="30"/>
      <c r="Q108" s="30"/>
      <c r="R108" s="30"/>
      <c r="S108" s="30"/>
      <c r="T108" s="30"/>
      <c r="U108" s="30"/>
      <c r="V108" s="30"/>
      <c r="W108" s="30"/>
      <c r="X108" s="30"/>
      <c r="Y108" s="30"/>
    </row>
    <row r="109" spans="1:25" ht="12.75" x14ac:dyDescent="0.2">
      <c r="A109" s="29">
        <v>5</v>
      </c>
      <c r="B109" s="28" t="s">
        <v>539</v>
      </c>
      <c r="C109" s="88" t="s">
        <v>65</v>
      </c>
      <c r="D109" s="88" t="s">
        <v>18</v>
      </c>
      <c r="E109" s="85">
        <v>2</v>
      </c>
      <c r="F109" s="88">
        <v>0</v>
      </c>
      <c r="G109" s="65">
        <f t="shared" si="0"/>
        <v>2</v>
      </c>
      <c r="H109" s="65">
        <f t="shared" si="1"/>
        <v>1</v>
      </c>
      <c r="I109" s="65">
        <f t="shared" si="37"/>
        <v>0</v>
      </c>
      <c r="J109" s="93">
        <v>1</v>
      </c>
      <c r="K109" s="93">
        <v>1</v>
      </c>
      <c r="M109" s="30"/>
      <c r="N109" s="30"/>
      <c r="O109" s="30"/>
      <c r="P109" s="30"/>
      <c r="Q109" s="30"/>
      <c r="R109" s="30"/>
      <c r="S109" s="30"/>
      <c r="T109" s="30"/>
      <c r="U109" s="30"/>
      <c r="V109" s="30"/>
      <c r="W109" s="30"/>
      <c r="X109" s="30"/>
      <c r="Y109" s="30"/>
    </row>
    <row r="110" spans="1:25" ht="12.75" x14ac:dyDescent="0.2">
      <c r="A110" s="103">
        <v>5</v>
      </c>
      <c r="B110" s="104" t="s">
        <v>541</v>
      </c>
      <c r="C110" s="106" t="s">
        <v>65</v>
      </c>
      <c r="D110" s="106" t="s">
        <v>38</v>
      </c>
      <c r="E110" s="92">
        <v>2</v>
      </c>
      <c r="F110" s="106">
        <v>0</v>
      </c>
      <c r="G110" s="65">
        <f t="shared" si="0"/>
        <v>2</v>
      </c>
      <c r="H110" s="65">
        <f t="shared" si="1"/>
        <v>1</v>
      </c>
      <c r="I110" s="65">
        <f t="shared" si="37"/>
        <v>0</v>
      </c>
      <c r="J110" s="93">
        <v>1</v>
      </c>
      <c r="K110" s="93">
        <v>3</v>
      </c>
      <c r="M110" s="30"/>
      <c r="N110" s="30"/>
      <c r="O110" s="30"/>
      <c r="P110" s="30"/>
      <c r="Q110" s="30"/>
      <c r="R110" s="30"/>
      <c r="S110" s="30"/>
      <c r="T110" s="30"/>
      <c r="U110" s="30"/>
      <c r="V110" s="30"/>
      <c r="W110" s="30"/>
      <c r="X110" s="30"/>
      <c r="Y110" s="30"/>
    </row>
    <row r="111" spans="1:25" ht="12.75" x14ac:dyDescent="0.2">
      <c r="A111" s="29">
        <v>5</v>
      </c>
      <c r="B111" s="28" t="s">
        <v>543</v>
      </c>
      <c r="C111" s="88" t="s">
        <v>65</v>
      </c>
      <c r="D111" s="88" t="s">
        <v>18</v>
      </c>
      <c r="E111" s="85">
        <v>2</v>
      </c>
      <c r="F111" s="88">
        <v>0</v>
      </c>
      <c r="G111" s="65">
        <f t="shared" si="0"/>
        <v>2</v>
      </c>
      <c r="H111" s="65">
        <f t="shared" si="1"/>
        <v>1</v>
      </c>
      <c r="I111" s="65">
        <f t="shared" si="37"/>
        <v>0</v>
      </c>
      <c r="J111" s="93">
        <v>1</v>
      </c>
      <c r="K111" s="93">
        <v>1</v>
      </c>
      <c r="M111" s="30"/>
      <c r="N111" s="30"/>
      <c r="O111" s="30"/>
      <c r="P111" s="30"/>
      <c r="Q111" s="30"/>
      <c r="R111" s="30"/>
      <c r="S111" s="30"/>
      <c r="T111" s="30"/>
      <c r="U111" s="30"/>
      <c r="V111" s="30"/>
      <c r="W111" s="30"/>
      <c r="X111" s="30"/>
      <c r="Y111" s="30"/>
    </row>
    <row r="112" spans="1:25" ht="12.75" x14ac:dyDescent="0.2">
      <c r="A112" s="94">
        <v>5</v>
      </c>
      <c r="B112" s="95" t="s">
        <v>545</v>
      </c>
      <c r="C112" s="96" t="s">
        <v>65</v>
      </c>
      <c r="D112" s="96" t="s">
        <v>37</v>
      </c>
      <c r="E112" s="100">
        <v>2</v>
      </c>
      <c r="F112" s="96">
        <v>0</v>
      </c>
      <c r="G112" s="65">
        <f t="shared" si="0"/>
        <v>2</v>
      </c>
      <c r="H112" s="65">
        <f t="shared" si="1"/>
        <v>1</v>
      </c>
      <c r="I112" s="65">
        <f t="shared" si="37"/>
        <v>0</v>
      </c>
      <c r="J112" s="93">
        <v>1</v>
      </c>
      <c r="K112" s="93">
        <v>2</v>
      </c>
      <c r="M112" s="30"/>
      <c r="N112" s="30"/>
      <c r="O112" s="30"/>
      <c r="P112" s="30"/>
      <c r="Q112" s="30"/>
      <c r="R112" s="30"/>
      <c r="S112" s="30"/>
      <c r="T112" s="30"/>
      <c r="U112" s="30"/>
      <c r="V112" s="30"/>
      <c r="W112" s="30"/>
      <c r="X112" s="30"/>
      <c r="Y112" s="30"/>
    </row>
    <row r="113" spans="1:25" ht="12.75" x14ac:dyDescent="0.2">
      <c r="A113" s="29">
        <v>5</v>
      </c>
      <c r="B113" s="28" t="s">
        <v>547</v>
      </c>
      <c r="C113" s="88" t="s">
        <v>65</v>
      </c>
      <c r="D113" s="88" t="s">
        <v>18</v>
      </c>
      <c r="E113" s="85">
        <v>2</v>
      </c>
      <c r="F113" s="88">
        <v>0</v>
      </c>
      <c r="G113" s="65">
        <f t="shared" si="0"/>
        <v>2</v>
      </c>
      <c r="H113" s="65">
        <f t="shared" si="1"/>
        <v>1</v>
      </c>
      <c r="I113" s="65">
        <f t="shared" si="37"/>
        <v>0</v>
      </c>
      <c r="J113" s="93">
        <v>1</v>
      </c>
      <c r="K113" s="93">
        <v>1</v>
      </c>
      <c r="M113" s="30"/>
      <c r="N113" s="30"/>
      <c r="O113" s="30"/>
      <c r="P113" s="30"/>
      <c r="Q113" s="30"/>
      <c r="R113" s="30"/>
      <c r="S113" s="30"/>
      <c r="T113" s="30"/>
      <c r="U113" s="30"/>
      <c r="V113" s="30"/>
      <c r="W113" s="30"/>
      <c r="X113" s="30"/>
      <c r="Y113" s="30"/>
    </row>
    <row r="114" spans="1:25" ht="12.75" x14ac:dyDescent="0.2">
      <c r="A114" s="29">
        <v>5</v>
      </c>
      <c r="B114" s="28" t="s">
        <v>549</v>
      </c>
      <c r="C114" s="88" t="s">
        <v>65</v>
      </c>
      <c r="D114" s="88" t="s">
        <v>18</v>
      </c>
      <c r="E114" s="85">
        <v>2</v>
      </c>
      <c r="F114" s="88">
        <v>0</v>
      </c>
      <c r="G114" s="65">
        <f t="shared" si="0"/>
        <v>2</v>
      </c>
      <c r="H114" s="65">
        <f t="shared" si="1"/>
        <v>1</v>
      </c>
      <c r="I114" s="65">
        <f t="shared" si="37"/>
        <v>0</v>
      </c>
      <c r="J114" s="93">
        <v>1</v>
      </c>
      <c r="K114" s="93">
        <v>1</v>
      </c>
      <c r="M114" s="30"/>
      <c r="N114" s="30"/>
      <c r="O114" s="30"/>
      <c r="P114" s="30"/>
      <c r="Q114" s="30"/>
      <c r="R114" s="30"/>
      <c r="S114" s="30"/>
      <c r="T114" s="30"/>
      <c r="U114" s="30"/>
      <c r="V114" s="30"/>
      <c r="W114" s="30"/>
      <c r="X114" s="30"/>
      <c r="Y114" s="30"/>
    </row>
    <row r="115" spans="1:25" ht="12.75" x14ac:dyDescent="0.2">
      <c r="A115" s="29">
        <v>5</v>
      </c>
      <c r="B115" s="28" t="s">
        <v>551</v>
      </c>
      <c r="C115" s="88" t="s">
        <v>65</v>
      </c>
      <c r="D115" s="88" t="s">
        <v>18</v>
      </c>
      <c r="E115" s="85">
        <v>2</v>
      </c>
      <c r="F115" s="88">
        <v>0</v>
      </c>
      <c r="G115" s="65">
        <f t="shared" si="0"/>
        <v>2</v>
      </c>
      <c r="H115" s="65">
        <f t="shared" si="1"/>
        <v>1</v>
      </c>
      <c r="I115" s="65">
        <f t="shared" si="37"/>
        <v>0</v>
      </c>
      <c r="J115" s="93">
        <v>1</v>
      </c>
      <c r="K115" s="93">
        <v>1</v>
      </c>
      <c r="M115" s="30"/>
      <c r="N115" s="30"/>
      <c r="O115" s="30"/>
      <c r="P115" s="30"/>
      <c r="Q115" s="30"/>
      <c r="R115" s="30"/>
      <c r="S115" s="30"/>
      <c r="T115" s="30"/>
      <c r="U115" s="30"/>
      <c r="V115" s="30"/>
      <c r="W115" s="30"/>
      <c r="X115" s="30"/>
      <c r="Y115" s="30"/>
    </row>
    <row r="116" spans="1:25" ht="12.75" x14ac:dyDescent="0.2">
      <c r="A116" s="102">
        <v>6</v>
      </c>
      <c r="B116" s="110" t="s">
        <v>552</v>
      </c>
      <c r="C116" s="118" t="s">
        <v>65</v>
      </c>
      <c r="D116" s="118" t="s">
        <v>168</v>
      </c>
      <c r="E116" s="119">
        <v>2</v>
      </c>
      <c r="F116" s="118">
        <v>0</v>
      </c>
      <c r="G116" s="65">
        <f t="shared" si="0"/>
        <v>2</v>
      </c>
      <c r="H116" s="65">
        <f t="shared" si="1"/>
        <v>1</v>
      </c>
      <c r="I116" s="65">
        <f t="shared" si="37"/>
        <v>0</v>
      </c>
      <c r="J116" s="93">
        <v>1</v>
      </c>
      <c r="K116" s="93">
        <v>4</v>
      </c>
      <c r="M116" s="30"/>
      <c r="N116" s="30"/>
      <c r="O116" s="30"/>
      <c r="P116" s="30"/>
      <c r="Q116" s="30"/>
      <c r="R116" s="30"/>
      <c r="S116" s="30"/>
      <c r="T116" s="30"/>
      <c r="U116" s="30"/>
      <c r="V116" s="30"/>
      <c r="W116" s="30"/>
      <c r="X116" s="30"/>
      <c r="Y116" s="30"/>
    </row>
    <row r="117" spans="1:25" ht="12.75" x14ac:dyDescent="0.2">
      <c r="A117" s="29">
        <v>6</v>
      </c>
      <c r="B117" s="28" t="s">
        <v>554</v>
      </c>
      <c r="C117" s="88" t="s">
        <v>65</v>
      </c>
      <c r="D117" s="88" t="s">
        <v>18</v>
      </c>
      <c r="E117" s="85">
        <v>2</v>
      </c>
      <c r="F117" s="88">
        <v>0</v>
      </c>
      <c r="G117" s="65">
        <f t="shared" si="0"/>
        <v>2</v>
      </c>
      <c r="H117" s="65">
        <f t="shared" si="1"/>
        <v>1</v>
      </c>
      <c r="I117" s="65">
        <f t="shared" si="37"/>
        <v>0</v>
      </c>
      <c r="J117" s="93">
        <v>1</v>
      </c>
      <c r="K117" s="93">
        <v>1</v>
      </c>
      <c r="M117" s="30"/>
      <c r="N117" s="30"/>
      <c r="O117" s="30"/>
      <c r="P117" s="30"/>
      <c r="Q117" s="30"/>
      <c r="R117" s="30"/>
      <c r="S117" s="30"/>
      <c r="T117" s="30"/>
      <c r="U117" s="30"/>
      <c r="V117" s="30"/>
      <c r="W117" s="30"/>
      <c r="X117" s="30"/>
      <c r="Y117" s="30"/>
    </row>
    <row r="118" spans="1:25" ht="12.75" x14ac:dyDescent="0.2">
      <c r="A118" s="29">
        <v>6</v>
      </c>
      <c r="B118" s="28" t="s">
        <v>556</v>
      </c>
      <c r="C118" s="88" t="s">
        <v>65</v>
      </c>
      <c r="D118" s="88" t="s">
        <v>18</v>
      </c>
      <c r="E118" s="85">
        <v>2</v>
      </c>
      <c r="F118" s="88">
        <v>0</v>
      </c>
      <c r="G118" s="65">
        <f t="shared" si="0"/>
        <v>2</v>
      </c>
      <c r="H118" s="65">
        <f t="shared" si="1"/>
        <v>1</v>
      </c>
      <c r="I118" s="65">
        <f t="shared" si="37"/>
        <v>0</v>
      </c>
      <c r="J118" s="93">
        <v>1</v>
      </c>
      <c r="K118" s="93">
        <v>1</v>
      </c>
      <c r="M118" s="30"/>
      <c r="N118" s="30"/>
      <c r="O118" s="30"/>
      <c r="P118" s="30"/>
      <c r="Q118" s="30"/>
      <c r="R118" s="30"/>
      <c r="S118" s="30"/>
      <c r="T118" s="30"/>
      <c r="U118" s="30"/>
      <c r="V118" s="30"/>
      <c r="W118" s="30"/>
      <c r="X118" s="30"/>
      <c r="Y118" s="30"/>
    </row>
    <row r="119" spans="1:25" ht="12.75" x14ac:dyDescent="0.2">
      <c r="A119" s="102">
        <v>6</v>
      </c>
      <c r="B119" s="110" t="s">
        <v>558</v>
      </c>
      <c r="C119" s="118" t="s">
        <v>65</v>
      </c>
      <c r="D119" s="118" t="s">
        <v>168</v>
      </c>
      <c r="E119" s="119">
        <v>2</v>
      </c>
      <c r="F119" s="118">
        <v>0</v>
      </c>
      <c r="G119" s="65">
        <f t="shared" si="0"/>
        <v>2</v>
      </c>
      <c r="H119" s="65">
        <f t="shared" si="1"/>
        <v>1</v>
      </c>
      <c r="I119" s="65">
        <f t="shared" si="37"/>
        <v>0</v>
      </c>
      <c r="J119" s="93">
        <v>1</v>
      </c>
      <c r="K119" s="93">
        <v>4</v>
      </c>
      <c r="M119" s="30"/>
      <c r="N119" s="30"/>
      <c r="O119" s="30"/>
      <c r="P119" s="30"/>
      <c r="Q119" s="30"/>
      <c r="R119" s="30"/>
      <c r="S119" s="30"/>
      <c r="T119" s="30"/>
      <c r="U119" s="30"/>
      <c r="V119" s="30"/>
      <c r="W119" s="30"/>
      <c r="X119" s="30"/>
      <c r="Y119" s="30"/>
    </row>
    <row r="120" spans="1:25" ht="12.75" x14ac:dyDescent="0.2">
      <c r="A120" s="29">
        <v>6</v>
      </c>
      <c r="B120" s="28" t="s">
        <v>560</v>
      </c>
      <c r="C120" s="88" t="s">
        <v>65</v>
      </c>
      <c r="D120" s="88" t="s">
        <v>18</v>
      </c>
      <c r="E120" s="85">
        <v>2</v>
      </c>
      <c r="F120" s="88">
        <v>0</v>
      </c>
      <c r="G120" s="65">
        <f t="shared" si="0"/>
        <v>2</v>
      </c>
      <c r="H120" s="65">
        <f t="shared" si="1"/>
        <v>1</v>
      </c>
      <c r="I120" s="65">
        <f t="shared" si="37"/>
        <v>0</v>
      </c>
      <c r="J120" s="93">
        <v>1</v>
      </c>
      <c r="K120" s="93">
        <v>1</v>
      </c>
      <c r="M120" s="30"/>
      <c r="N120" s="30"/>
      <c r="O120" s="30"/>
      <c r="P120" s="30"/>
      <c r="Q120" s="30"/>
      <c r="R120" s="30"/>
      <c r="S120" s="30"/>
      <c r="T120" s="30"/>
      <c r="U120" s="30"/>
      <c r="V120" s="30"/>
      <c r="W120" s="30"/>
      <c r="X120" s="30"/>
      <c r="Y120" s="30"/>
    </row>
    <row r="121" spans="1:25" ht="12.75" x14ac:dyDescent="0.2">
      <c r="A121" s="103">
        <v>8</v>
      </c>
      <c r="B121" s="104" t="s">
        <v>563</v>
      </c>
      <c r="C121" s="106" t="s">
        <v>65</v>
      </c>
      <c r="D121" s="106" t="s">
        <v>38</v>
      </c>
      <c r="E121" s="92">
        <v>2</v>
      </c>
      <c r="F121" s="106">
        <v>0</v>
      </c>
      <c r="G121" s="65">
        <f t="shared" si="0"/>
        <v>2</v>
      </c>
      <c r="H121" s="65">
        <f t="shared" si="1"/>
        <v>1</v>
      </c>
      <c r="I121" s="65">
        <f t="shared" si="37"/>
        <v>0</v>
      </c>
      <c r="J121" s="93">
        <v>1</v>
      </c>
      <c r="K121" s="93">
        <v>3</v>
      </c>
      <c r="M121" s="30"/>
      <c r="N121" s="30"/>
      <c r="O121" s="30"/>
      <c r="P121" s="30"/>
      <c r="Q121" s="30"/>
      <c r="R121" s="30"/>
      <c r="S121" s="30"/>
      <c r="T121" s="30"/>
      <c r="U121" s="30"/>
      <c r="V121" s="30"/>
      <c r="W121" s="30"/>
      <c r="X121" s="30"/>
      <c r="Y121" s="30"/>
    </row>
    <row r="122" spans="1:25" ht="12.75" x14ac:dyDescent="0.2">
      <c r="A122" s="128">
        <v>0</v>
      </c>
      <c r="B122" s="129" t="s">
        <v>564</v>
      </c>
      <c r="C122" s="131" t="s">
        <v>70</v>
      </c>
      <c r="D122" s="131" t="s">
        <v>38</v>
      </c>
      <c r="E122" s="133">
        <v>2</v>
      </c>
      <c r="F122" s="131">
        <v>0</v>
      </c>
      <c r="G122" s="65">
        <f t="shared" si="0"/>
        <v>2</v>
      </c>
      <c r="H122" s="65">
        <f t="shared" si="1"/>
        <v>1</v>
      </c>
      <c r="I122" s="65">
        <f t="shared" ref="I122:I173" si="38">(MIN(E122,2)+F122-G122)*100</f>
        <v>0</v>
      </c>
      <c r="J122" s="93">
        <v>2</v>
      </c>
      <c r="K122" s="93">
        <v>3</v>
      </c>
      <c r="M122" s="30"/>
      <c r="N122" s="30"/>
      <c r="O122" s="30"/>
      <c r="P122" s="30"/>
      <c r="Q122" s="30"/>
      <c r="R122" s="30"/>
      <c r="S122" s="30"/>
      <c r="T122" s="30"/>
      <c r="U122" s="30"/>
      <c r="V122" s="30"/>
      <c r="W122" s="30"/>
      <c r="X122" s="30"/>
      <c r="Y122" s="30"/>
    </row>
    <row r="123" spans="1:25" ht="12.75" x14ac:dyDescent="0.2">
      <c r="A123" s="73">
        <v>1</v>
      </c>
      <c r="B123" s="124" t="s">
        <v>565</v>
      </c>
      <c r="C123" s="125" t="s">
        <v>70</v>
      </c>
      <c r="D123" s="125" t="s">
        <v>18</v>
      </c>
      <c r="E123" s="125">
        <v>0</v>
      </c>
      <c r="F123" s="125">
        <v>0</v>
      </c>
      <c r="G123" s="65">
        <f t="shared" si="0"/>
        <v>0</v>
      </c>
      <c r="H123" s="65">
        <f t="shared" si="1"/>
        <v>0</v>
      </c>
      <c r="I123" s="65">
        <f t="shared" si="38"/>
        <v>0</v>
      </c>
      <c r="J123" s="93">
        <v>2</v>
      </c>
      <c r="K123" s="93">
        <v>1</v>
      </c>
      <c r="M123" s="30"/>
      <c r="N123" s="30"/>
      <c r="O123" s="30"/>
      <c r="P123" s="30"/>
      <c r="Q123" s="30"/>
      <c r="R123" s="30"/>
      <c r="S123" s="30"/>
      <c r="T123" s="30"/>
      <c r="U123" s="30"/>
      <c r="V123" s="30"/>
      <c r="W123" s="30"/>
      <c r="X123" s="30"/>
      <c r="Y123" s="30"/>
    </row>
    <row r="124" spans="1:25" ht="12.75" x14ac:dyDescent="0.2">
      <c r="A124" s="73">
        <v>1</v>
      </c>
      <c r="B124" s="124" t="s">
        <v>566</v>
      </c>
      <c r="C124" s="125" t="s">
        <v>70</v>
      </c>
      <c r="D124" s="125" t="s">
        <v>18</v>
      </c>
      <c r="E124" s="125">
        <v>0</v>
      </c>
      <c r="F124" s="125">
        <v>0</v>
      </c>
      <c r="G124" s="65">
        <f t="shared" si="0"/>
        <v>0</v>
      </c>
      <c r="H124" s="65">
        <f t="shared" si="1"/>
        <v>0</v>
      </c>
      <c r="I124" s="65">
        <f t="shared" si="38"/>
        <v>0</v>
      </c>
      <c r="J124" s="93">
        <v>2</v>
      </c>
      <c r="K124" s="93">
        <v>1</v>
      </c>
      <c r="M124" s="30"/>
      <c r="N124" s="30"/>
      <c r="O124" s="30"/>
      <c r="P124" s="30"/>
      <c r="Q124" s="30"/>
      <c r="R124" s="30"/>
      <c r="S124" s="30"/>
      <c r="T124" s="30"/>
      <c r="U124" s="30"/>
      <c r="V124" s="30"/>
      <c r="W124" s="30"/>
      <c r="X124" s="30"/>
      <c r="Y124" s="30"/>
    </row>
    <row r="125" spans="1:25" ht="12.75" x14ac:dyDescent="0.2">
      <c r="A125" s="130">
        <v>1</v>
      </c>
      <c r="B125" s="132" t="s">
        <v>568</v>
      </c>
      <c r="C125" s="140" t="s">
        <v>70</v>
      </c>
      <c r="D125" s="140" t="s">
        <v>168</v>
      </c>
      <c r="E125" s="141">
        <v>2</v>
      </c>
      <c r="F125" s="140">
        <v>0</v>
      </c>
      <c r="G125" s="65">
        <f t="shared" si="0"/>
        <v>2</v>
      </c>
      <c r="H125" s="65">
        <f t="shared" si="1"/>
        <v>1</v>
      </c>
      <c r="I125" s="65">
        <f t="shared" si="38"/>
        <v>0</v>
      </c>
      <c r="J125" s="93">
        <v>2</v>
      </c>
      <c r="K125" s="93">
        <v>4</v>
      </c>
      <c r="M125" s="30"/>
      <c r="N125" s="30"/>
      <c r="O125" s="30"/>
      <c r="P125" s="30"/>
      <c r="Q125" s="30"/>
      <c r="R125" s="30"/>
      <c r="S125" s="30"/>
      <c r="T125" s="30"/>
      <c r="U125" s="30"/>
      <c r="V125" s="30"/>
      <c r="W125" s="30"/>
      <c r="X125" s="30"/>
      <c r="Y125" s="30"/>
    </row>
    <row r="126" spans="1:25" ht="12.75" x14ac:dyDescent="0.2">
      <c r="A126" s="73">
        <v>1</v>
      </c>
      <c r="B126" s="124" t="s">
        <v>569</v>
      </c>
      <c r="C126" s="125" t="s">
        <v>70</v>
      </c>
      <c r="D126" s="125" t="s">
        <v>18</v>
      </c>
      <c r="E126" s="127">
        <v>1</v>
      </c>
      <c r="F126" s="125">
        <v>0</v>
      </c>
      <c r="G126" s="65">
        <f t="shared" si="0"/>
        <v>1</v>
      </c>
      <c r="H126" s="65">
        <f t="shared" si="1"/>
        <v>1</v>
      </c>
      <c r="I126" s="65">
        <f t="shared" si="38"/>
        <v>0</v>
      </c>
      <c r="J126" s="93">
        <v>2</v>
      </c>
      <c r="K126" s="93">
        <v>1</v>
      </c>
      <c r="M126" s="30"/>
      <c r="N126" s="30"/>
      <c r="O126" s="30"/>
      <c r="P126" s="30"/>
      <c r="Q126" s="30"/>
      <c r="R126" s="30"/>
      <c r="S126" s="30"/>
      <c r="T126" s="30"/>
      <c r="U126" s="30"/>
      <c r="V126" s="30"/>
      <c r="W126" s="30"/>
      <c r="X126" s="30"/>
      <c r="Y126" s="30"/>
    </row>
    <row r="127" spans="1:25" ht="12.75" x14ac:dyDescent="0.2">
      <c r="A127" s="73">
        <v>1</v>
      </c>
      <c r="B127" s="124" t="s">
        <v>570</v>
      </c>
      <c r="C127" s="125" t="s">
        <v>70</v>
      </c>
      <c r="D127" s="125" t="s">
        <v>18</v>
      </c>
      <c r="E127" s="127">
        <v>1</v>
      </c>
      <c r="F127" s="125">
        <v>0</v>
      </c>
      <c r="G127" s="65">
        <f t="shared" si="0"/>
        <v>1</v>
      </c>
      <c r="H127" s="65">
        <f t="shared" si="1"/>
        <v>1</v>
      </c>
      <c r="I127" s="65">
        <f t="shared" si="38"/>
        <v>0</v>
      </c>
      <c r="J127" s="93">
        <v>2</v>
      </c>
      <c r="K127" s="93">
        <v>1</v>
      </c>
      <c r="M127" s="30"/>
      <c r="N127" s="30"/>
      <c r="O127" s="30"/>
      <c r="P127" s="30"/>
      <c r="Q127" s="30"/>
      <c r="R127" s="30"/>
      <c r="S127" s="30"/>
      <c r="T127" s="30"/>
      <c r="U127" s="30"/>
      <c r="V127" s="30"/>
      <c r="W127" s="30"/>
      <c r="X127" s="30"/>
      <c r="Y127" s="30"/>
    </row>
    <row r="128" spans="1:25" ht="12.75" x14ac:dyDescent="0.2">
      <c r="A128" s="73">
        <v>1</v>
      </c>
      <c r="B128" s="124" t="s">
        <v>571</v>
      </c>
      <c r="C128" s="125" t="s">
        <v>70</v>
      </c>
      <c r="D128" s="125" t="s">
        <v>18</v>
      </c>
      <c r="E128" s="125">
        <v>0</v>
      </c>
      <c r="F128" s="125">
        <v>0</v>
      </c>
      <c r="G128" s="65">
        <f t="shared" si="0"/>
        <v>0</v>
      </c>
      <c r="H128" s="65">
        <f t="shared" si="1"/>
        <v>0</v>
      </c>
      <c r="I128" s="65">
        <f t="shared" si="38"/>
        <v>0</v>
      </c>
      <c r="J128" s="93">
        <v>2</v>
      </c>
      <c r="K128" s="93">
        <v>1</v>
      </c>
      <c r="M128" s="30"/>
      <c r="N128" s="30"/>
      <c r="O128" s="30"/>
      <c r="P128" s="30"/>
      <c r="Q128" s="30"/>
      <c r="R128" s="30"/>
      <c r="S128" s="30"/>
      <c r="T128" s="30"/>
      <c r="U128" s="30"/>
      <c r="V128" s="30"/>
      <c r="W128" s="30"/>
      <c r="X128" s="30"/>
      <c r="Y128" s="30"/>
    </row>
    <row r="129" spans="1:25" ht="12.75" x14ac:dyDescent="0.2">
      <c r="A129" s="73">
        <v>1</v>
      </c>
      <c r="B129" s="124" t="s">
        <v>572</v>
      </c>
      <c r="C129" s="125" t="s">
        <v>70</v>
      </c>
      <c r="D129" s="125" t="s">
        <v>18</v>
      </c>
      <c r="E129" s="127">
        <v>1</v>
      </c>
      <c r="F129" s="125">
        <v>0</v>
      </c>
      <c r="G129" s="65">
        <f t="shared" si="0"/>
        <v>1</v>
      </c>
      <c r="H129" s="65">
        <f t="shared" si="1"/>
        <v>1</v>
      </c>
      <c r="I129" s="65">
        <f t="shared" si="38"/>
        <v>0</v>
      </c>
      <c r="J129" s="93">
        <v>2</v>
      </c>
      <c r="K129" s="93">
        <v>1</v>
      </c>
      <c r="M129" s="30"/>
      <c r="N129" s="30"/>
      <c r="O129" s="30"/>
      <c r="P129" s="30"/>
      <c r="Q129" s="30"/>
      <c r="R129" s="30"/>
      <c r="S129" s="30"/>
      <c r="T129" s="30"/>
      <c r="U129" s="30"/>
      <c r="V129" s="30"/>
      <c r="W129" s="30"/>
      <c r="X129" s="30"/>
      <c r="Y129" s="30"/>
    </row>
    <row r="130" spans="1:25" ht="12.75" x14ac:dyDescent="0.2">
      <c r="A130" s="73">
        <v>2</v>
      </c>
      <c r="B130" s="124" t="s">
        <v>574</v>
      </c>
      <c r="C130" s="125" t="s">
        <v>70</v>
      </c>
      <c r="D130" s="125" t="s">
        <v>18</v>
      </c>
      <c r="E130" s="127">
        <v>2</v>
      </c>
      <c r="F130" s="125">
        <v>0</v>
      </c>
      <c r="G130" s="65">
        <f t="shared" si="0"/>
        <v>2</v>
      </c>
      <c r="H130" s="65">
        <f t="shared" si="1"/>
        <v>1</v>
      </c>
      <c r="I130" s="65">
        <f t="shared" si="38"/>
        <v>0</v>
      </c>
      <c r="J130" s="93">
        <v>2</v>
      </c>
      <c r="K130" s="93">
        <v>1</v>
      </c>
      <c r="M130" s="30"/>
      <c r="N130" s="30"/>
      <c r="O130" s="30"/>
      <c r="P130" s="30"/>
      <c r="Q130" s="30"/>
      <c r="R130" s="30"/>
      <c r="S130" s="30"/>
      <c r="T130" s="30"/>
      <c r="U130" s="30"/>
      <c r="V130" s="30"/>
      <c r="W130" s="30"/>
      <c r="X130" s="30"/>
      <c r="Y130" s="30"/>
    </row>
    <row r="131" spans="1:25" ht="12.75" x14ac:dyDescent="0.2">
      <c r="A131" s="73">
        <v>2</v>
      </c>
      <c r="B131" s="124" t="s">
        <v>575</v>
      </c>
      <c r="C131" s="125" t="s">
        <v>70</v>
      </c>
      <c r="D131" s="125" t="s">
        <v>18</v>
      </c>
      <c r="E131" s="127">
        <v>2</v>
      </c>
      <c r="F131" s="125">
        <v>0</v>
      </c>
      <c r="G131" s="65">
        <f t="shared" si="0"/>
        <v>2</v>
      </c>
      <c r="H131" s="65">
        <f t="shared" si="1"/>
        <v>1</v>
      </c>
      <c r="I131" s="65">
        <f t="shared" si="38"/>
        <v>0</v>
      </c>
      <c r="J131" s="93">
        <v>2</v>
      </c>
      <c r="K131" s="93">
        <v>1</v>
      </c>
      <c r="M131" s="30"/>
      <c r="N131" s="30"/>
      <c r="O131" s="30"/>
      <c r="P131" s="30"/>
      <c r="Q131" s="30"/>
      <c r="R131" s="30"/>
      <c r="S131" s="30"/>
      <c r="T131" s="30"/>
      <c r="U131" s="30"/>
      <c r="V131" s="30"/>
      <c r="W131" s="30"/>
      <c r="X131" s="30"/>
      <c r="Y131" s="30"/>
    </row>
    <row r="132" spans="1:25" ht="12.75" x14ac:dyDescent="0.2">
      <c r="A132" s="73">
        <v>2</v>
      </c>
      <c r="B132" s="124" t="s">
        <v>576</v>
      </c>
      <c r="C132" s="125" t="s">
        <v>70</v>
      </c>
      <c r="D132" s="125" t="s">
        <v>18</v>
      </c>
      <c r="E132" s="127">
        <v>2</v>
      </c>
      <c r="F132" s="125">
        <v>0</v>
      </c>
      <c r="G132" s="65">
        <f t="shared" si="0"/>
        <v>2</v>
      </c>
      <c r="H132" s="65">
        <f t="shared" si="1"/>
        <v>1</v>
      </c>
      <c r="I132" s="65">
        <f t="shared" si="38"/>
        <v>0</v>
      </c>
      <c r="J132" s="93">
        <v>2</v>
      </c>
      <c r="K132" s="93">
        <v>1</v>
      </c>
      <c r="M132" s="30"/>
      <c r="N132" s="30"/>
      <c r="O132" s="30"/>
      <c r="P132" s="30"/>
      <c r="Q132" s="30"/>
      <c r="R132" s="30"/>
      <c r="S132" s="30"/>
      <c r="T132" s="30"/>
      <c r="U132" s="30"/>
      <c r="V132" s="30"/>
      <c r="W132" s="30"/>
      <c r="X132" s="30"/>
      <c r="Y132" s="30"/>
    </row>
    <row r="133" spans="1:25" ht="12.75" x14ac:dyDescent="0.2">
      <c r="A133" s="73">
        <v>2</v>
      </c>
      <c r="B133" s="124" t="s">
        <v>582</v>
      </c>
      <c r="C133" s="125" t="s">
        <v>70</v>
      </c>
      <c r="D133" s="125" t="s">
        <v>18</v>
      </c>
      <c r="E133" s="127">
        <v>2</v>
      </c>
      <c r="F133" s="125">
        <v>0</v>
      </c>
      <c r="G133" s="65">
        <f t="shared" si="0"/>
        <v>2</v>
      </c>
      <c r="H133" s="65">
        <f t="shared" si="1"/>
        <v>1</v>
      </c>
      <c r="I133" s="65">
        <f t="shared" si="38"/>
        <v>0</v>
      </c>
      <c r="J133" s="93">
        <v>2</v>
      </c>
      <c r="K133" s="93">
        <v>1</v>
      </c>
      <c r="M133" s="30"/>
      <c r="N133" s="30"/>
      <c r="O133" s="30"/>
      <c r="P133" s="30"/>
      <c r="Q133" s="30"/>
      <c r="R133" s="30"/>
      <c r="S133" s="30"/>
      <c r="T133" s="30"/>
      <c r="U133" s="30"/>
      <c r="V133" s="30"/>
      <c r="W133" s="30"/>
      <c r="X133" s="30"/>
      <c r="Y133" s="30"/>
    </row>
    <row r="134" spans="1:25" ht="12.75" x14ac:dyDescent="0.2">
      <c r="A134" s="73">
        <v>2</v>
      </c>
      <c r="B134" s="124" t="s">
        <v>583</v>
      </c>
      <c r="C134" s="125" t="s">
        <v>70</v>
      </c>
      <c r="D134" s="125" t="s">
        <v>18</v>
      </c>
      <c r="E134" s="127">
        <v>1</v>
      </c>
      <c r="F134" s="125">
        <v>0</v>
      </c>
      <c r="G134" s="65">
        <f t="shared" si="0"/>
        <v>1</v>
      </c>
      <c r="H134" s="65">
        <f t="shared" si="1"/>
        <v>1</v>
      </c>
      <c r="I134" s="65">
        <f t="shared" si="38"/>
        <v>0</v>
      </c>
      <c r="J134" s="93">
        <v>2</v>
      </c>
      <c r="K134" s="93">
        <v>1</v>
      </c>
      <c r="M134" s="30"/>
      <c r="N134" s="30"/>
      <c r="O134" s="30"/>
      <c r="P134" s="30"/>
      <c r="Q134" s="30"/>
      <c r="R134" s="30"/>
      <c r="S134" s="30"/>
      <c r="T134" s="30"/>
      <c r="U134" s="30"/>
      <c r="V134" s="30"/>
      <c r="W134" s="30"/>
      <c r="X134" s="30"/>
      <c r="Y134" s="30"/>
    </row>
    <row r="135" spans="1:25" ht="12.75" x14ac:dyDescent="0.2">
      <c r="A135" s="73">
        <v>2</v>
      </c>
      <c r="B135" s="124" t="s">
        <v>584</v>
      </c>
      <c r="C135" s="125" t="s">
        <v>70</v>
      </c>
      <c r="D135" s="125" t="s">
        <v>18</v>
      </c>
      <c r="E135" s="127">
        <v>2</v>
      </c>
      <c r="F135" s="125">
        <v>0</v>
      </c>
      <c r="G135" s="65">
        <f t="shared" si="0"/>
        <v>2</v>
      </c>
      <c r="H135" s="65">
        <f t="shared" si="1"/>
        <v>1</v>
      </c>
      <c r="I135" s="65">
        <f t="shared" si="38"/>
        <v>0</v>
      </c>
      <c r="J135" s="93">
        <v>2</v>
      </c>
      <c r="K135" s="93">
        <v>1</v>
      </c>
      <c r="M135" s="30"/>
      <c r="N135" s="30"/>
      <c r="O135" s="30"/>
      <c r="P135" s="30"/>
      <c r="Q135" s="30"/>
      <c r="R135" s="30"/>
      <c r="S135" s="30"/>
      <c r="T135" s="30"/>
      <c r="U135" s="30"/>
      <c r="V135" s="30"/>
      <c r="W135" s="30"/>
      <c r="X135" s="30"/>
      <c r="Y135" s="30"/>
    </row>
    <row r="136" spans="1:25" ht="12.75" x14ac:dyDescent="0.2">
      <c r="A136" s="310">
        <v>2</v>
      </c>
      <c r="B136" s="312" t="s">
        <v>585</v>
      </c>
      <c r="C136" s="314" t="s">
        <v>70</v>
      </c>
      <c r="D136" s="314" t="s">
        <v>37</v>
      </c>
      <c r="E136" s="315">
        <v>2</v>
      </c>
      <c r="F136" s="314">
        <v>0</v>
      </c>
      <c r="G136" s="65">
        <f t="shared" si="0"/>
        <v>2</v>
      </c>
      <c r="H136" s="65">
        <f t="shared" si="1"/>
        <v>1</v>
      </c>
      <c r="I136" s="65">
        <f t="shared" si="38"/>
        <v>0</v>
      </c>
      <c r="J136" s="93">
        <v>2</v>
      </c>
      <c r="K136" s="93">
        <v>2</v>
      </c>
      <c r="M136" s="30"/>
      <c r="N136" s="30"/>
      <c r="O136" s="30"/>
      <c r="P136" s="30"/>
      <c r="Q136" s="30"/>
      <c r="R136" s="30"/>
      <c r="S136" s="30"/>
      <c r="T136" s="30"/>
      <c r="U136" s="30"/>
      <c r="V136" s="30"/>
      <c r="W136" s="30"/>
      <c r="X136" s="30"/>
      <c r="Y136" s="30"/>
    </row>
    <row r="137" spans="1:25" ht="12.75" x14ac:dyDescent="0.2">
      <c r="A137" s="73">
        <v>2</v>
      </c>
      <c r="B137" s="124" t="s">
        <v>586</v>
      </c>
      <c r="C137" s="125" t="s">
        <v>70</v>
      </c>
      <c r="D137" s="125" t="s">
        <v>18</v>
      </c>
      <c r="E137" s="127">
        <v>2</v>
      </c>
      <c r="F137" s="125">
        <v>0</v>
      </c>
      <c r="G137" s="65">
        <f t="shared" si="0"/>
        <v>2</v>
      </c>
      <c r="H137" s="65">
        <f t="shared" si="1"/>
        <v>1</v>
      </c>
      <c r="I137" s="65">
        <f t="shared" si="38"/>
        <v>0</v>
      </c>
      <c r="J137" s="93">
        <v>2</v>
      </c>
      <c r="K137" s="93">
        <v>1</v>
      </c>
      <c r="M137" s="30"/>
      <c r="N137" s="30"/>
      <c r="O137" s="30"/>
      <c r="P137" s="30"/>
      <c r="Q137" s="30"/>
      <c r="R137" s="30"/>
      <c r="S137" s="30"/>
      <c r="T137" s="30"/>
      <c r="U137" s="30"/>
      <c r="V137" s="30"/>
      <c r="W137" s="30"/>
      <c r="X137" s="30"/>
      <c r="Y137" s="30"/>
    </row>
    <row r="138" spans="1:25" ht="12.75" x14ac:dyDescent="0.2">
      <c r="A138" s="73">
        <v>2</v>
      </c>
      <c r="B138" s="124" t="s">
        <v>587</v>
      </c>
      <c r="C138" s="125" t="s">
        <v>70</v>
      </c>
      <c r="D138" s="125" t="s">
        <v>18</v>
      </c>
      <c r="E138" s="127">
        <v>2</v>
      </c>
      <c r="F138" s="125">
        <v>0</v>
      </c>
      <c r="G138" s="65">
        <f t="shared" si="0"/>
        <v>2</v>
      </c>
      <c r="H138" s="65">
        <f t="shared" si="1"/>
        <v>1</v>
      </c>
      <c r="I138" s="65">
        <f t="shared" si="38"/>
        <v>0</v>
      </c>
      <c r="J138" s="93">
        <v>2</v>
      </c>
      <c r="K138" s="93">
        <v>1</v>
      </c>
      <c r="M138" s="30"/>
      <c r="N138" s="30"/>
      <c r="O138" s="30"/>
      <c r="P138" s="30"/>
      <c r="Q138" s="30"/>
      <c r="R138" s="30"/>
      <c r="S138" s="30"/>
      <c r="T138" s="30"/>
      <c r="U138" s="30"/>
      <c r="V138" s="30"/>
      <c r="W138" s="30"/>
      <c r="X138" s="30"/>
      <c r="Y138" s="30"/>
    </row>
    <row r="139" spans="1:25" ht="12.75" x14ac:dyDescent="0.2">
      <c r="A139" s="73">
        <v>2</v>
      </c>
      <c r="B139" s="124" t="s">
        <v>588</v>
      </c>
      <c r="C139" s="125" t="s">
        <v>70</v>
      </c>
      <c r="D139" s="125" t="s">
        <v>18</v>
      </c>
      <c r="E139" s="127">
        <v>2</v>
      </c>
      <c r="F139" s="125">
        <v>0</v>
      </c>
      <c r="G139" s="65">
        <f t="shared" si="0"/>
        <v>2</v>
      </c>
      <c r="H139" s="65">
        <f t="shared" si="1"/>
        <v>1</v>
      </c>
      <c r="I139" s="65">
        <f t="shared" si="38"/>
        <v>0</v>
      </c>
      <c r="J139" s="93">
        <v>2</v>
      </c>
      <c r="K139" s="93">
        <v>1</v>
      </c>
      <c r="M139" s="30"/>
      <c r="N139" s="30"/>
      <c r="O139" s="30"/>
      <c r="P139" s="30"/>
      <c r="Q139" s="30"/>
      <c r="R139" s="30"/>
      <c r="S139" s="30"/>
      <c r="T139" s="30"/>
      <c r="U139" s="30"/>
      <c r="V139" s="30"/>
      <c r="W139" s="30"/>
      <c r="X139" s="30"/>
      <c r="Y139" s="30"/>
    </row>
    <row r="140" spans="1:25" ht="12.75" x14ac:dyDescent="0.2">
      <c r="A140" s="73">
        <v>3</v>
      </c>
      <c r="B140" s="124" t="s">
        <v>589</v>
      </c>
      <c r="C140" s="125" t="s">
        <v>70</v>
      </c>
      <c r="D140" s="125" t="s">
        <v>18</v>
      </c>
      <c r="E140" s="125">
        <v>0</v>
      </c>
      <c r="F140" s="125">
        <v>0</v>
      </c>
      <c r="G140" s="65">
        <f t="shared" si="0"/>
        <v>0</v>
      </c>
      <c r="H140" s="65">
        <f t="shared" si="1"/>
        <v>0</v>
      </c>
      <c r="I140" s="65">
        <f t="shared" si="38"/>
        <v>0</v>
      </c>
      <c r="J140" s="93">
        <v>2</v>
      </c>
      <c r="K140" s="93">
        <v>1</v>
      </c>
      <c r="M140" s="30"/>
      <c r="N140" s="30"/>
      <c r="O140" s="30"/>
      <c r="P140" s="30"/>
      <c r="Q140" s="30"/>
      <c r="R140" s="30"/>
      <c r="S140" s="30"/>
      <c r="T140" s="30"/>
      <c r="U140" s="30"/>
      <c r="V140" s="30"/>
      <c r="W140" s="30"/>
      <c r="X140" s="30"/>
      <c r="Y140" s="30"/>
    </row>
    <row r="141" spans="1:25" ht="12.75" x14ac:dyDescent="0.2">
      <c r="A141" s="73">
        <v>3</v>
      </c>
      <c r="B141" s="124" t="s">
        <v>590</v>
      </c>
      <c r="C141" s="125" t="s">
        <v>70</v>
      </c>
      <c r="D141" s="125" t="s">
        <v>18</v>
      </c>
      <c r="E141" s="127">
        <v>1</v>
      </c>
      <c r="F141" s="125">
        <v>0</v>
      </c>
      <c r="G141" s="65">
        <f t="shared" si="0"/>
        <v>1</v>
      </c>
      <c r="H141" s="65">
        <f t="shared" si="1"/>
        <v>1</v>
      </c>
      <c r="I141" s="65">
        <f t="shared" si="38"/>
        <v>0</v>
      </c>
      <c r="J141" s="93">
        <v>2</v>
      </c>
      <c r="K141" s="93">
        <v>1</v>
      </c>
      <c r="M141" s="30"/>
      <c r="N141" s="30"/>
      <c r="O141" s="30"/>
      <c r="P141" s="30"/>
      <c r="Q141" s="30"/>
      <c r="R141" s="30"/>
      <c r="S141" s="30"/>
      <c r="T141" s="30"/>
      <c r="U141" s="30"/>
      <c r="V141" s="30"/>
      <c r="W141" s="30"/>
      <c r="X141" s="30"/>
      <c r="Y141" s="30"/>
    </row>
    <row r="142" spans="1:25" ht="12.75" x14ac:dyDescent="0.2">
      <c r="A142" s="73">
        <v>3</v>
      </c>
      <c r="B142" s="124" t="s">
        <v>591</v>
      </c>
      <c r="C142" s="125" t="s">
        <v>70</v>
      </c>
      <c r="D142" s="125" t="s">
        <v>18</v>
      </c>
      <c r="E142" s="127">
        <v>2</v>
      </c>
      <c r="F142" s="125">
        <v>0</v>
      </c>
      <c r="G142" s="65">
        <f t="shared" si="0"/>
        <v>2</v>
      </c>
      <c r="H142" s="65">
        <f t="shared" si="1"/>
        <v>1</v>
      </c>
      <c r="I142" s="65">
        <f t="shared" si="38"/>
        <v>0</v>
      </c>
      <c r="J142" s="93">
        <v>2</v>
      </c>
      <c r="K142" s="93">
        <v>1</v>
      </c>
      <c r="M142" s="30"/>
      <c r="N142" s="30"/>
      <c r="O142" s="30"/>
      <c r="P142" s="30"/>
      <c r="Q142" s="30"/>
      <c r="R142" s="30"/>
      <c r="S142" s="30"/>
      <c r="T142" s="30"/>
      <c r="U142" s="30"/>
      <c r="V142" s="30"/>
      <c r="W142" s="30"/>
      <c r="X142" s="30"/>
      <c r="Y142" s="30"/>
    </row>
    <row r="143" spans="1:25" ht="12.75" x14ac:dyDescent="0.2">
      <c r="A143" s="73">
        <v>3</v>
      </c>
      <c r="B143" s="124" t="s">
        <v>592</v>
      </c>
      <c r="C143" s="125" t="s">
        <v>70</v>
      </c>
      <c r="D143" s="125" t="s">
        <v>18</v>
      </c>
      <c r="E143" s="127">
        <v>1</v>
      </c>
      <c r="F143" s="125">
        <v>0</v>
      </c>
      <c r="G143" s="65">
        <f t="shared" si="0"/>
        <v>1</v>
      </c>
      <c r="H143" s="65">
        <f t="shared" si="1"/>
        <v>1</v>
      </c>
      <c r="I143" s="65">
        <f t="shared" si="38"/>
        <v>0</v>
      </c>
      <c r="J143" s="93">
        <v>2</v>
      </c>
      <c r="K143" s="93">
        <v>1</v>
      </c>
      <c r="M143" s="30"/>
      <c r="N143" s="30"/>
      <c r="O143" s="30"/>
      <c r="P143" s="30"/>
      <c r="Q143" s="30"/>
      <c r="R143" s="30"/>
      <c r="S143" s="30"/>
      <c r="T143" s="30"/>
      <c r="U143" s="30"/>
      <c r="V143" s="30"/>
      <c r="W143" s="30"/>
      <c r="X143" s="30"/>
      <c r="Y143" s="30"/>
    </row>
    <row r="144" spans="1:25" ht="12.75" x14ac:dyDescent="0.2">
      <c r="A144" s="310">
        <v>3</v>
      </c>
      <c r="B144" s="312" t="s">
        <v>593</v>
      </c>
      <c r="C144" s="314" t="s">
        <v>70</v>
      </c>
      <c r="D144" s="314" t="s">
        <v>37</v>
      </c>
      <c r="E144" s="315">
        <v>2</v>
      </c>
      <c r="F144" s="314">
        <v>0</v>
      </c>
      <c r="G144" s="65">
        <f t="shared" si="0"/>
        <v>2</v>
      </c>
      <c r="H144" s="65">
        <f t="shared" si="1"/>
        <v>1</v>
      </c>
      <c r="I144" s="65">
        <f t="shared" si="38"/>
        <v>0</v>
      </c>
      <c r="J144" s="93">
        <v>2</v>
      </c>
      <c r="K144" s="93">
        <v>2</v>
      </c>
      <c r="M144" s="30"/>
      <c r="N144" s="30"/>
      <c r="O144" s="30"/>
      <c r="P144" s="30"/>
      <c r="Q144" s="30"/>
      <c r="R144" s="30"/>
      <c r="S144" s="30"/>
      <c r="T144" s="30"/>
      <c r="U144" s="30"/>
      <c r="V144" s="30"/>
      <c r="W144" s="30"/>
      <c r="X144" s="30"/>
      <c r="Y144" s="30"/>
    </row>
    <row r="145" spans="1:25" ht="12.75" x14ac:dyDescent="0.2">
      <c r="A145" s="73">
        <v>3</v>
      </c>
      <c r="B145" s="124" t="s">
        <v>594</v>
      </c>
      <c r="C145" s="125" t="s">
        <v>70</v>
      </c>
      <c r="D145" s="125" t="s">
        <v>18</v>
      </c>
      <c r="E145" s="127">
        <v>1</v>
      </c>
      <c r="F145" s="125">
        <v>0</v>
      </c>
      <c r="G145" s="65">
        <f t="shared" si="0"/>
        <v>1</v>
      </c>
      <c r="H145" s="65">
        <f t="shared" si="1"/>
        <v>1</v>
      </c>
      <c r="I145" s="65">
        <f t="shared" si="38"/>
        <v>0</v>
      </c>
      <c r="J145" s="93">
        <v>2</v>
      </c>
      <c r="K145" s="93">
        <v>1</v>
      </c>
      <c r="M145" s="30"/>
      <c r="N145" s="30"/>
      <c r="O145" s="30"/>
      <c r="P145" s="30"/>
      <c r="Q145" s="30"/>
      <c r="R145" s="30"/>
      <c r="S145" s="30"/>
      <c r="T145" s="30"/>
      <c r="U145" s="30"/>
      <c r="V145" s="30"/>
      <c r="W145" s="30"/>
      <c r="X145" s="30"/>
      <c r="Y145" s="30"/>
    </row>
    <row r="146" spans="1:25" ht="12.75" x14ac:dyDescent="0.2">
      <c r="A146" s="73">
        <v>3</v>
      </c>
      <c r="B146" s="124" t="s">
        <v>595</v>
      </c>
      <c r="C146" s="125" t="s">
        <v>70</v>
      </c>
      <c r="D146" s="125" t="s">
        <v>18</v>
      </c>
      <c r="E146" s="127">
        <v>2</v>
      </c>
      <c r="F146" s="125">
        <v>0</v>
      </c>
      <c r="G146" s="65">
        <f t="shared" si="0"/>
        <v>2</v>
      </c>
      <c r="H146" s="65">
        <f t="shared" si="1"/>
        <v>1</v>
      </c>
      <c r="I146" s="65">
        <f t="shared" si="38"/>
        <v>0</v>
      </c>
      <c r="J146" s="93">
        <v>2</v>
      </c>
      <c r="K146" s="93">
        <v>1</v>
      </c>
      <c r="M146" s="30"/>
      <c r="N146" s="30"/>
      <c r="O146" s="30"/>
      <c r="P146" s="30"/>
      <c r="Q146" s="30"/>
      <c r="R146" s="30"/>
      <c r="S146" s="30"/>
      <c r="T146" s="30"/>
      <c r="U146" s="30"/>
      <c r="V146" s="30"/>
      <c r="W146" s="30"/>
      <c r="X146" s="30"/>
      <c r="Y146" s="30"/>
    </row>
    <row r="147" spans="1:25" ht="12.75" x14ac:dyDescent="0.2">
      <c r="A147" s="128">
        <v>3</v>
      </c>
      <c r="B147" s="129" t="s">
        <v>596</v>
      </c>
      <c r="C147" s="131" t="s">
        <v>70</v>
      </c>
      <c r="D147" s="131" t="s">
        <v>38</v>
      </c>
      <c r="E147" s="133">
        <v>0</v>
      </c>
      <c r="F147" s="131">
        <v>0</v>
      </c>
      <c r="G147" s="65">
        <f t="shared" si="0"/>
        <v>0</v>
      </c>
      <c r="H147" s="65">
        <f t="shared" si="1"/>
        <v>0</v>
      </c>
      <c r="I147" s="65">
        <f t="shared" si="38"/>
        <v>0</v>
      </c>
      <c r="J147" s="93">
        <v>2</v>
      </c>
      <c r="K147" s="93">
        <v>3</v>
      </c>
      <c r="M147" s="30"/>
      <c r="N147" s="30"/>
      <c r="O147" s="30"/>
      <c r="P147" s="30"/>
      <c r="Q147" s="30"/>
      <c r="R147" s="30"/>
      <c r="S147" s="30"/>
      <c r="T147" s="30"/>
      <c r="U147" s="30"/>
      <c r="V147" s="30"/>
      <c r="W147" s="30"/>
      <c r="X147" s="30"/>
      <c r="Y147" s="30"/>
    </row>
    <row r="148" spans="1:25" ht="12.75" x14ac:dyDescent="0.2">
      <c r="A148" s="128">
        <v>3</v>
      </c>
      <c r="B148" s="129" t="s">
        <v>597</v>
      </c>
      <c r="C148" s="131" t="s">
        <v>70</v>
      </c>
      <c r="D148" s="131" t="s">
        <v>38</v>
      </c>
      <c r="E148" s="133">
        <v>1</v>
      </c>
      <c r="F148" s="131">
        <v>0</v>
      </c>
      <c r="G148" s="65">
        <f t="shared" si="0"/>
        <v>1</v>
      </c>
      <c r="H148" s="65">
        <f t="shared" si="1"/>
        <v>1</v>
      </c>
      <c r="I148" s="65">
        <f t="shared" si="38"/>
        <v>0</v>
      </c>
      <c r="J148" s="93">
        <v>2</v>
      </c>
      <c r="K148" s="93">
        <v>3</v>
      </c>
      <c r="M148" s="30"/>
      <c r="N148" s="30"/>
      <c r="O148" s="30"/>
      <c r="P148" s="30"/>
      <c r="Q148" s="30"/>
      <c r="R148" s="30"/>
      <c r="S148" s="30"/>
      <c r="T148" s="30"/>
      <c r="U148" s="30"/>
      <c r="V148" s="30"/>
      <c r="W148" s="30"/>
      <c r="X148" s="30"/>
      <c r="Y148" s="30"/>
    </row>
    <row r="149" spans="1:25" ht="12.75" x14ac:dyDescent="0.2">
      <c r="A149" s="128">
        <v>3</v>
      </c>
      <c r="B149" s="129" t="s">
        <v>598</v>
      </c>
      <c r="C149" s="131" t="s">
        <v>70</v>
      </c>
      <c r="D149" s="131" t="s">
        <v>38</v>
      </c>
      <c r="E149" s="133">
        <v>1</v>
      </c>
      <c r="F149" s="131">
        <v>0</v>
      </c>
      <c r="G149" s="65">
        <f t="shared" si="0"/>
        <v>1</v>
      </c>
      <c r="H149" s="65">
        <f t="shared" si="1"/>
        <v>1</v>
      </c>
      <c r="I149" s="65">
        <f t="shared" si="38"/>
        <v>0</v>
      </c>
      <c r="J149" s="93">
        <v>2</v>
      </c>
      <c r="K149" s="93">
        <v>3</v>
      </c>
      <c r="M149" s="30"/>
      <c r="N149" s="30"/>
      <c r="O149" s="30"/>
      <c r="P149" s="30"/>
      <c r="Q149" s="30"/>
      <c r="R149" s="30"/>
      <c r="S149" s="30"/>
      <c r="T149" s="30"/>
      <c r="U149" s="30"/>
      <c r="V149" s="30"/>
      <c r="W149" s="30"/>
      <c r="X149" s="30"/>
      <c r="Y149" s="30"/>
    </row>
    <row r="150" spans="1:25" ht="12.75" x14ac:dyDescent="0.2">
      <c r="A150" s="73">
        <v>3</v>
      </c>
      <c r="B150" s="124" t="s">
        <v>599</v>
      </c>
      <c r="C150" s="125" t="s">
        <v>70</v>
      </c>
      <c r="D150" s="125" t="s">
        <v>18</v>
      </c>
      <c r="E150" s="125">
        <v>0</v>
      </c>
      <c r="F150" s="125">
        <v>0</v>
      </c>
      <c r="G150" s="65">
        <f t="shared" si="0"/>
        <v>0</v>
      </c>
      <c r="H150" s="65">
        <f t="shared" si="1"/>
        <v>0</v>
      </c>
      <c r="I150" s="65">
        <f t="shared" si="38"/>
        <v>0</v>
      </c>
      <c r="J150" s="93">
        <v>2</v>
      </c>
      <c r="K150" s="93">
        <v>1</v>
      </c>
      <c r="M150" s="30"/>
      <c r="N150" s="30"/>
      <c r="O150" s="30"/>
      <c r="P150" s="30"/>
      <c r="Q150" s="30"/>
      <c r="R150" s="30"/>
      <c r="S150" s="30"/>
      <c r="T150" s="30"/>
      <c r="U150" s="30"/>
      <c r="V150" s="30"/>
      <c r="W150" s="30"/>
      <c r="X150" s="30"/>
      <c r="Y150" s="30"/>
    </row>
    <row r="151" spans="1:25" ht="12.75" x14ac:dyDescent="0.2">
      <c r="A151" s="73">
        <v>3</v>
      </c>
      <c r="B151" s="124" t="s">
        <v>600</v>
      </c>
      <c r="C151" s="125" t="s">
        <v>70</v>
      </c>
      <c r="D151" s="125" t="s">
        <v>18</v>
      </c>
      <c r="E151" s="125">
        <v>0</v>
      </c>
      <c r="F151" s="125">
        <v>0</v>
      </c>
      <c r="G151" s="65">
        <f t="shared" si="0"/>
        <v>0</v>
      </c>
      <c r="H151" s="65">
        <f t="shared" si="1"/>
        <v>0</v>
      </c>
      <c r="I151" s="65">
        <f t="shared" si="38"/>
        <v>0</v>
      </c>
      <c r="J151" s="93">
        <v>2</v>
      </c>
      <c r="K151" s="93">
        <v>1</v>
      </c>
      <c r="M151" s="30"/>
      <c r="N151" s="30"/>
      <c r="O151" s="30"/>
      <c r="P151" s="30"/>
      <c r="Q151" s="30"/>
      <c r="R151" s="30"/>
      <c r="S151" s="30"/>
      <c r="T151" s="30"/>
      <c r="U151" s="30"/>
      <c r="V151" s="30"/>
      <c r="W151" s="30"/>
      <c r="X151" s="30"/>
      <c r="Y151" s="30"/>
    </row>
    <row r="152" spans="1:25" ht="12.75" x14ac:dyDescent="0.2">
      <c r="A152" s="128">
        <v>3</v>
      </c>
      <c r="B152" s="129" t="s">
        <v>601</v>
      </c>
      <c r="C152" s="131" t="s">
        <v>70</v>
      </c>
      <c r="D152" s="131" t="s">
        <v>38</v>
      </c>
      <c r="E152" s="131">
        <v>0</v>
      </c>
      <c r="F152" s="131">
        <v>0</v>
      </c>
      <c r="G152" s="65">
        <f t="shared" si="0"/>
        <v>0</v>
      </c>
      <c r="H152" s="65">
        <f t="shared" si="1"/>
        <v>0</v>
      </c>
      <c r="I152" s="65">
        <f t="shared" si="38"/>
        <v>0</v>
      </c>
      <c r="J152" s="93">
        <v>2</v>
      </c>
      <c r="K152" s="93">
        <v>3</v>
      </c>
      <c r="M152" s="30"/>
      <c r="N152" s="30"/>
      <c r="O152" s="30"/>
      <c r="P152" s="30"/>
      <c r="Q152" s="30"/>
      <c r="R152" s="30"/>
      <c r="S152" s="30"/>
      <c r="T152" s="30"/>
      <c r="U152" s="30"/>
      <c r="V152" s="30"/>
      <c r="W152" s="30"/>
      <c r="X152" s="30"/>
      <c r="Y152" s="30"/>
    </row>
    <row r="153" spans="1:25" ht="12.75" x14ac:dyDescent="0.2">
      <c r="A153" s="73">
        <v>3</v>
      </c>
      <c r="B153" s="124" t="s">
        <v>603</v>
      </c>
      <c r="C153" s="125" t="s">
        <v>70</v>
      </c>
      <c r="D153" s="125" t="s">
        <v>18</v>
      </c>
      <c r="E153" s="127">
        <v>2</v>
      </c>
      <c r="F153" s="125">
        <v>0</v>
      </c>
      <c r="G153" s="65">
        <f t="shared" si="0"/>
        <v>2</v>
      </c>
      <c r="H153" s="65">
        <f t="shared" si="1"/>
        <v>1</v>
      </c>
      <c r="I153" s="65">
        <f t="shared" si="38"/>
        <v>0</v>
      </c>
      <c r="J153" s="93">
        <v>2</v>
      </c>
      <c r="K153" s="93">
        <v>1</v>
      </c>
      <c r="M153" s="30"/>
      <c r="N153" s="30"/>
      <c r="O153" s="30"/>
      <c r="P153" s="30"/>
      <c r="Q153" s="30"/>
      <c r="R153" s="30"/>
      <c r="S153" s="30"/>
      <c r="T153" s="30"/>
      <c r="U153" s="30"/>
      <c r="V153" s="30"/>
      <c r="W153" s="30"/>
      <c r="X153" s="30"/>
      <c r="Y153" s="30"/>
    </row>
    <row r="154" spans="1:25" ht="12.75" x14ac:dyDescent="0.2">
      <c r="A154" s="73">
        <v>3</v>
      </c>
      <c r="B154" s="124" t="s">
        <v>605</v>
      </c>
      <c r="C154" s="125" t="s">
        <v>70</v>
      </c>
      <c r="D154" s="125" t="s">
        <v>18</v>
      </c>
      <c r="E154" s="127">
        <v>1</v>
      </c>
      <c r="F154" s="125">
        <v>0</v>
      </c>
      <c r="G154" s="65">
        <f t="shared" si="0"/>
        <v>1</v>
      </c>
      <c r="H154" s="65">
        <f t="shared" si="1"/>
        <v>1</v>
      </c>
      <c r="I154" s="65">
        <f t="shared" si="38"/>
        <v>0</v>
      </c>
      <c r="J154" s="93">
        <v>2</v>
      </c>
      <c r="K154" s="93">
        <v>1</v>
      </c>
      <c r="M154" s="30"/>
      <c r="N154" s="30"/>
      <c r="O154" s="30"/>
      <c r="P154" s="30"/>
      <c r="Q154" s="30"/>
      <c r="R154" s="30"/>
      <c r="S154" s="30"/>
      <c r="T154" s="30"/>
      <c r="U154" s="30"/>
      <c r="V154" s="30"/>
      <c r="W154" s="30"/>
      <c r="X154" s="30"/>
      <c r="Y154" s="30"/>
    </row>
    <row r="155" spans="1:25" ht="12.75" x14ac:dyDescent="0.2">
      <c r="A155" s="73">
        <v>4</v>
      </c>
      <c r="B155" s="124" t="s">
        <v>607</v>
      </c>
      <c r="C155" s="125" t="s">
        <v>70</v>
      </c>
      <c r="D155" s="125" t="s">
        <v>18</v>
      </c>
      <c r="E155" s="127">
        <v>2</v>
      </c>
      <c r="F155" s="125">
        <v>0</v>
      </c>
      <c r="G155" s="65">
        <f t="shared" si="0"/>
        <v>2</v>
      </c>
      <c r="H155" s="65">
        <f t="shared" si="1"/>
        <v>1</v>
      </c>
      <c r="I155" s="65">
        <f t="shared" si="38"/>
        <v>0</v>
      </c>
      <c r="J155" s="93">
        <v>2</v>
      </c>
      <c r="K155" s="93">
        <v>1</v>
      </c>
      <c r="M155" s="30"/>
      <c r="N155" s="30"/>
      <c r="O155" s="30"/>
      <c r="P155" s="30"/>
      <c r="Q155" s="30"/>
      <c r="R155" s="30"/>
      <c r="S155" s="30"/>
      <c r="T155" s="30"/>
      <c r="U155" s="30"/>
      <c r="V155" s="30"/>
      <c r="W155" s="30"/>
      <c r="X155" s="30"/>
      <c r="Y155" s="30"/>
    </row>
    <row r="156" spans="1:25" ht="12.75" x14ac:dyDescent="0.2">
      <c r="A156" s="128">
        <v>4</v>
      </c>
      <c r="B156" s="129" t="s">
        <v>608</v>
      </c>
      <c r="C156" s="131" t="s">
        <v>70</v>
      </c>
      <c r="D156" s="131" t="s">
        <v>38</v>
      </c>
      <c r="E156" s="131">
        <v>0</v>
      </c>
      <c r="F156" s="131">
        <v>0</v>
      </c>
      <c r="G156" s="65">
        <f t="shared" si="0"/>
        <v>0</v>
      </c>
      <c r="H156" s="65">
        <f t="shared" si="1"/>
        <v>0</v>
      </c>
      <c r="I156" s="65">
        <f t="shared" si="38"/>
        <v>0</v>
      </c>
      <c r="J156" s="93">
        <v>2</v>
      </c>
      <c r="K156" s="93">
        <v>3</v>
      </c>
      <c r="M156" s="30"/>
      <c r="N156" s="30"/>
      <c r="O156" s="30"/>
      <c r="P156" s="30"/>
      <c r="Q156" s="30"/>
      <c r="R156" s="30"/>
      <c r="S156" s="30"/>
      <c r="T156" s="30"/>
      <c r="U156" s="30"/>
      <c r="V156" s="30"/>
      <c r="W156" s="30"/>
      <c r="X156" s="30"/>
      <c r="Y156" s="30"/>
    </row>
    <row r="157" spans="1:25" ht="12.75" x14ac:dyDescent="0.2">
      <c r="A157" s="73">
        <v>4</v>
      </c>
      <c r="B157" s="124" t="s">
        <v>610</v>
      </c>
      <c r="C157" s="125" t="s">
        <v>70</v>
      </c>
      <c r="D157" s="125" t="s">
        <v>18</v>
      </c>
      <c r="E157" s="127">
        <v>2</v>
      </c>
      <c r="F157" s="125">
        <v>0</v>
      </c>
      <c r="G157" s="65">
        <f t="shared" si="0"/>
        <v>2</v>
      </c>
      <c r="H157" s="65">
        <f t="shared" si="1"/>
        <v>1</v>
      </c>
      <c r="I157" s="65">
        <f t="shared" si="38"/>
        <v>0</v>
      </c>
      <c r="J157" s="93">
        <v>2</v>
      </c>
      <c r="K157" s="93">
        <v>1</v>
      </c>
      <c r="M157" s="30"/>
      <c r="N157" s="30"/>
      <c r="O157" s="30"/>
      <c r="P157" s="30"/>
      <c r="Q157" s="30"/>
      <c r="R157" s="30"/>
      <c r="S157" s="30"/>
      <c r="T157" s="30"/>
      <c r="U157" s="30"/>
      <c r="V157" s="30"/>
      <c r="W157" s="30"/>
      <c r="X157" s="30"/>
      <c r="Y157" s="30"/>
    </row>
    <row r="158" spans="1:25" ht="12.75" x14ac:dyDescent="0.2">
      <c r="A158" s="128">
        <v>4</v>
      </c>
      <c r="B158" s="129" t="s">
        <v>611</v>
      </c>
      <c r="C158" s="131" t="s">
        <v>70</v>
      </c>
      <c r="D158" s="131" t="s">
        <v>38</v>
      </c>
      <c r="E158" s="131">
        <v>0</v>
      </c>
      <c r="F158" s="131">
        <v>0</v>
      </c>
      <c r="G158" s="65">
        <f t="shared" si="0"/>
        <v>0</v>
      </c>
      <c r="H158" s="65">
        <f t="shared" si="1"/>
        <v>0</v>
      </c>
      <c r="I158" s="65">
        <f t="shared" si="38"/>
        <v>0</v>
      </c>
      <c r="J158" s="93">
        <v>2</v>
      </c>
      <c r="K158" s="93">
        <v>3</v>
      </c>
      <c r="M158" s="30"/>
      <c r="N158" s="30"/>
      <c r="O158" s="30"/>
      <c r="P158" s="30"/>
      <c r="Q158" s="30"/>
      <c r="R158" s="30"/>
      <c r="S158" s="30"/>
      <c r="T158" s="30"/>
      <c r="U158" s="30"/>
      <c r="V158" s="30"/>
      <c r="W158" s="30"/>
      <c r="X158" s="30"/>
      <c r="Y158" s="30"/>
    </row>
    <row r="159" spans="1:25" ht="12.75" x14ac:dyDescent="0.2">
      <c r="A159" s="128">
        <v>4</v>
      </c>
      <c r="B159" s="129" t="s">
        <v>613</v>
      </c>
      <c r="C159" s="131" t="s">
        <v>70</v>
      </c>
      <c r="D159" s="131" t="s">
        <v>38</v>
      </c>
      <c r="E159" s="131">
        <v>0</v>
      </c>
      <c r="F159" s="131">
        <v>0</v>
      </c>
      <c r="G159" s="65">
        <f t="shared" si="0"/>
        <v>0</v>
      </c>
      <c r="H159" s="65">
        <f t="shared" si="1"/>
        <v>0</v>
      </c>
      <c r="I159" s="65">
        <f t="shared" si="38"/>
        <v>0</v>
      </c>
      <c r="J159" s="93">
        <v>2</v>
      </c>
      <c r="K159" s="93">
        <v>3</v>
      </c>
      <c r="M159" s="30"/>
      <c r="N159" s="30"/>
      <c r="O159" s="30"/>
      <c r="P159" s="30"/>
      <c r="Q159" s="30"/>
      <c r="R159" s="30"/>
      <c r="S159" s="30"/>
      <c r="T159" s="30"/>
      <c r="U159" s="30"/>
      <c r="V159" s="30"/>
      <c r="W159" s="30"/>
      <c r="X159" s="30"/>
      <c r="Y159" s="30"/>
    </row>
    <row r="160" spans="1:25" ht="12.75" x14ac:dyDescent="0.2">
      <c r="A160" s="73">
        <v>4</v>
      </c>
      <c r="B160" s="124" t="s">
        <v>614</v>
      </c>
      <c r="C160" s="125" t="s">
        <v>70</v>
      </c>
      <c r="D160" s="125" t="s">
        <v>18</v>
      </c>
      <c r="E160" s="125">
        <v>0</v>
      </c>
      <c r="F160" s="125">
        <v>0</v>
      </c>
      <c r="G160" s="65">
        <f t="shared" si="0"/>
        <v>0</v>
      </c>
      <c r="H160" s="65">
        <f t="shared" si="1"/>
        <v>0</v>
      </c>
      <c r="I160" s="65">
        <f t="shared" si="38"/>
        <v>0</v>
      </c>
      <c r="J160" s="93">
        <v>2</v>
      </c>
      <c r="K160" s="93">
        <v>1</v>
      </c>
      <c r="M160" s="30"/>
      <c r="N160" s="30"/>
      <c r="O160" s="30"/>
      <c r="P160" s="30"/>
      <c r="Q160" s="30"/>
      <c r="R160" s="30"/>
      <c r="S160" s="30"/>
      <c r="T160" s="30"/>
      <c r="U160" s="30"/>
      <c r="V160" s="30"/>
      <c r="W160" s="30"/>
      <c r="X160" s="30"/>
      <c r="Y160" s="30"/>
    </row>
    <row r="161" spans="1:25" ht="12.75" x14ac:dyDescent="0.2">
      <c r="A161" s="73">
        <v>4</v>
      </c>
      <c r="B161" s="124" t="s">
        <v>616</v>
      </c>
      <c r="C161" s="125" t="s">
        <v>70</v>
      </c>
      <c r="D161" s="125" t="s">
        <v>18</v>
      </c>
      <c r="E161" s="127">
        <v>2</v>
      </c>
      <c r="F161" s="125">
        <v>0</v>
      </c>
      <c r="G161" s="65">
        <f t="shared" si="0"/>
        <v>2</v>
      </c>
      <c r="H161" s="65">
        <f t="shared" si="1"/>
        <v>1</v>
      </c>
      <c r="I161" s="65">
        <f t="shared" si="38"/>
        <v>0</v>
      </c>
      <c r="J161" s="93">
        <v>2</v>
      </c>
      <c r="K161" s="93">
        <v>1</v>
      </c>
      <c r="M161" s="30"/>
      <c r="N161" s="30"/>
      <c r="O161" s="30"/>
      <c r="P161" s="30"/>
      <c r="Q161" s="30"/>
      <c r="R161" s="30"/>
      <c r="S161" s="30"/>
      <c r="T161" s="30"/>
      <c r="U161" s="30"/>
      <c r="V161" s="30"/>
      <c r="W161" s="30"/>
      <c r="X161" s="30"/>
      <c r="Y161" s="30"/>
    </row>
    <row r="162" spans="1:25" ht="12.75" x14ac:dyDescent="0.2">
      <c r="A162" s="310">
        <v>4</v>
      </c>
      <c r="B162" s="312" t="s">
        <v>617</v>
      </c>
      <c r="C162" s="314" t="s">
        <v>70</v>
      </c>
      <c r="D162" s="314" t="s">
        <v>37</v>
      </c>
      <c r="E162" s="315">
        <v>2</v>
      </c>
      <c r="F162" s="314">
        <v>0</v>
      </c>
      <c r="G162" s="65">
        <f t="shared" si="0"/>
        <v>2</v>
      </c>
      <c r="H162" s="65">
        <f t="shared" si="1"/>
        <v>1</v>
      </c>
      <c r="I162" s="65">
        <f t="shared" si="38"/>
        <v>0</v>
      </c>
      <c r="J162" s="93">
        <v>2</v>
      </c>
      <c r="K162" s="93">
        <v>2</v>
      </c>
      <c r="M162" s="30"/>
      <c r="N162" s="30"/>
      <c r="O162" s="30"/>
      <c r="P162" s="30"/>
      <c r="Q162" s="30"/>
      <c r="R162" s="30"/>
      <c r="S162" s="30"/>
      <c r="T162" s="30"/>
      <c r="U162" s="30"/>
      <c r="V162" s="30"/>
      <c r="W162" s="30"/>
      <c r="X162" s="30"/>
      <c r="Y162" s="30"/>
    </row>
    <row r="163" spans="1:25" ht="12.75" x14ac:dyDescent="0.2">
      <c r="A163" s="73">
        <v>5</v>
      </c>
      <c r="B163" s="124" t="s">
        <v>618</v>
      </c>
      <c r="C163" s="125" t="s">
        <v>70</v>
      </c>
      <c r="D163" s="125" t="s">
        <v>18</v>
      </c>
      <c r="E163" s="125">
        <v>0</v>
      </c>
      <c r="F163" s="125">
        <v>0</v>
      </c>
      <c r="G163" s="65">
        <f t="shared" si="0"/>
        <v>0</v>
      </c>
      <c r="H163" s="65">
        <f t="shared" si="1"/>
        <v>0</v>
      </c>
      <c r="I163" s="65">
        <f t="shared" si="38"/>
        <v>0</v>
      </c>
      <c r="J163" s="93">
        <v>2</v>
      </c>
      <c r="K163" s="93">
        <v>1</v>
      </c>
      <c r="M163" s="30"/>
      <c r="N163" s="30"/>
      <c r="O163" s="30"/>
      <c r="P163" s="30"/>
      <c r="Q163" s="30"/>
      <c r="R163" s="30"/>
      <c r="S163" s="30"/>
      <c r="T163" s="30"/>
      <c r="U163" s="30"/>
      <c r="V163" s="30"/>
      <c r="W163" s="30"/>
      <c r="X163" s="30"/>
      <c r="Y163" s="30"/>
    </row>
    <row r="164" spans="1:25" ht="12.75" x14ac:dyDescent="0.2">
      <c r="A164" s="73">
        <v>5</v>
      </c>
      <c r="B164" s="124" t="s">
        <v>620</v>
      </c>
      <c r="C164" s="125" t="s">
        <v>70</v>
      </c>
      <c r="D164" s="125" t="s">
        <v>18</v>
      </c>
      <c r="E164" s="127">
        <v>2</v>
      </c>
      <c r="F164" s="125">
        <v>0</v>
      </c>
      <c r="G164" s="65">
        <f t="shared" si="0"/>
        <v>2</v>
      </c>
      <c r="H164" s="65">
        <f t="shared" si="1"/>
        <v>1</v>
      </c>
      <c r="I164" s="65">
        <f t="shared" si="38"/>
        <v>0</v>
      </c>
      <c r="J164" s="93">
        <v>2</v>
      </c>
      <c r="K164" s="93">
        <v>1</v>
      </c>
      <c r="M164" s="30"/>
      <c r="N164" s="30"/>
      <c r="O164" s="30"/>
      <c r="P164" s="30"/>
      <c r="Q164" s="30"/>
      <c r="R164" s="30"/>
      <c r="S164" s="30"/>
      <c r="T164" s="30"/>
      <c r="U164" s="30"/>
      <c r="V164" s="30"/>
      <c r="W164" s="30"/>
      <c r="X164" s="30"/>
      <c r="Y164" s="30"/>
    </row>
    <row r="165" spans="1:25" ht="12.75" x14ac:dyDescent="0.2">
      <c r="A165" s="128">
        <v>5</v>
      </c>
      <c r="B165" s="129" t="s">
        <v>621</v>
      </c>
      <c r="C165" s="131" t="s">
        <v>70</v>
      </c>
      <c r="D165" s="131" t="s">
        <v>38</v>
      </c>
      <c r="E165" s="133">
        <v>1</v>
      </c>
      <c r="F165" s="131">
        <v>0</v>
      </c>
      <c r="G165" s="65">
        <f t="shared" si="0"/>
        <v>1</v>
      </c>
      <c r="H165" s="65">
        <f t="shared" si="1"/>
        <v>1</v>
      </c>
      <c r="I165" s="65">
        <f t="shared" si="38"/>
        <v>0</v>
      </c>
      <c r="J165" s="93">
        <v>2</v>
      </c>
      <c r="K165" s="93">
        <v>3</v>
      </c>
      <c r="M165" s="30"/>
      <c r="N165" s="30"/>
      <c r="O165" s="30"/>
      <c r="P165" s="30"/>
      <c r="Q165" s="30"/>
      <c r="R165" s="30"/>
      <c r="S165" s="30"/>
      <c r="T165" s="30"/>
      <c r="U165" s="30"/>
      <c r="V165" s="30"/>
      <c r="W165" s="30"/>
      <c r="X165" s="30"/>
      <c r="Y165" s="30"/>
    </row>
    <row r="166" spans="1:25" ht="12.75" x14ac:dyDescent="0.2">
      <c r="A166" s="130">
        <v>5</v>
      </c>
      <c r="B166" s="132" t="s">
        <v>622</v>
      </c>
      <c r="C166" s="140" t="s">
        <v>70</v>
      </c>
      <c r="D166" s="140" t="s">
        <v>168</v>
      </c>
      <c r="E166" s="141">
        <v>2</v>
      </c>
      <c r="F166" s="140">
        <v>0</v>
      </c>
      <c r="G166" s="65">
        <f t="shared" si="0"/>
        <v>2</v>
      </c>
      <c r="H166" s="65">
        <f t="shared" si="1"/>
        <v>1</v>
      </c>
      <c r="I166" s="65">
        <f t="shared" si="38"/>
        <v>0</v>
      </c>
      <c r="J166" s="93">
        <v>2</v>
      </c>
      <c r="K166" s="93">
        <v>4</v>
      </c>
      <c r="M166" s="30"/>
      <c r="N166" s="30"/>
      <c r="O166" s="30"/>
      <c r="P166" s="30"/>
      <c r="Q166" s="30"/>
      <c r="R166" s="30"/>
      <c r="S166" s="30"/>
      <c r="T166" s="30"/>
      <c r="U166" s="30"/>
      <c r="V166" s="30"/>
      <c r="W166" s="30"/>
      <c r="X166" s="30"/>
      <c r="Y166" s="30"/>
    </row>
    <row r="167" spans="1:25" ht="12.75" x14ac:dyDescent="0.2">
      <c r="A167" s="128">
        <v>5</v>
      </c>
      <c r="B167" s="129" t="s">
        <v>623</v>
      </c>
      <c r="C167" s="131" t="s">
        <v>70</v>
      </c>
      <c r="D167" s="131" t="s">
        <v>38</v>
      </c>
      <c r="E167" s="133">
        <v>1</v>
      </c>
      <c r="F167" s="131">
        <v>0</v>
      </c>
      <c r="G167" s="65">
        <f t="shared" si="0"/>
        <v>1</v>
      </c>
      <c r="H167" s="65">
        <f t="shared" si="1"/>
        <v>1</v>
      </c>
      <c r="I167" s="65">
        <f t="shared" si="38"/>
        <v>0</v>
      </c>
      <c r="J167" s="93">
        <v>2</v>
      </c>
      <c r="K167" s="93">
        <v>3</v>
      </c>
      <c r="M167" s="30"/>
      <c r="N167" s="30"/>
      <c r="O167" s="30"/>
      <c r="P167" s="30"/>
      <c r="Q167" s="30"/>
      <c r="R167" s="30"/>
      <c r="S167" s="30"/>
      <c r="T167" s="30"/>
      <c r="U167" s="30"/>
      <c r="V167" s="30"/>
      <c r="W167" s="30"/>
      <c r="X167" s="30"/>
      <c r="Y167" s="30"/>
    </row>
    <row r="168" spans="1:25" ht="12.75" x14ac:dyDescent="0.2">
      <c r="A168" s="310">
        <v>5</v>
      </c>
      <c r="B168" s="312" t="s">
        <v>624</v>
      </c>
      <c r="C168" s="314" t="s">
        <v>70</v>
      </c>
      <c r="D168" s="314" t="s">
        <v>37</v>
      </c>
      <c r="E168" s="315">
        <v>2</v>
      </c>
      <c r="F168" s="314">
        <v>0</v>
      </c>
      <c r="G168" s="65">
        <f t="shared" si="0"/>
        <v>2</v>
      </c>
      <c r="H168" s="65">
        <f t="shared" si="1"/>
        <v>1</v>
      </c>
      <c r="I168" s="65">
        <f t="shared" si="38"/>
        <v>0</v>
      </c>
      <c r="J168" s="93">
        <v>2</v>
      </c>
      <c r="K168" s="93">
        <v>2</v>
      </c>
      <c r="M168" s="30"/>
      <c r="N168" s="30"/>
      <c r="O168" s="30"/>
      <c r="P168" s="30"/>
      <c r="Q168" s="30"/>
      <c r="R168" s="30"/>
      <c r="S168" s="30"/>
      <c r="T168" s="30"/>
      <c r="U168" s="30"/>
      <c r="V168" s="30"/>
      <c r="W168" s="30"/>
      <c r="X168" s="30"/>
      <c r="Y168" s="30"/>
    </row>
    <row r="169" spans="1:25" ht="12.75" x14ac:dyDescent="0.2">
      <c r="A169" s="73">
        <v>5</v>
      </c>
      <c r="B169" s="124" t="s">
        <v>625</v>
      </c>
      <c r="C169" s="125" t="s">
        <v>70</v>
      </c>
      <c r="D169" s="125" t="s">
        <v>18</v>
      </c>
      <c r="E169" s="127">
        <v>2</v>
      </c>
      <c r="F169" s="125">
        <v>0</v>
      </c>
      <c r="G169" s="65">
        <f t="shared" si="0"/>
        <v>2</v>
      </c>
      <c r="H169" s="65">
        <f t="shared" si="1"/>
        <v>1</v>
      </c>
      <c r="I169" s="65">
        <f t="shared" si="38"/>
        <v>0</v>
      </c>
      <c r="J169" s="93">
        <v>2</v>
      </c>
      <c r="K169" s="93">
        <v>1</v>
      </c>
      <c r="M169" s="30"/>
      <c r="N169" s="30"/>
      <c r="O169" s="30"/>
      <c r="P169" s="30"/>
      <c r="Q169" s="30"/>
      <c r="R169" s="30"/>
      <c r="S169" s="30"/>
      <c r="T169" s="30"/>
      <c r="U169" s="30"/>
      <c r="V169" s="30"/>
      <c r="W169" s="30"/>
      <c r="X169" s="30"/>
      <c r="Y169" s="30"/>
    </row>
    <row r="170" spans="1:25" ht="12.75" x14ac:dyDescent="0.2">
      <c r="A170" s="73">
        <v>6</v>
      </c>
      <c r="B170" s="124" t="s">
        <v>626</v>
      </c>
      <c r="C170" s="125" t="s">
        <v>70</v>
      </c>
      <c r="D170" s="125" t="s">
        <v>18</v>
      </c>
      <c r="E170" s="127">
        <v>2</v>
      </c>
      <c r="F170" s="125">
        <v>0</v>
      </c>
      <c r="G170" s="65">
        <f t="shared" si="0"/>
        <v>2</v>
      </c>
      <c r="H170" s="65">
        <f t="shared" si="1"/>
        <v>1</v>
      </c>
      <c r="I170" s="65">
        <f t="shared" si="38"/>
        <v>0</v>
      </c>
      <c r="J170" s="93">
        <v>2</v>
      </c>
      <c r="K170" s="93">
        <v>1</v>
      </c>
      <c r="M170" s="30"/>
      <c r="N170" s="30"/>
      <c r="O170" s="30"/>
      <c r="P170" s="30"/>
      <c r="Q170" s="30"/>
      <c r="R170" s="30"/>
      <c r="S170" s="30"/>
      <c r="T170" s="30"/>
      <c r="U170" s="30"/>
      <c r="V170" s="30"/>
      <c r="W170" s="30"/>
      <c r="X170" s="30"/>
      <c r="Y170" s="30"/>
    </row>
    <row r="171" spans="1:25" ht="12.75" x14ac:dyDescent="0.2">
      <c r="A171" s="73">
        <v>6</v>
      </c>
      <c r="B171" s="124" t="s">
        <v>627</v>
      </c>
      <c r="C171" s="125" t="s">
        <v>70</v>
      </c>
      <c r="D171" s="125" t="s">
        <v>18</v>
      </c>
      <c r="E171" s="127">
        <v>2</v>
      </c>
      <c r="F171" s="125">
        <v>0</v>
      </c>
      <c r="G171" s="65">
        <f t="shared" si="0"/>
        <v>2</v>
      </c>
      <c r="H171" s="65">
        <f t="shared" si="1"/>
        <v>1</v>
      </c>
      <c r="I171" s="65">
        <f t="shared" si="38"/>
        <v>0</v>
      </c>
      <c r="J171" s="93">
        <v>2</v>
      </c>
      <c r="K171" s="93">
        <v>1</v>
      </c>
      <c r="M171" s="30"/>
      <c r="N171" s="30"/>
      <c r="O171" s="30"/>
      <c r="P171" s="30"/>
      <c r="Q171" s="30"/>
      <c r="R171" s="30"/>
      <c r="S171" s="30"/>
      <c r="T171" s="30"/>
      <c r="U171" s="30"/>
      <c r="V171" s="30"/>
      <c r="W171" s="30"/>
      <c r="X171" s="30"/>
      <c r="Y171" s="30"/>
    </row>
    <row r="172" spans="1:25" ht="12.75" x14ac:dyDescent="0.2">
      <c r="A172" s="73">
        <v>6</v>
      </c>
      <c r="B172" s="124" t="s">
        <v>628</v>
      </c>
      <c r="C172" s="125" t="s">
        <v>70</v>
      </c>
      <c r="D172" s="125" t="s">
        <v>18</v>
      </c>
      <c r="E172" s="127">
        <v>2</v>
      </c>
      <c r="F172" s="125">
        <v>0</v>
      </c>
      <c r="G172" s="65">
        <f t="shared" si="0"/>
        <v>2</v>
      </c>
      <c r="H172" s="65">
        <f t="shared" si="1"/>
        <v>1</v>
      </c>
      <c r="I172" s="65">
        <f t="shared" si="38"/>
        <v>0</v>
      </c>
      <c r="J172" s="93">
        <v>2</v>
      </c>
      <c r="K172" s="93">
        <v>1</v>
      </c>
      <c r="M172" s="30"/>
      <c r="N172" s="30"/>
      <c r="O172" s="30"/>
      <c r="P172" s="30"/>
      <c r="Q172" s="30"/>
      <c r="R172" s="30"/>
      <c r="S172" s="30"/>
      <c r="T172" s="30"/>
      <c r="U172" s="30"/>
      <c r="V172" s="30"/>
      <c r="W172" s="30"/>
      <c r="X172" s="30"/>
      <c r="Y172" s="30"/>
    </row>
    <row r="173" spans="1:25" ht="12.75" x14ac:dyDescent="0.2">
      <c r="A173" s="73">
        <v>7</v>
      </c>
      <c r="B173" s="124" t="s">
        <v>629</v>
      </c>
      <c r="C173" s="125" t="s">
        <v>70</v>
      </c>
      <c r="D173" s="125" t="s">
        <v>18</v>
      </c>
      <c r="E173" s="125">
        <v>0</v>
      </c>
      <c r="F173" s="125">
        <v>0</v>
      </c>
      <c r="G173" s="65">
        <f t="shared" si="0"/>
        <v>0</v>
      </c>
      <c r="H173" s="65">
        <f t="shared" si="1"/>
        <v>0</v>
      </c>
      <c r="I173" s="65">
        <f t="shared" si="38"/>
        <v>0</v>
      </c>
      <c r="J173" s="93">
        <v>2</v>
      </c>
      <c r="K173" s="93">
        <v>1</v>
      </c>
      <c r="M173" s="30"/>
      <c r="N173" s="30"/>
      <c r="O173" s="30"/>
      <c r="P173" s="30"/>
      <c r="Q173" s="30"/>
      <c r="R173" s="30"/>
      <c r="S173" s="30"/>
      <c r="T173" s="30"/>
      <c r="U173" s="30"/>
      <c r="V173" s="30"/>
      <c r="W173" s="30"/>
      <c r="X173" s="30"/>
      <c r="Y173" s="30"/>
    </row>
    <row r="174" spans="1:25" ht="12.75" x14ac:dyDescent="0.2">
      <c r="A174" s="143">
        <v>1</v>
      </c>
      <c r="B174" s="144" t="s">
        <v>630</v>
      </c>
      <c r="C174" s="157" t="s">
        <v>86</v>
      </c>
      <c r="D174" s="157" t="s">
        <v>18</v>
      </c>
      <c r="E174" s="157">
        <v>0</v>
      </c>
      <c r="F174" s="157">
        <v>0</v>
      </c>
      <c r="G174" s="65">
        <f t="shared" si="0"/>
        <v>0</v>
      </c>
      <c r="H174" s="65">
        <f t="shared" si="1"/>
        <v>0</v>
      </c>
      <c r="I174" s="65">
        <f t="shared" ref="I174:I194" si="39">(MIN(E174,2)+F174-G174)*400</f>
        <v>0</v>
      </c>
      <c r="J174" s="93">
        <v>3</v>
      </c>
      <c r="K174" s="93">
        <v>1</v>
      </c>
      <c r="M174" s="30"/>
      <c r="N174" s="30"/>
      <c r="O174" s="30"/>
      <c r="P174" s="30"/>
      <c r="Q174" s="30"/>
      <c r="R174" s="30"/>
      <c r="S174" s="30"/>
      <c r="T174" s="30"/>
      <c r="U174" s="30"/>
      <c r="V174" s="30"/>
      <c r="W174" s="30"/>
      <c r="X174" s="30"/>
      <c r="Y174" s="30"/>
    </row>
    <row r="175" spans="1:25" ht="12.75" x14ac:dyDescent="0.2">
      <c r="A175" s="333">
        <v>2</v>
      </c>
      <c r="B175" s="334" t="s">
        <v>631</v>
      </c>
      <c r="C175" s="336" t="s">
        <v>86</v>
      </c>
      <c r="D175" s="336" t="s">
        <v>178</v>
      </c>
      <c r="E175" s="336">
        <v>0</v>
      </c>
      <c r="F175" s="336">
        <v>0</v>
      </c>
      <c r="G175" s="65">
        <f t="shared" si="0"/>
        <v>0</v>
      </c>
      <c r="H175" s="65">
        <f t="shared" si="1"/>
        <v>0</v>
      </c>
      <c r="I175" s="65">
        <f t="shared" si="39"/>
        <v>0</v>
      </c>
      <c r="J175" s="93">
        <v>3</v>
      </c>
      <c r="K175" s="93">
        <v>2</v>
      </c>
      <c r="M175" s="30"/>
      <c r="N175" s="30"/>
      <c r="O175" s="30"/>
      <c r="P175" s="30"/>
      <c r="Q175" s="30"/>
      <c r="R175" s="30"/>
      <c r="S175" s="30"/>
      <c r="T175" s="30"/>
      <c r="U175" s="30"/>
      <c r="V175" s="30"/>
      <c r="W175" s="30"/>
      <c r="X175" s="30"/>
      <c r="Y175" s="30"/>
    </row>
    <row r="176" spans="1:25" ht="12.75" x14ac:dyDescent="0.2">
      <c r="A176" s="143">
        <v>2</v>
      </c>
      <c r="B176" s="144" t="s">
        <v>633</v>
      </c>
      <c r="C176" s="157" t="s">
        <v>86</v>
      </c>
      <c r="D176" s="157" t="s">
        <v>18</v>
      </c>
      <c r="E176" s="158">
        <v>2</v>
      </c>
      <c r="F176" s="157">
        <v>0</v>
      </c>
      <c r="G176" s="65">
        <f t="shared" si="0"/>
        <v>2</v>
      </c>
      <c r="H176" s="65">
        <f t="shared" si="1"/>
        <v>1</v>
      </c>
      <c r="I176" s="65">
        <f t="shared" si="39"/>
        <v>0</v>
      </c>
      <c r="J176" s="93">
        <v>3</v>
      </c>
      <c r="K176" s="93">
        <v>1</v>
      </c>
      <c r="M176" s="30"/>
      <c r="N176" s="30"/>
      <c r="O176" s="30"/>
      <c r="P176" s="30"/>
      <c r="Q176" s="30"/>
      <c r="R176" s="30"/>
      <c r="S176" s="30"/>
      <c r="T176" s="30"/>
      <c r="U176" s="30"/>
      <c r="V176" s="30"/>
      <c r="W176" s="30"/>
      <c r="X176" s="30"/>
      <c r="Y176" s="30"/>
    </row>
    <row r="177" spans="1:25" ht="12.75" x14ac:dyDescent="0.2">
      <c r="A177" s="337">
        <v>2</v>
      </c>
      <c r="B177" s="339" t="s">
        <v>634</v>
      </c>
      <c r="C177" s="341" t="s">
        <v>86</v>
      </c>
      <c r="D177" s="341" t="s">
        <v>37</v>
      </c>
      <c r="E177" s="343">
        <v>2</v>
      </c>
      <c r="F177" s="341">
        <v>0</v>
      </c>
      <c r="G177" s="65">
        <f t="shared" si="0"/>
        <v>2</v>
      </c>
      <c r="H177" s="65">
        <f t="shared" si="1"/>
        <v>1</v>
      </c>
      <c r="I177" s="65">
        <f t="shared" si="39"/>
        <v>0</v>
      </c>
      <c r="J177" s="93">
        <v>3</v>
      </c>
      <c r="K177" s="93">
        <v>2</v>
      </c>
      <c r="M177" s="30"/>
      <c r="N177" s="30"/>
      <c r="O177" s="30"/>
      <c r="P177" s="30"/>
      <c r="Q177" s="30"/>
      <c r="R177" s="30"/>
      <c r="S177" s="30"/>
      <c r="T177" s="30"/>
      <c r="U177" s="30"/>
      <c r="V177" s="30"/>
      <c r="W177" s="30"/>
      <c r="X177" s="30"/>
      <c r="Y177" s="30"/>
    </row>
    <row r="178" spans="1:25" ht="12.75" x14ac:dyDescent="0.2">
      <c r="A178" s="152">
        <v>2</v>
      </c>
      <c r="B178" s="153" t="s">
        <v>636</v>
      </c>
      <c r="C178" s="161" t="s">
        <v>86</v>
      </c>
      <c r="D178" s="161" t="s">
        <v>38</v>
      </c>
      <c r="E178" s="161">
        <v>0</v>
      </c>
      <c r="F178" s="161">
        <v>0</v>
      </c>
      <c r="G178" s="65">
        <f t="shared" si="0"/>
        <v>0</v>
      </c>
      <c r="H178" s="65">
        <f t="shared" si="1"/>
        <v>0</v>
      </c>
      <c r="I178" s="65">
        <f t="shared" si="39"/>
        <v>0</v>
      </c>
      <c r="J178" s="93">
        <v>3</v>
      </c>
      <c r="K178" s="93">
        <v>3</v>
      </c>
      <c r="M178" s="30"/>
      <c r="N178" s="30"/>
      <c r="O178" s="30"/>
      <c r="P178" s="30"/>
      <c r="Q178" s="30"/>
      <c r="R178" s="30"/>
      <c r="S178" s="30"/>
      <c r="T178" s="30"/>
      <c r="U178" s="30"/>
      <c r="V178" s="30"/>
      <c r="W178" s="30"/>
      <c r="X178" s="30"/>
      <c r="Y178" s="30"/>
    </row>
    <row r="179" spans="1:25" ht="12.75" x14ac:dyDescent="0.2">
      <c r="A179" s="143">
        <v>3</v>
      </c>
      <c r="B179" s="144" t="s">
        <v>637</v>
      </c>
      <c r="C179" s="157" t="s">
        <v>86</v>
      </c>
      <c r="D179" s="157" t="s">
        <v>18</v>
      </c>
      <c r="E179" s="158">
        <v>1</v>
      </c>
      <c r="F179" s="157">
        <v>0</v>
      </c>
      <c r="G179" s="65">
        <f t="shared" si="0"/>
        <v>1</v>
      </c>
      <c r="H179" s="65">
        <f t="shared" si="1"/>
        <v>1</v>
      </c>
      <c r="I179" s="65">
        <f t="shared" si="39"/>
        <v>0</v>
      </c>
      <c r="J179" s="93">
        <v>3</v>
      </c>
      <c r="K179" s="93">
        <v>1</v>
      </c>
      <c r="M179" s="30"/>
      <c r="N179" s="30"/>
      <c r="O179" s="30"/>
      <c r="P179" s="30"/>
      <c r="Q179" s="30"/>
      <c r="R179" s="30"/>
      <c r="S179" s="30"/>
      <c r="T179" s="30"/>
      <c r="U179" s="30"/>
      <c r="V179" s="30"/>
      <c r="W179" s="30"/>
      <c r="X179" s="30"/>
      <c r="Y179" s="30"/>
    </row>
    <row r="180" spans="1:25" ht="12.75" x14ac:dyDescent="0.2">
      <c r="A180" s="143">
        <v>3</v>
      </c>
      <c r="B180" s="144" t="s">
        <v>639</v>
      </c>
      <c r="C180" s="157" t="s">
        <v>86</v>
      </c>
      <c r="D180" s="157" t="s">
        <v>18</v>
      </c>
      <c r="E180" s="157">
        <v>0</v>
      </c>
      <c r="F180" s="157">
        <v>0</v>
      </c>
      <c r="G180" s="65">
        <f t="shared" si="0"/>
        <v>0</v>
      </c>
      <c r="H180" s="65">
        <f t="shared" si="1"/>
        <v>0</v>
      </c>
      <c r="I180" s="65">
        <f t="shared" si="39"/>
        <v>0</v>
      </c>
      <c r="J180" s="93">
        <v>3</v>
      </c>
      <c r="K180" s="93">
        <v>1</v>
      </c>
      <c r="M180" s="30"/>
      <c r="N180" s="30"/>
      <c r="O180" s="30"/>
      <c r="P180" s="30"/>
      <c r="Q180" s="30"/>
      <c r="R180" s="30"/>
      <c r="S180" s="30"/>
      <c r="T180" s="30"/>
      <c r="U180" s="30"/>
      <c r="V180" s="30"/>
      <c r="W180" s="30"/>
      <c r="X180" s="30"/>
      <c r="Y180" s="30"/>
    </row>
    <row r="181" spans="1:25" ht="12.75" x14ac:dyDescent="0.2">
      <c r="A181" s="152">
        <v>3</v>
      </c>
      <c r="B181" s="153" t="s">
        <v>640</v>
      </c>
      <c r="C181" s="161" t="s">
        <v>86</v>
      </c>
      <c r="D181" s="161" t="s">
        <v>38</v>
      </c>
      <c r="E181" s="161">
        <v>0</v>
      </c>
      <c r="F181" s="161">
        <v>0</v>
      </c>
      <c r="G181" s="65">
        <f t="shared" si="0"/>
        <v>0</v>
      </c>
      <c r="H181" s="65">
        <f t="shared" si="1"/>
        <v>0</v>
      </c>
      <c r="I181" s="65">
        <f t="shared" si="39"/>
        <v>0</v>
      </c>
      <c r="J181" s="93">
        <v>3</v>
      </c>
      <c r="K181" s="93">
        <v>3</v>
      </c>
      <c r="M181" s="30"/>
      <c r="N181" s="30"/>
      <c r="O181" s="30"/>
      <c r="P181" s="30"/>
      <c r="Q181" s="30"/>
      <c r="R181" s="30"/>
      <c r="S181" s="30"/>
      <c r="T181" s="30"/>
      <c r="U181" s="30"/>
      <c r="V181" s="30"/>
      <c r="W181" s="30"/>
      <c r="X181" s="30"/>
      <c r="Y181" s="30"/>
    </row>
    <row r="182" spans="1:25" ht="12.75" x14ac:dyDescent="0.2">
      <c r="A182" s="143">
        <v>3</v>
      </c>
      <c r="B182" s="144" t="s">
        <v>641</v>
      </c>
      <c r="C182" s="157" t="s">
        <v>86</v>
      </c>
      <c r="D182" s="157" t="s">
        <v>18</v>
      </c>
      <c r="E182" s="157">
        <v>0</v>
      </c>
      <c r="F182" s="157">
        <v>0</v>
      </c>
      <c r="G182" s="65">
        <f t="shared" si="0"/>
        <v>0</v>
      </c>
      <c r="H182" s="65">
        <f t="shared" si="1"/>
        <v>0</v>
      </c>
      <c r="I182" s="65">
        <f t="shared" si="39"/>
        <v>0</v>
      </c>
      <c r="J182" s="93">
        <v>3</v>
      </c>
      <c r="K182" s="93">
        <v>1</v>
      </c>
      <c r="M182" s="30"/>
      <c r="N182" s="30"/>
      <c r="O182" s="30"/>
      <c r="P182" s="30"/>
      <c r="Q182" s="30"/>
      <c r="R182" s="30"/>
      <c r="S182" s="30"/>
      <c r="T182" s="30"/>
      <c r="U182" s="30"/>
      <c r="V182" s="30"/>
      <c r="W182" s="30"/>
      <c r="X182" s="30"/>
      <c r="Y182" s="30"/>
    </row>
    <row r="183" spans="1:25" ht="12.75" x14ac:dyDescent="0.2">
      <c r="A183" s="337">
        <v>3</v>
      </c>
      <c r="B183" s="339" t="s">
        <v>642</v>
      </c>
      <c r="C183" s="341" t="s">
        <v>86</v>
      </c>
      <c r="D183" s="341" t="s">
        <v>37</v>
      </c>
      <c r="E183" s="343">
        <v>2</v>
      </c>
      <c r="F183" s="341">
        <v>0</v>
      </c>
      <c r="G183" s="65">
        <f t="shared" si="0"/>
        <v>2</v>
      </c>
      <c r="H183" s="65">
        <f t="shared" si="1"/>
        <v>1</v>
      </c>
      <c r="I183" s="65">
        <f t="shared" si="39"/>
        <v>0</v>
      </c>
      <c r="J183" s="93">
        <v>3</v>
      </c>
      <c r="K183" s="93">
        <v>2</v>
      </c>
      <c r="M183" s="30"/>
      <c r="N183" s="30"/>
      <c r="O183" s="30"/>
      <c r="P183" s="30"/>
      <c r="Q183" s="30"/>
      <c r="R183" s="30"/>
      <c r="S183" s="30"/>
      <c r="T183" s="30"/>
      <c r="U183" s="30"/>
      <c r="V183" s="30"/>
      <c r="W183" s="30"/>
      <c r="X183" s="30"/>
      <c r="Y183" s="30"/>
    </row>
    <row r="184" spans="1:25" ht="12.75" x14ac:dyDescent="0.2">
      <c r="A184" s="143">
        <v>3</v>
      </c>
      <c r="B184" s="144" t="s">
        <v>643</v>
      </c>
      <c r="C184" s="157" t="s">
        <v>86</v>
      </c>
      <c r="D184" s="157" t="s">
        <v>18</v>
      </c>
      <c r="E184" s="157">
        <v>0</v>
      </c>
      <c r="F184" s="157">
        <v>0</v>
      </c>
      <c r="G184" s="65">
        <f t="shared" si="0"/>
        <v>0</v>
      </c>
      <c r="H184" s="65">
        <f t="shared" si="1"/>
        <v>0</v>
      </c>
      <c r="I184" s="65">
        <f t="shared" si="39"/>
        <v>0</v>
      </c>
      <c r="J184" s="93">
        <v>3</v>
      </c>
      <c r="K184" s="93">
        <v>1</v>
      </c>
      <c r="M184" s="30"/>
      <c r="N184" s="30"/>
      <c r="O184" s="30"/>
      <c r="P184" s="30"/>
      <c r="Q184" s="30"/>
      <c r="R184" s="30"/>
      <c r="S184" s="30"/>
      <c r="T184" s="30"/>
      <c r="U184" s="30"/>
      <c r="V184" s="30"/>
      <c r="W184" s="30"/>
      <c r="X184" s="30"/>
      <c r="Y184" s="30"/>
    </row>
    <row r="185" spans="1:25" ht="12.75" x14ac:dyDescent="0.2">
      <c r="A185" s="152">
        <v>4</v>
      </c>
      <c r="B185" s="153" t="s">
        <v>860</v>
      </c>
      <c r="C185" s="161" t="s">
        <v>86</v>
      </c>
      <c r="D185" s="161" t="s">
        <v>38</v>
      </c>
      <c r="E185" s="161">
        <v>0</v>
      </c>
      <c r="F185" s="161">
        <v>0</v>
      </c>
      <c r="G185" s="65">
        <f t="shared" si="0"/>
        <v>0</v>
      </c>
      <c r="H185" s="65">
        <f t="shared" si="1"/>
        <v>0</v>
      </c>
      <c r="I185" s="65">
        <f t="shared" si="39"/>
        <v>0</v>
      </c>
      <c r="J185" s="93">
        <v>3</v>
      </c>
      <c r="K185" s="93">
        <v>3</v>
      </c>
      <c r="M185" s="30"/>
      <c r="N185" s="30"/>
      <c r="O185" s="30"/>
      <c r="P185" s="30"/>
      <c r="Q185" s="30"/>
      <c r="R185" s="30"/>
      <c r="S185" s="30"/>
      <c r="T185" s="30"/>
      <c r="U185" s="30"/>
      <c r="V185" s="30"/>
      <c r="W185" s="30"/>
      <c r="X185" s="30"/>
      <c r="Y185" s="30"/>
    </row>
    <row r="186" spans="1:25" ht="12.75" x14ac:dyDescent="0.2">
      <c r="A186" s="152">
        <v>4</v>
      </c>
      <c r="B186" s="153" t="s">
        <v>646</v>
      </c>
      <c r="C186" s="161" t="s">
        <v>86</v>
      </c>
      <c r="D186" s="161" t="s">
        <v>38</v>
      </c>
      <c r="E186" s="161">
        <v>0</v>
      </c>
      <c r="F186" s="161">
        <v>0</v>
      </c>
      <c r="G186" s="65">
        <f t="shared" si="0"/>
        <v>0</v>
      </c>
      <c r="H186" s="65">
        <f t="shared" si="1"/>
        <v>0</v>
      </c>
      <c r="I186" s="65">
        <f t="shared" si="39"/>
        <v>0</v>
      </c>
      <c r="J186" s="93">
        <v>3</v>
      </c>
      <c r="K186" s="93">
        <v>3</v>
      </c>
      <c r="M186" s="30"/>
      <c r="N186" s="30"/>
      <c r="O186" s="30"/>
      <c r="P186" s="30"/>
      <c r="Q186" s="30"/>
      <c r="R186" s="30"/>
      <c r="S186" s="30"/>
      <c r="T186" s="30"/>
      <c r="U186" s="30"/>
      <c r="V186" s="30"/>
      <c r="W186" s="30"/>
      <c r="X186" s="30"/>
      <c r="Y186" s="30"/>
    </row>
    <row r="187" spans="1:25" ht="12.75" x14ac:dyDescent="0.2">
      <c r="A187" s="143">
        <v>5</v>
      </c>
      <c r="B187" s="144" t="s">
        <v>648</v>
      </c>
      <c r="C187" s="157" t="s">
        <v>86</v>
      </c>
      <c r="D187" s="157" t="s">
        <v>18</v>
      </c>
      <c r="E187" s="158">
        <v>1</v>
      </c>
      <c r="F187" s="157">
        <v>0</v>
      </c>
      <c r="G187" s="65">
        <f t="shared" si="0"/>
        <v>1</v>
      </c>
      <c r="H187" s="65">
        <f t="shared" si="1"/>
        <v>1</v>
      </c>
      <c r="I187" s="65">
        <f t="shared" si="39"/>
        <v>0</v>
      </c>
      <c r="J187" s="93">
        <v>3</v>
      </c>
      <c r="K187" s="93">
        <v>1</v>
      </c>
      <c r="M187" s="30"/>
      <c r="N187" s="30"/>
      <c r="O187" s="30"/>
      <c r="P187" s="30"/>
      <c r="Q187" s="30"/>
      <c r="R187" s="30"/>
      <c r="S187" s="30"/>
      <c r="T187" s="30"/>
      <c r="U187" s="30"/>
      <c r="V187" s="30"/>
      <c r="W187" s="30"/>
      <c r="X187" s="30"/>
      <c r="Y187" s="30"/>
    </row>
    <row r="188" spans="1:25" ht="12.75" x14ac:dyDescent="0.2">
      <c r="A188" s="152">
        <v>5</v>
      </c>
      <c r="B188" s="153" t="s">
        <v>649</v>
      </c>
      <c r="C188" s="161" t="s">
        <v>86</v>
      </c>
      <c r="D188" s="161" t="s">
        <v>38</v>
      </c>
      <c r="E188" s="162">
        <v>1</v>
      </c>
      <c r="F188" s="161">
        <v>0</v>
      </c>
      <c r="G188" s="65">
        <f t="shared" si="0"/>
        <v>1</v>
      </c>
      <c r="H188" s="65">
        <f t="shared" si="1"/>
        <v>1</v>
      </c>
      <c r="I188" s="65">
        <f t="shared" si="39"/>
        <v>0</v>
      </c>
      <c r="J188" s="93">
        <v>3</v>
      </c>
      <c r="K188" s="93">
        <v>3</v>
      </c>
      <c r="M188" s="30"/>
      <c r="N188" s="30"/>
      <c r="O188" s="30"/>
      <c r="P188" s="30"/>
      <c r="Q188" s="30"/>
      <c r="R188" s="30"/>
      <c r="S188" s="30"/>
      <c r="T188" s="30"/>
      <c r="U188" s="30"/>
      <c r="V188" s="30"/>
      <c r="W188" s="30"/>
      <c r="X188" s="30"/>
      <c r="Y188" s="30"/>
    </row>
    <row r="189" spans="1:25" ht="12.75" x14ac:dyDescent="0.2">
      <c r="A189" s="152">
        <v>5</v>
      </c>
      <c r="B189" s="153" t="s">
        <v>650</v>
      </c>
      <c r="C189" s="161" t="s">
        <v>86</v>
      </c>
      <c r="D189" s="161" t="s">
        <v>38</v>
      </c>
      <c r="E189" s="161">
        <v>0</v>
      </c>
      <c r="F189" s="161">
        <v>0</v>
      </c>
      <c r="G189" s="65">
        <f t="shared" si="0"/>
        <v>0</v>
      </c>
      <c r="H189" s="65">
        <f t="shared" si="1"/>
        <v>0</v>
      </c>
      <c r="I189" s="65">
        <f t="shared" si="39"/>
        <v>0</v>
      </c>
      <c r="J189" s="93">
        <v>3</v>
      </c>
      <c r="K189" s="93">
        <v>3</v>
      </c>
      <c r="M189" s="30"/>
      <c r="N189" s="30"/>
      <c r="O189" s="30"/>
      <c r="P189" s="30"/>
      <c r="Q189" s="30"/>
      <c r="R189" s="30"/>
      <c r="S189" s="30"/>
      <c r="T189" s="30"/>
      <c r="U189" s="30"/>
      <c r="V189" s="30"/>
      <c r="W189" s="30"/>
      <c r="X189" s="30"/>
      <c r="Y189" s="30"/>
    </row>
    <row r="190" spans="1:25" ht="12.75" x14ac:dyDescent="0.2">
      <c r="A190" s="152">
        <v>6</v>
      </c>
      <c r="B190" s="153" t="s">
        <v>651</v>
      </c>
      <c r="C190" s="161" t="s">
        <v>86</v>
      </c>
      <c r="D190" s="161" t="s">
        <v>38</v>
      </c>
      <c r="E190" s="162">
        <v>1</v>
      </c>
      <c r="F190" s="161">
        <v>0</v>
      </c>
      <c r="G190" s="65">
        <f t="shared" si="0"/>
        <v>1</v>
      </c>
      <c r="H190" s="65">
        <f t="shared" si="1"/>
        <v>1</v>
      </c>
      <c r="I190" s="65">
        <f t="shared" si="39"/>
        <v>0</v>
      </c>
      <c r="J190" s="93">
        <v>3</v>
      </c>
      <c r="K190" s="93">
        <v>3</v>
      </c>
      <c r="M190" s="30"/>
      <c r="N190" s="30"/>
      <c r="O190" s="30"/>
      <c r="P190" s="30"/>
      <c r="Q190" s="30"/>
      <c r="R190" s="30"/>
      <c r="S190" s="30"/>
      <c r="T190" s="30"/>
      <c r="U190" s="30"/>
      <c r="V190" s="30"/>
      <c r="W190" s="30"/>
      <c r="X190" s="30"/>
      <c r="Y190" s="30"/>
    </row>
    <row r="191" spans="1:25" ht="12.75" x14ac:dyDescent="0.2">
      <c r="A191" s="143">
        <v>10</v>
      </c>
      <c r="B191" s="144" t="s">
        <v>652</v>
      </c>
      <c r="C191" s="157" t="s">
        <v>86</v>
      </c>
      <c r="D191" s="157" t="s">
        <v>18</v>
      </c>
      <c r="E191" s="157">
        <v>0</v>
      </c>
      <c r="F191" s="157">
        <v>0</v>
      </c>
      <c r="G191" s="65">
        <f t="shared" si="0"/>
        <v>0</v>
      </c>
      <c r="H191" s="65">
        <f t="shared" si="1"/>
        <v>0</v>
      </c>
      <c r="I191" s="65">
        <f t="shared" si="39"/>
        <v>0</v>
      </c>
      <c r="J191" s="93">
        <v>3</v>
      </c>
      <c r="K191" s="93">
        <v>1</v>
      </c>
      <c r="M191" s="30"/>
      <c r="N191" s="30"/>
      <c r="O191" s="30"/>
      <c r="P191" s="30"/>
      <c r="Q191" s="30"/>
      <c r="R191" s="30"/>
      <c r="S191" s="30"/>
      <c r="T191" s="30"/>
      <c r="U191" s="30"/>
      <c r="V191" s="30"/>
      <c r="W191" s="30"/>
      <c r="X191" s="30"/>
      <c r="Y191" s="30"/>
    </row>
    <row r="192" spans="1:25" ht="12.75" x14ac:dyDescent="0.2">
      <c r="A192" s="152">
        <v>12</v>
      </c>
      <c r="B192" s="153" t="s">
        <v>654</v>
      </c>
      <c r="C192" s="161" t="s">
        <v>86</v>
      </c>
      <c r="D192" s="161" t="s">
        <v>38</v>
      </c>
      <c r="E192" s="161">
        <v>0</v>
      </c>
      <c r="F192" s="161">
        <v>0</v>
      </c>
      <c r="G192" s="65">
        <f t="shared" si="0"/>
        <v>0</v>
      </c>
      <c r="H192" s="65">
        <f t="shared" si="1"/>
        <v>0</v>
      </c>
      <c r="I192" s="65">
        <f t="shared" si="39"/>
        <v>0</v>
      </c>
      <c r="J192" s="93">
        <v>3</v>
      </c>
      <c r="K192" s="93">
        <v>3</v>
      </c>
      <c r="M192" s="30"/>
      <c r="N192" s="30"/>
      <c r="O192" s="30"/>
      <c r="P192" s="30"/>
      <c r="Q192" s="30"/>
      <c r="R192" s="30"/>
      <c r="S192" s="30"/>
      <c r="T192" s="30"/>
      <c r="U192" s="30"/>
      <c r="V192" s="30"/>
      <c r="W192" s="30"/>
      <c r="X192" s="30"/>
      <c r="Y192" s="30"/>
    </row>
    <row r="193" spans="1:25" ht="12.75" x14ac:dyDescent="0.2">
      <c r="A193" s="143">
        <v>12</v>
      </c>
      <c r="B193" s="144" t="s">
        <v>655</v>
      </c>
      <c r="C193" s="157" t="s">
        <v>86</v>
      </c>
      <c r="D193" s="157" t="s">
        <v>18</v>
      </c>
      <c r="E193" s="158">
        <v>1</v>
      </c>
      <c r="F193" s="157">
        <v>0</v>
      </c>
      <c r="G193" s="65">
        <f t="shared" si="0"/>
        <v>1</v>
      </c>
      <c r="H193" s="65">
        <f t="shared" si="1"/>
        <v>1</v>
      </c>
      <c r="I193" s="65">
        <f t="shared" si="39"/>
        <v>0</v>
      </c>
      <c r="J193" s="93">
        <v>3</v>
      </c>
      <c r="K193" s="93">
        <v>1</v>
      </c>
      <c r="M193" s="30"/>
      <c r="N193" s="30"/>
      <c r="O193" s="30"/>
      <c r="P193" s="30"/>
      <c r="Q193" s="30"/>
      <c r="R193" s="30"/>
      <c r="S193" s="30"/>
      <c r="T193" s="30"/>
      <c r="U193" s="30"/>
      <c r="V193" s="30"/>
      <c r="W193" s="30"/>
      <c r="X193" s="30"/>
      <c r="Y193" s="30"/>
    </row>
    <row r="194" spans="1:25" ht="12.75" x14ac:dyDescent="0.2">
      <c r="A194" s="143">
        <v>20</v>
      </c>
      <c r="B194" s="356" t="s">
        <v>656</v>
      </c>
      <c r="C194" s="157" t="s">
        <v>86</v>
      </c>
      <c r="D194" s="157" t="s">
        <v>18</v>
      </c>
      <c r="E194" s="157">
        <v>0</v>
      </c>
      <c r="F194" s="157">
        <v>0</v>
      </c>
      <c r="G194" s="65">
        <f t="shared" si="0"/>
        <v>0</v>
      </c>
      <c r="H194" s="65">
        <f t="shared" si="1"/>
        <v>0</v>
      </c>
      <c r="I194" s="65">
        <f t="shared" si="39"/>
        <v>0</v>
      </c>
      <c r="J194" s="93">
        <v>3</v>
      </c>
      <c r="K194" s="93">
        <v>1</v>
      </c>
      <c r="M194" s="30"/>
      <c r="N194" s="30"/>
      <c r="O194" s="30"/>
      <c r="P194" s="30"/>
      <c r="Q194" s="30"/>
      <c r="R194" s="30"/>
      <c r="S194" s="30"/>
      <c r="T194" s="30"/>
      <c r="U194" s="30"/>
      <c r="V194" s="30"/>
      <c r="W194" s="30"/>
      <c r="X194" s="30"/>
      <c r="Y194" s="30"/>
    </row>
    <row r="195" spans="1:25" ht="12.75" x14ac:dyDescent="0.2">
      <c r="A195" s="165">
        <v>2</v>
      </c>
      <c r="B195" s="171" t="s">
        <v>657</v>
      </c>
      <c r="C195" s="172" t="s">
        <v>99</v>
      </c>
      <c r="D195" s="172" t="s">
        <v>18</v>
      </c>
      <c r="E195" s="177">
        <v>1</v>
      </c>
      <c r="F195" s="172">
        <v>0</v>
      </c>
      <c r="G195" s="65">
        <f t="shared" ref="G195:G213" si="40">MIN((E195+F195),1)</f>
        <v>1</v>
      </c>
      <c r="H195" s="65">
        <f t="shared" si="1"/>
        <v>1</v>
      </c>
      <c r="I195" s="65">
        <f t="shared" ref="I195:I243" si="41">(MIN(E195,1)+F195-G195)*1600</f>
        <v>0</v>
      </c>
      <c r="J195" s="93">
        <v>4</v>
      </c>
      <c r="K195" s="93">
        <v>1</v>
      </c>
      <c r="M195" s="30"/>
      <c r="N195" s="30"/>
      <c r="O195" s="30"/>
      <c r="P195" s="30"/>
      <c r="Q195" s="30"/>
      <c r="R195" s="30"/>
      <c r="S195" s="30"/>
      <c r="T195" s="30"/>
      <c r="U195" s="30"/>
      <c r="V195" s="30"/>
      <c r="W195" s="30"/>
      <c r="X195" s="30"/>
      <c r="Y195" s="30"/>
    </row>
    <row r="196" spans="1:25" ht="12.75" x14ac:dyDescent="0.2">
      <c r="A196" s="165">
        <v>2</v>
      </c>
      <c r="B196" s="171" t="s">
        <v>659</v>
      </c>
      <c r="C196" s="172" t="s">
        <v>99</v>
      </c>
      <c r="D196" s="172" t="s">
        <v>18</v>
      </c>
      <c r="E196" s="172">
        <v>0</v>
      </c>
      <c r="F196" s="172">
        <v>0</v>
      </c>
      <c r="G196" s="65">
        <f t="shared" si="40"/>
        <v>0</v>
      </c>
      <c r="H196" s="65">
        <f t="shared" si="1"/>
        <v>0</v>
      </c>
      <c r="I196" s="65">
        <f t="shared" si="41"/>
        <v>0</v>
      </c>
      <c r="J196" s="93">
        <v>4</v>
      </c>
      <c r="K196" s="93">
        <v>1</v>
      </c>
      <c r="M196" s="30"/>
      <c r="N196" s="30"/>
      <c r="O196" s="30"/>
      <c r="P196" s="30"/>
      <c r="Q196" s="30"/>
      <c r="R196" s="30"/>
      <c r="S196" s="30"/>
      <c r="T196" s="30"/>
      <c r="U196" s="30"/>
      <c r="V196" s="30"/>
      <c r="W196" s="30"/>
      <c r="X196" s="30"/>
      <c r="Y196" s="30"/>
    </row>
    <row r="197" spans="1:25" ht="12.75" x14ac:dyDescent="0.2">
      <c r="A197" s="165">
        <v>2</v>
      </c>
      <c r="B197" s="171" t="s">
        <v>660</v>
      </c>
      <c r="C197" s="172" t="s">
        <v>99</v>
      </c>
      <c r="D197" s="172" t="s">
        <v>18</v>
      </c>
      <c r="E197" s="172">
        <v>0</v>
      </c>
      <c r="F197" s="172">
        <v>0</v>
      </c>
      <c r="G197" s="65">
        <f t="shared" si="40"/>
        <v>0</v>
      </c>
      <c r="H197" s="65">
        <f t="shared" si="1"/>
        <v>0</v>
      </c>
      <c r="I197" s="65">
        <f t="shared" si="41"/>
        <v>0</v>
      </c>
      <c r="J197" s="93">
        <v>4</v>
      </c>
      <c r="K197" s="93">
        <v>1</v>
      </c>
      <c r="M197" s="30"/>
      <c r="N197" s="30"/>
      <c r="O197" s="30"/>
      <c r="P197" s="30"/>
      <c r="Q197" s="30"/>
      <c r="R197" s="30"/>
      <c r="S197" s="30"/>
      <c r="T197" s="30"/>
      <c r="U197" s="30"/>
      <c r="V197" s="30"/>
      <c r="W197" s="30"/>
      <c r="X197" s="30"/>
      <c r="Y197" s="30"/>
    </row>
    <row r="198" spans="1:25" ht="12.75" x14ac:dyDescent="0.2">
      <c r="A198" s="165">
        <v>2</v>
      </c>
      <c r="B198" s="171" t="s">
        <v>661</v>
      </c>
      <c r="C198" s="172" t="s">
        <v>99</v>
      </c>
      <c r="D198" s="172" t="s">
        <v>18</v>
      </c>
      <c r="E198" s="172">
        <v>0</v>
      </c>
      <c r="F198" s="172">
        <v>0</v>
      </c>
      <c r="G198" s="65">
        <f t="shared" si="40"/>
        <v>0</v>
      </c>
      <c r="H198" s="65">
        <f t="shared" si="1"/>
        <v>0</v>
      </c>
      <c r="I198" s="65">
        <f t="shared" si="41"/>
        <v>0</v>
      </c>
      <c r="J198" s="93">
        <v>4</v>
      </c>
      <c r="K198" s="93">
        <v>1</v>
      </c>
      <c r="M198" s="30"/>
      <c r="N198" s="30"/>
      <c r="O198" s="30"/>
      <c r="P198" s="30"/>
      <c r="Q198" s="30"/>
      <c r="R198" s="30"/>
      <c r="S198" s="30"/>
      <c r="T198" s="30"/>
      <c r="U198" s="30"/>
      <c r="V198" s="30"/>
      <c r="W198" s="30"/>
      <c r="X198" s="30"/>
      <c r="Y198" s="30"/>
    </row>
    <row r="199" spans="1:25" ht="12.75" x14ac:dyDescent="0.2">
      <c r="A199" s="165">
        <v>3</v>
      </c>
      <c r="B199" s="171" t="s">
        <v>662</v>
      </c>
      <c r="C199" s="172" t="s">
        <v>99</v>
      </c>
      <c r="D199" s="172" t="s">
        <v>18</v>
      </c>
      <c r="E199" s="172">
        <v>0</v>
      </c>
      <c r="F199" s="172">
        <v>0</v>
      </c>
      <c r="G199" s="65">
        <f t="shared" si="40"/>
        <v>0</v>
      </c>
      <c r="H199" s="65">
        <f t="shared" si="1"/>
        <v>0</v>
      </c>
      <c r="I199" s="65">
        <f t="shared" si="41"/>
        <v>0</v>
      </c>
      <c r="J199" s="93">
        <v>4</v>
      </c>
      <c r="K199" s="93">
        <v>1</v>
      </c>
      <c r="M199" s="30"/>
      <c r="N199" s="30"/>
      <c r="O199" s="30"/>
      <c r="P199" s="30"/>
      <c r="Q199" s="30"/>
      <c r="R199" s="30"/>
      <c r="S199" s="30"/>
      <c r="T199" s="30"/>
      <c r="U199" s="30"/>
      <c r="V199" s="30"/>
      <c r="W199" s="30"/>
      <c r="X199" s="30"/>
      <c r="Y199" s="30"/>
    </row>
    <row r="200" spans="1:25" ht="12.75" x14ac:dyDescent="0.2">
      <c r="A200" s="165">
        <v>3</v>
      </c>
      <c r="B200" s="171" t="s">
        <v>663</v>
      </c>
      <c r="C200" s="172" t="s">
        <v>99</v>
      </c>
      <c r="D200" s="172" t="s">
        <v>18</v>
      </c>
      <c r="E200" s="172">
        <v>0</v>
      </c>
      <c r="F200" s="172">
        <v>0</v>
      </c>
      <c r="G200" s="65">
        <f t="shared" si="40"/>
        <v>0</v>
      </c>
      <c r="H200" s="65">
        <f t="shared" si="1"/>
        <v>0</v>
      </c>
      <c r="I200" s="65">
        <f t="shared" si="41"/>
        <v>0</v>
      </c>
      <c r="J200" s="93">
        <v>4</v>
      </c>
      <c r="K200" s="93">
        <v>1</v>
      </c>
      <c r="M200" s="30"/>
      <c r="N200" s="30"/>
      <c r="O200" s="30"/>
      <c r="P200" s="30"/>
      <c r="Q200" s="30"/>
      <c r="R200" s="30"/>
      <c r="S200" s="30"/>
      <c r="T200" s="30"/>
      <c r="U200" s="30"/>
      <c r="V200" s="30"/>
      <c r="W200" s="30"/>
      <c r="X200" s="30"/>
      <c r="Y200" s="30"/>
    </row>
    <row r="201" spans="1:25" ht="12.75" x14ac:dyDescent="0.2">
      <c r="A201" s="369">
        <v>4</v>
      </c>
      <c r="B201" s="370" t="s">
        <v>668</v>
      </c>
      <c r="C201" s="371" t="s">
        <v>99</v>
      </c>
      <c r="D201" s="371" t="s">
        <v>37</v>
      </c>
      <c r="E201" s="372">
        <v>1</v>
      </c>
      <c r="F201" s="371">
        <v>0</v>
      </c>
      <c r="G201" s="65">
        <f t="shared" si="40"/>
        <v>1</v>
      </c>
      <c r="H201" s="65">
        <f t="shared" si="1"/>
        <v>1</v>
      </c>
      <c r="I201" s="65">
        <f t="shared" si="41"/>
        <v>0</v>
      </c>
      <c r="J201" s="93">
        <v>4</v>
      </c>
      <c r="K201" s="93">
        <v>2</v>
      </c>
      <c r="M201" s="30"/>
      <c r="N201" s="30"/>
      <c r="O201" s="30"/>
      <c r="P201" s="30"/>
      <c r="Q201" s="30"/>
      <c r="R201" s="30"/>
      <c r="S201" s="30"/>
      <c r="T201" s="30"/>
      <c r="U201" s="30"/>
      <c r="V201" s="30"/>
      <c r="W201" s="30"/>
      <c r="X201" s="30"/>
      <c r="Y201" s="30"/>
    </row>
    <row r="202" spans="1:25" ht="12.75" x14ac:dyDescent="0.2">
      <c r="A202" s="373">
        <v>4</v>
      </c>
      <c r="B202" s="374" t="s">
        <v>673</v>
      </c>
      <c r="C202" s="375" t="s">
        <v>99</v>
      </c>
      <c r="D202" s="375" t="s">
        <v>178</v>
      </c>
      <c r="E202" s="375">
        <v>0</v>
      </c>
      <c r="F202" s="375">
        <v>0</v>
      </c>
      <c r="G202" s="65">
        <f t="shared" si="40"/>
        <v>0</v>
      </c>
      <c r="H202" s="65">
        <f t="shared" si="1"/>
        <v>0</v>
      </c>
      <c r="I202" s="65">
        <f t="shared" si="41"/>
        <v>0</v>
      </c>
      <c r="J202" s="93">
        <v>4</v>
      </c>
      <c r="K202" s="93">
        <v>2</v>
      </c>
      <c r="M202" s="30"/>
      <c r="N202" s="30"/>
      <c r="O202" s="30"/>
      <c r="P202" s="30"/>
      <c r="Q202" s="30"/>
      <c r="R202" s="30"/>
      <c r="S202" s="30"/>
      <c r="T202" s="30"/>
      <c r="U202" s="30"/>
      <c r="V202" s="30"/>
      <c r="W202" s="30"/>
      <c r="X202" s="30"/>
      <c r="Y202" s="30"/>
    </row>
    <row r="203" spans="1:25" ht="12.75" x14ac:dyDescent="0.2">
      <c r="A203" s="166">
        <v>5</v>
      </c>
      <c r="B203" s="167" t="s">
        <v>678</v>
      </c>
      <c r="C203" s="168" t="s">
        <v>99</v>
      </c>
      <c r="D203" s="168" t="s">
        <v>38</v>
      </c>
      <c r="E203" s="168">
        <v>0</v>
      </c>
      <c r="F203" s="168">
        <v>0</v>
      </c>
      <c r="G203" s="65">
        <f t="shared" si="40"/>
        <v>0</v>
      </c>
      <c r="H203" s="65">
        <f t="shared" si="1"/>
        <v>0</v>
      </c>
      <c r="I203" s="65">
        <f t="shared" si="41"/>
        <v>0</v>
      </c>
      <c r="J203" s="93">
        <v>4</v>
      </c>
      <c r="K203" s="93">
        <v>3</v>
      </c>
      <c r="M203" s="30"/>
      <c r="N203" s="30"/>
      <c r="O203" s="30"/>
      <c r="P203" s="30"/>
      <c r="Q203" s="30"/>
      <c r="R203" s="30"/>
      <c r="S203" s="30"/>
      <c r="T203" s="30"/>
      <c r="U203" s="30"/>
      <c r="V203" s="30"/>
      <c r="W203" s="30"/>
      <c r="X203" s="30"/>
      <c r="Y203" s="30"/>
    </row>
    <row r="204" spans="1:25" ht="12.75" x14ac:dyDescent="0.2">
      <c r="A204" s="165">
        <v>5</v>
      </c>
      <c r="B204" s="171" t="s">
        <v>679</v>
      </c>
      <c r="C204" s="172" t="s">
        <v>99</v>
      </c>
      <c r="D204" s="172" t="s">
        <v>18</v>
      </c>
      <c r="E204" s="172">
        <v>0</v>
      </c>
      <c r="F204" s="172">
        <v>0</v>
      </c>
      <c r="G204" s="65">
        <f t="shared" si="40"/>
        <v>0</v>
      </c>
      <c r="H204" s="65">
        <f t="shared" si="1"/>
        <v>0</v>
      </c>
      <c r="I204" s="65">
        <f t="shared" si="41"/>
        <v>0</v>
      </c>
      <c r="J204" s="93">
        <v>4</v>
      </c>
      <c r="K204" s="93">
        <v>1</v>
      </c>
      <c r="M204" s="30"/>
      <c r="N204" s="30"/>
      <c r="O204" s="30"/>
      <c r="P204" s="30"/>
      <c r="Q204" s="30"/>
      <c r="R204" s="30"/>
      <c r="S204" s="30"/>
      <c r="T204" s="30"/>
      <c r="U204" s="30"/>
      <c r="V204" s="30"/>
      <c r="W204" s="30"/>
      <c r="X204" s="30"/>
      <c r="Y204" s="30"/>
    </row>
    <row r="205" spans="1:25" ht="12.75" x14ac:dyDescent="0.2">
      <c r="A205" s="373">
        <v>5</v>
      </c>
      <c r="B205" s="374" t="s">
        <v>861</v>
      </c>
      <c r="C205" s="375" t="s">
        <v>99</v>
      </c>
      <c r="D205" s="375" t="s">
        <v>178</v>
      </c>
      <c r="E205" s="375">
        <v>0</v>
      </c>
      <c r="F205" s="375">
        <v>0</v>
      </c>
      <c r="G205" s="65">
        <f t="shared" si="40"/>
        <v>0</v>
      </c>
      <c r="H205" s="65">
        <f t="shared" si="1"/>
        <v>0</v>
      </c>
      <c r="I205" s="65">
        <f t="shared" si="41"/>
        <v>0</v>
      </c>
      <c r="J205" s="93">
        <v>4</v>
      </c>
      <c r="K205" s="93">
        <v>2</v>
      </c>
      <c r="M205" s="30"/>
      <c r="N205" s="30"/>
      <c r="O205" s="30"/>
      <c r="P205" s="30"/>
      <c r="Q205" s="30"/>
      <c r="R205" s="30"/>
      <c r="S205" s="30"/>
      <c r="T205" s="30"/>
      <c r="U205" s="30"/>
      <c r="V205" s="30"/>
      <c r="W205" s="30"/>
      <c r="X205" s="30"/>
      <c r="Y205" s="30"/>
    </row>
    <row r="206" spans="1:25" ht="12.75" x14ac:dyDescent="0.2">
      <c r="A206" s="369">
        <v>5</v>
      </c>
      <c r="B206" s="370" t="s">
        <v>680</v>
      </c>
      <c r="C206" s="371" t="s">
        <v>99</v>
      </c>
      <c r="D206" s="371" t="s">
        <v>37</v>
      </c>
      <c r="E206" s="372">
        <v>1</v>
      </c>
      <c r="F206" s="371">
        <v>0</v>
      </c>
      <c r="G206" s="65">
        <f t="shared" si="40"/>
        <v>1</v>
      </c>
      <c r="H206" s="65">
        <f t="shared" si="1"/>
        <v>1</v>
      </c>
      <c r="I206" s="65">
        <f t="shared" si="41"/>
        <v>0</v>
      </c>
      <c r="J206" s="93">
        <v>4</v>
      </c>
      <c r="K206" s="93">
        <v>2</v>
      </c>
      <c r="M206" s="4"/>
      <c r="N206" s="30"/>
      <c r="O206" s="30"/>
      <c r="P206" s="30"/>
      <c r="Q206" s="30"/>
      <c r="R206" s="30"/>
      <c r="S206" s="30"/>
      <c r="T206" s="30"/>
      <c r="U206" s="30"/>
      <c r="V206" s="30"/>
      <c r="W206" s="30"/>
      <c r="X206" s="30"/>
      <c r="Y206" s="30"/>
    </row>
    <row r="207" spans="1:25" ht="12.75" x14ac:dyDescent="0.2">
      <c r="A207" s="165">
        <v>5</v>
      </c>
      <c r="B207" s="171" t="s">
        <v>681</v>
      </c>
      <c r="C207" s="172" t="s">
        <v>99</v>
      </c>
      <c r="D207" s="172" t="s">
        <v>18</v>
      </c>
      <c r="E207" s="172">
        <v>0</v>
      </c>
      <c r="F207" s="172">
        <v>0</v>
      </c>
      <c r="G207" s="65">
        <f t="shared" si="40"/>
        <v>0</v>
      </c>
      <c r="H207" s="65">
        <f t="shared" si="1"/>
        <v>0</v>
      </c>
      <c r="I207" s="65">
        <f t="shared" si="41"/>
        <v>0</v>
      </c>
      <c r="J207" s="93">
        <v>4</v>
      </c>
      <c r="K207" s="93">
        <v>1</v>
      </c>
      <c r="M207" s="4"/>
      <c r="N207" s="30"/>
      <c r="O207" s="30"/>
      <c r="P207" s="30"/>
      <c r="Q207" s="30"/>
      <c r="R207" s="30"/>
      <c r="S207" s="30"/>
      <c r="T207" s="30"/>
      <c r="U207" s="30"/>
      <c r="V207" s="30"/>
      <c r="W207" s="30"/>
      <c r="X207" s="30"/>
      <c r="Y207" s="30"/>
    </row>
    <row r="208" spans="1:25" ht="12.75" x14ac:dyDescent="0.2">
      <c r="A208" s="166">
        <v>5</v>
      </c>
      <c r="B208" s="167" t="s">
        <v>683</v>
      </c>
      <c r="C208" s="168" t="s">
        <v>99</v>
      </c>
      <c r="D208" s="168" t="s">
        <v>38</v>
      </c>
      <c r="E208" s="168">
        <v>0</v>
      </c>
      <c r="F208" s="168">
        <v>0</v>
      </c>
      <c r="G208" s="65">
        <f t="shared" si="40"/>
        <v>0</v>
      </c>
      <c r="H208" s="65">
        <f t="shared" si="1"/>
        <v>0</v>
      </c>
      <c r="I208" s="65">
        <f t="shared" si="41"/>
        <v>0</v>
      </c>
      <c r="J208" s="93">
        <v>4</v>
      </c>
      <c r="K208" s="93">
        <v>3</v>
      </c>
      <c r="M208" s="30"/>
      <c r="N208" s="30"/>
      <c r="O208" s="30"/>
      <c r="P208" s="30"/>
      <c r="Q208" s="30"/>
      <c r="R208" s="30"/>
      <c r="S208" s="30"/>
      <c r="T208" s="30"/>
      <c r="U208" s="30"/>
      <c r="V208" s="30"/>
      <c r="W208" s="30"/>
      <c r="X208" s="30"/>
      <c r="Y208" s="30"/>
    </row>
    <row r="209" spans="1:25" ht="12.75" x14ac:dyDescent="0.2">
      <c r="A209" s="165">
        <v>5</v>
      </c>
      <c r="B209" s="181" t="s">
        <v>684</v>
      </c>
      <c r="C209" s="172" t="s">
        <v>99</v>
      </c>
      <c r="D209" s="172" t="s">
        <v>18</v>
      </c>
      <c r="E209" s="172">
        <v>0</v>
      </c>
      <c r="F209" s="172">
        <v>0</v>
      </c>
      <c r="G209" s="65">
        <f t="shared" si="40"/>
        <v>0</v>
      </c>
      <c r="H209" s="65">
        <f t="shared" si="1"/>
        <v>0</v>
      </c>
      <c r="I209" s="65">
        <f t="shared" si="41"/>
        <v>0</v>
      </c>
      <c r="J209" s="93">
        <v>4</v>
      </c>
      <c r="K209" s="93">
        <v>1</v>
      </c>
      <c r="M209" s="30"/>
      <c r="N209" s="30"/>
      <c r="O209" s="30"/>
      <c r="P209" s="30"/>
      <c r="Q209" s="30"/>
      <c r="R209" s="30"/>
      <c r="S209" s="30"/>
      <c r="T209" s="30"/>
      <c r="U209" s="30"/>
      <c r="V209" s="30"/>
      <c r="W209" s="30"/>
      <c r="X209" s="30"/>
      <c r="Y209" s="30"/>
    </row>
    <row r="210" spans="1:25" ht="12.75" x14ac:dyDescent="0.2">
      <c r="A210" s="369">
        <v>5</v>
      </c>
      <c r="B210" s="370" t="s">
        <v>686</v>
      </c>
      <c r="C210" s="371" t="s">
        <v>99</v>
      </c>
      <c r="D210" s="371" t="s">
        <v>37</v>
      </c>
      <c r="E210" s="372">
        <v>1</v>
      </c>
      <c r="F210" s="371">
        <v>0</v>
      </c>
      <c r="G210" s="65">
        <f t="shared" si="40"/>
        <v>1</v>
      </c>
      <c r="H210" s="65">
        <f t="shared" si="1"/>
        <v>1</v>
      </c>
      <c r="I210" s="65">
        <f t="shared" si="41"/>
        <v>0</v>
      </c>
      <c r="J210" s="93">
        <v>4</v>
      </c>
      <c r="K210" s="93">
        <v>2</v>
      </c>
      <c r="M210" s="30"/>
      <c r="N210" s="30"/>
      <c r="O210" s="30"/>
      <c r="P210" s="30"/>
      <c r="Q210" s="30"/>
      <c r="R210" s="30"/>
      <c r="S210" s="30"/>
      <c r="T210" s="30"/>
      <c r="U210" s="30"/>
      <c r="V210" s="30"/>
      <c r="W210" s="30"/>
      <c r="X210" s="30"/>
      <c r="Y210" s="30"/>
    </row>
    <row r="211" spans="1:25" ht="12.75" x14ac:dyDescent="0.2">
      <c r="A211" s="166">
        <v>5</v>
      </c>
      <c r="B211" s="167" t="s">
        <v>687</v>
      </c>
      <c r="C211" s="168" t="s">
        <v>99</v>
      </c>
      <c r="D211" s="168" t="s">
        <v>38</v>
      </c>
      <c r="E211" s="168">
        <v>0</v>
      </c>
      <c r="F211" s="168">
        <v>0</v>
      </c>
      <c r="G211" s="65">
        <f t="shared" si="40"/>
        <v>0</v>
      </c>
      <c r="H211" s="65">
        <f t="shared" si="1"/>
        <v>0</v>
      </c>
      <c r="I211" s="65">
        <f t="shared" si="41"/>
        <v>0</v>
      </c>
      <c r="J211" s="93">
        <v>4</v>
      </c>
      <c r="K211" s="93">
        <v>3</v>
      </c>
      <c r="M211" s="30"/>
      <c r="N211" s="30"/>
      <c r="O211" s="30"/>
      <c r="P211" s="30"/>
      <c r="Q211" s="30"/>
      <c r="R211" s="30"/>
      <c r="S211" s="30"/>
      <c r="T211" s="30"/>
      <c r="U211" s="30"/>
      <c r="V211" s="30"/>
      <c r="W211" s="30"/>
      <c r="X211" s="30"/>
      <c r="Y211" s="30"/>
    </row>
    <row r="212" spans="1:25" ht="12.75" x14ac:dyDescent="0.2">
      <c r="A212" s="369">
        <v>5</v>
      </c>
      <c r="B212" s="370" t="s">
        <v>688</v>
      </c>
      <c r="C212" s="371" t="s">
        <v>99</v>
      </c>
      <c r="D212" s="371" t="s">
        <v>37</v>
      </c>
      <c r="E212" s="372">
        <v>1</v>
      </c>
      <c r="F212" s="371">
        <v>0</v>
      </c>
      <c r="G212" s="65">
        <f t="shared" si="40"/>
        <v>1</v>
      </c>
      <c r="H212" s="65">
        <f t="shared" si="1"/>
        <v>1</v>
      </c>
      <c r="I212" s="65">
        <f t="shared" si="41"/>
        <v>0</v>
      </c>
      <c r="J212" s="93">
        <v>4</v>
      </c>
      <c r="K212" s="93">
        <v>2</v>
      </c>
      <c r="M212" s="30"/>
      <c r="N212" s="30"/>
      <c r="O212" s="30"/>
      <c r="P212" s="30"/>
      <c r="Q212" s="30"/>
      <c r="R212" s="30"/>
      <c r="S212" s="30"/>
      <c r="T212" s="30"/>
      <c r="U212" s="30"/>
      <c r="V212" s="30"/>
      <c r="W212" s="30"/>
      <c r="X212" s="30"/>
      <c r="Y212" s="30"/>
    </row>
    <row r="213" spans="1:25" ht="12.75" x14ac:dyDescent="0.2">
      <c r="A213" s="165">
        <v>6</v>
      </c>
      <c r="B213" s="171" t="s">
        <v>689</v>
      </c>
      <c r="C213" s="172" t="s">
        <v>99</v>
      </c>
      <c r="D213" s="172" t="s">
        <v>18</v>
      </c>
      <c r="E213" s="172">
        <v>0</v>
      </c>
      <c r="F213" s="172">
        <v>0</v>
      </c>
      <c r="G213" s="65">
        <f t="shared" si="40"/>
        <v>0</v>
      </c>
      <c r="H213" s="65">
        <f t="shared" si="1"/>
        <v>0</v>
      </c>
      <c r="I213" s="65">
        <f t="shared" si="41"/>
        <v>0</v>
      </c>
      <c r="J213" s="93">
        <v>4</v>
      </c>
      <c r="K213" s="93">
        <v>1</v>
      </c>
      <c r="M213" s="30"/>
      <c r="N213" s="30"/>
      <c r="O213" s="30"/>
      <c r="P213" s="30"/>
      <c r="Q213" s="30"/>
      <c r="R213" s="30"/>
      <c r="S213" s="30"/>
      <c r="T213" s="30"/>
      <c r="U213" s="30"/>
      <c r="V213" s="30"/>
      <c r="W213" s="30"/>
      <c r="X213" s="30"/>
      <c r="Y213" s="30"/>
    </row>
    <row r="214" spans="1:25" ht="12.75" x14ac:dyDescent="0.2">
      <c r="A214" s="385">
        <v>6</v>
      </c>
      <c r="B214" s="386" t="s">
        <v>692</v>
      </c>
      <c r="C214" s="387" t="s">
        <v>99</v>
      </c>
      <c r="D214" s="387" t="s">
        <v>168</v>
      </c>
      <c r="E214" s="388">
        <v>1</v>
      </c>
      <c r="F214" s="387">
        <v>0</v>
      </c>
      <c r="G214" s="65">
        <f>MIN((E214+F214),2)</f>
        <v>1</v>
      </c>
      <c r="H214" s="65">
        <f t="shared" si="1"/>
        <v>1</v>
      </c>
      <c r="I214" s="65">
        <f t="shared" si="41"/>
        <v>0</v>
      </c>
      <c r="J214" s="93">
        <v>4</v>
      </c>
      <c r="K214" s="93">
        <v>4</v>
      </c>
      <c r="M214" s="30"/>
      <c r="N214" s="30"/>
      <c r="O214" s="30"/>
      <c r="P214" s="30"/>
      <c r="Q214" s="30"/>
      <c r="R214" s="30"/>
      <c r="S214" s="30"/>
      <c r="T214" s="30"/>
      <c r="U214" s="30"/>
      <c r="V214" s="30"/>
      <c r="W214" s="30"/>
      <c r="X214" s="30"/>
      <c r="Y214" s="30"/>
    </row>
    <row r="215" spans="1:25" ht="12.75" x14ac:dyDescent="0.2">
      <c r="A215" s="166">
        <v>6</v>
      </c>
      <c r="B215" s="167" t="s">
        <v>697</v>
      </c>
      <c r="C215" s="168" t="s">
        <v>99</v>
      </c>
      <c r="D215" s="168" t="s">
        <v>38</v>
      </c>
      <c r="E215" s="168">
        <v>0</v>
      </c>
      <c r="F215" s="168">
        <v>0</v>
      </c>
      <c r="G215" s="65">
        <f t="shared" ref="G215:G226" si="42">MIN((E215+F215),1)</f>
        <v>0</v>
      </c>
      <c r="H215" s="65">
        <f t="shared" si="1"/>
        <v>0</v>
      </c>
      <c r="I215" s="65">
        <f t="shared" si="41"/>
        <v>0</v>
      </c>
      <c r="J215" s="93">
        <v>4</v>
      </c>
      <c r="K215" s="93">
        <v>3</v>
      </c>
      <c r="M215" s="30"/>
      <c r="N215" s="30"/>
      <c r="O215" s="30"/>
      <c r="P215" s="30"/>
      <c r="Q215" s="30"/>
      <c r="R215" s="30"/>
      <c r="S215" s="30"/>
      <c r="T215" s="30"/>
      <c r="U215" s="30"/>
      <c r="V215" s="30"/>
      <c r="W215" s="30"/>
      <c r="X215" s="30"/>
      <c r="Y215" s="30"/>
    </row>
    <row r="216" spans="1:25" ht="12.75" x14ac:dyDescent="0.2">
      <c r="A216" s="373">
        <v>6</v>
      </c>
      <c r="B216" s="374" t="s">
        <v>699</v>
      </c>
      <c r="C216" s="375" t="s">
        <v>99</v>
      </c>
      <c r="D216" s="375" t="s">
        <v>178</v>
      </c>
      <c r="E216" s="375">
        <v>0</v>
      </c>
      <c r="F216" s="375">
        <v>0</v>
      </c>
      <c r="G216" s="65">
        <f t="shared" si="42"/>
        <v>0</v>
      </c>
      <c r="H216" s="65">
        <f t="shared" si="1"/>
        <v>0</v>
      </c>
      <c r="I216" s="65">
        <f t="shared" si="41"/>
        <v>0</v>
      </c>
      <c r="J216" s="93">
        <v>4</v>
      </c>
      <c r="K216" s="93">
        <v>2</v>
      </c>
      <c r="M216" s="30"/>
      <c r="N216" s="30"/>
      <c r="O216" s="30"/>
      <c r="P216" s="30"/>
      <c r="Q216" s="30"/>
      <c r="R216" s="30"/>
      <c r="S216" s="30"/>
      <c r="T216" s="30"/>
      <c r="U216" s="30"/>
      <c r="V216" s="30"/>
      <c r="W216" s="30"/>
      <c r="X216" s="30"/>
      <c r="Y216" s="30"/>
    </row>
    <row r="217" spans="1:25" ht="12.75" x14ac:dyDescent="0.2">
      <c r="A217" s="165">
        <v>6</v>
      </c>
      <c r="B217" s="171" t="s">
        <v>701</v>
      </c>
      <c r="C217" s="172" t="s">
        <v>99</v>
      </c>
      <c r="D217" s="172" t="s">
        <v>18</v>
      </c>
      <c r="E217" s="177">
        <v>1</v>
      </c>
      <c r="F217" s="172">
        <v>0</v>
      </c>
      <c r="G217" s="65">
        <f t="shared" si="42"/>
        <v>1</v>
      </c>
      <c r="H217" s="65">
        <f t="shared" si="1"/>
        <v>1</v>
      </c>
      <c r="I217" s="65">
        <f t="shared" si="41"/>
        <v>0</v>
      </c>
      <c r="J217" s="93">
        <v>4</v>
      </c>
      <c r="K217" s="93">
        <v>1</v>
      </c>
      <c r="M217" s="30"/>
      <c r="N217" s="30"/>
      <c r="O217" s="30"/>
      <c r="P217" s="30"/>
      <c r="Q217" s="30"/>
      <c r="R217" s="30"/>
      <c r="S217" s="30"/>
      <c r="T217" s="30"/>
      <c r="U217" s="30"/>
      <c r="V217" s="30"/>
      <c r="W217" s="30"/>
      <c r="X217" s="30"/>
      <c r="Y217" s="30"/>
    </row>
    <row r="218" spans="1:25" ht="12.75" x14ac:dyDescent="0.2">
      <c r="A218" s="165">
        <v>6</v>
      </c>
      <c r="B218" s="171" t="s">
        <v>703</v>
      </c>
      <c r="C218" s="172" t="s">
        <v>99</v>
      </c>
      <c r="D218" s="172" t="s">
        <v>18</v>
      </c>
      <c r="E218" s="172">
        <v>0</v>
      </c>
      <c r="F218" s="172">
        <v>0</v>
      </c>
      <c r="G218" s="65">
        <f t="shared" si="42"/>
        <v>0</v>
      </c>
      <c r="H218" s="65">
        <f t="shared" si="1"/>
        <v>0</v>
      </c>
      <c r="I218" s="65">
        <f t="shared" si="41"/>
        <v>0</v>
      </c>
      <c r="J218" s="93">
        <v>4</v>
      </c>
      <c r="K218" s="93">
        <v>1</v>
      </c>
      <c r="M218" s="30"/>
      <c r="N218" s="30"/>
      <c r="O218" s="30"/>
      <c r="P218" s="30"/>
      <c r="Q218" s="30"/>
      <c r="R218" s="30"/>
      <c r="S218" s="30"/>
      <c r="T218" s="30"/>
      <c r="U218" s="30"/>
      <c r="V218" s="30"/>
      <c r="W218" s="30"/>
      <c r="X218" s="30"/>
      <c r="Y218" s="30"/>
    </row>
    <row r="219" spans="1:25" ht="12.75" x14ac:dyDescent="0.2">
      <c r="A219" s="369">
        <v>6</v>
      </c>
      <c r="B219" s="370" t="s">
        <v>705</v>
      </c>
      <c r="C219" s="371" t="s">
        <v>99</v>
      </c>
      <c r="D219" s="371" t="s">
        <v>37</v>
      </c>
      <c r="E219" s="372">
        <v>1</v>
      </c>
      <c r="F219" s="371">
        <v>0</v>
      </c>
      <c r="G219" s="65">
        <f t="shared" si="42"/>
        <v>1</v>
      </c>
      <c r="H219" s="65">
        <f t="shared" si="1"/>
        <v>1</v>
      </c>
      <c r="I219" s="65">
        <f t="shared" si="41"/>
        <v>0</v>
      </c>
      <c r="J219" s="93">
        <v>4</v>
      </c>
      <c r="K219" s="93">
        <v>2</v>
      </c>
      <c r="M219" s="30"/>
      <c r="N219" s="30"/>
      <c r="O219" s="30"/>
      <c r="P219" s="30"/>
      <c r="Q219" s="30"/>
      <c r="R219" s="30"/>
      <c r="S219" s="30"/>
      <c r="T219" s="30"/>
      <c r="U219" s="30"/>
      <c r="V219" s="30"/>
      <c r="W219" s="30"/>
      <c r="X219" s="30"/>
      <c r="Y219" s="30"/>
    </row>
    <row r="220" spans="1:25" ht="12.75" x14ac:dyDescent="0.2">
      <c r="A220" s="166">
        <v>6</v>
      </c>
      <c r="B220" s="167" t="s">
        <v>706</v>
      </c>
      <c r="C220" s="168" t="s">
        <v>99</v>
      </c>
      <c r="D220" s="168" t="s">
        <v>38</v>
      </c>
      <c r="E220" s="168">
        <v>0</v>
      </c>
      <c r="F220" s="168">
        <v>0</v>
      </c>
      <c r="G220" s="65">
        <f t="shared" si="42"/>
        <v>0</v>
      </c>
      <c r="H220" s="65">
        <f t="shared" si="1"/>
        <v>0</v>
      </c>
      <c r="I220" s="65">
        <f t="shared" si="41"/>
        <v>0</v>
      </c>
      <c r="J220" s="93">
        <v>4</v>
      </c>
      <c r="K220" s="93">
        <v>3</v>
      </c>
      <c r="M220" s="30"/>
      <c r="N220" s="30"/>
      <c r="O220" s="30"/>
      <c r="P220" s="30"/>
      <c r="Q220" s="30"/>
      <c r="R220" s="30"/>
      <c r="S220" s="30"/>
      <c r="T220" s="30"/>
      <c r="U220" s="30"/>
      <c r="V220" s="30"/>
      <c r="W220" s="30"/>
      <c r="X220" s="30"/>
      <c r="Y220" s="30"/>
    </row>
    <row r="221" spans="1:25" ht="12.75" x14ac:dyDescent="0.2">
      <c r="A221" s="165">
        <v>6</v>
      </c>
      <c r="B221" s="171" t="s">
        <v>707</v>
      </c>
      <c r="C221" s="172" t="s">
        <v>99</v>
      </c>
      <c r="D221" s="172" t="s">
        <v>18</v>
      </c>
      <c r="E221" s="177">
        <v>1</v>
      </c>
      <c r="F221" s="172">
        <v>0</v>
      </c>
      <c r="G221" s="65">
        <f t="shared" si="42"/>
        <v>1</v>
      </c>
      <c r="H221" s="65">
        <f t="shared" si="1"/>
        <v>1</v>
      </c>
      <c r="I221" s="65">
        <f t="shared" si="41"/>
        <v>0</v>
      </c>
      <c r="J221" s="93">
        <v>4</v>
      </c>
      <c r="K221" s="93">
        <v>1</v>
      </c>
      <c r="M221" s="30"/>
      <c r="N221" s="30"/>
      <c r="O221" s="30"/>
      <c r="P221" s="30"/>
      <c r="Q221" s="30"/>
      <c r="R221" s="30"/>
      <c r="S221" s="30"/>
      <c r="T221" s="30"/>
      <c r="U221" s="30"/>
      <c r="V221" s="30"/>
      <c r="W221" s="30"/>
      <c r="X221" s="30"/>
      <c r="Y221" s="30"/>
    </row>
    <row r="222" spans="1:25" ht="12.75" x14ac:dyDescent="0.2">
      <c r="A222" s="165">
        <v>6</v>
      </c>
      <c r="B222" s="171" t="s">
        <v>708</v>
      </c>
      <c r="C222" s="172" t="s">
        <v>99</v>
      </c>
      <c r="D222" s="172" t="s">
        <v>18</v>
      </c>
      <c r="E222" s="172">
        <v>0</v>
      </c>
      <c r="F222" s="172">
        <v>0</v>
      </c>
      <c r="G222" s="65">
        <f t="shared" si="42"/>
        <v>0</v>
      </c>
      <c r="H222" s="65">
        <f t="shared" si="1"/>
        <v>0</v>
      </c>
      <c r="I222" s="65">
        <f t="shared" si="41"/>
        <v>0</v>
      </c>
      <c r="J222" s="93">
        <v>4</v>
      </c>
      <c r="K222" s="93">
        <v>1</v>
      </c>
      <c r="M222" s="30"/>
      <c r="N222" s="30"/>
      <c r="O222" s="30"/>
      <c r="P222" s="30"/>
      <c r="Q222" s="30"/>
      <c r="R222" s="30"/>
      <c r="S222" s="30"/>
      <c r="T222" s="30"/>
      <c r="U222" s="30"/>
      <c r="V222" s="30"/>
      <c r="W222" s="30"/>
      <c r="X222" s="30"/>
      <c r="Y222" s="30"/>
    </row>
    <row r="223" spans="1:25" ht="12.75" x14ac:dyDescent="0.2">
      <c r="A223" s="165">
        <v>6</v>
      </c>
      <c r="B223" s="171" t="s">
        <v>709</v>
      </c>
      <c r="C223" s="172" t="s">
        <v>99</v>
      </c>
      <c r="D223" s="172" t="s">
        <v>18</v>
      </c>
      <c r="E223" s="172">
        <v>0</v>
      </c>
      <c r="F223" s="172">
        <v>0</v>
      </c>
      <c r="G223" s="65">
        <f t="shared" si="42"/>
        <v>0</v>
      </c>
      <c r="H223" s="65">
        <f t="shared" si="1"/>
        <v>0</v>
      </c>
      <c r="I223" s="65">
        <f t="shared" si="41"/>
        <v>0</v>
      </c>
      <c r="J223" s="93">
        <v>4</v>
      </c>
      <c r="K223" s="93">
        <v>1</v>
      </c>
      <c r="M223" s="30"/>
      <c r="N223" s="30"/>
      <c r="O223" s="30"/>
      <c r="P223" s="30"/>
      <c r="Q223" s="30"/>
      <c r="R223" s="30"/>
      <c r="S223" s="30"/>
      <c r="T223" s="30"/>
      <c r="U223" s="30"/>
      <c r="V223" s="30"/>
      <c r="W223" s="30"/>
      <c r="X223" s="30"/>
      <c r="Y223" s="30"/>
    </row>
    <row r="224" spans="1:25" ht="12.75" x14ac:dyDescent="0.2">
      <c r="A224" s="166">
        <v>6</v>
      </c>
      <c r="B224" s="167" t="s">
        <v>710</v>
      </c>
      <c r="C224" s="168" t="s">
        <v>99</v>
      </c>
      <c r="D224" s="168" t="s">
        <v>38</v>
      </c>
      <c r="E224" s="168">
        <v>0</v>
      </c>
      <c r="F224" s="168">
        <v>0</v>
      </c>
      <c r="G224" s="65">
        <f t="shared" si="42"/>
        <v>0</v>
      </c>
      <c r="H224" s="65">
        <f t="shared" si="1"/>
        <v>0</v>
      </c>
      <c r="I224" s="65">
        <f t="shared" si="41"/>
        <v>0</v>
      </c>
      <c r="J224" s="93">
        <v>4</v>
      </c>
      <c r="K224" s="93">
        <v>3</v>
      </c>
      <c r="M224" s="30"/>
      <c r="N224" s="30"/>
      <c r="O224" s="30"/>
      <c r="P224" s="30"/>
      <c r="Q224" s="30"/>
      <c r="R224" s="30"/>
      <c r="S224" s="30"/>
      <c r="T224" s="30"/>
      <c r="U224" s="30"/>
      <c r="V224" s="30"/>
      <c r="W224" s="30"/>
      <c r="X224" s="30"/>
      <c r="Y224" s="30"/>
    </row>
    <row r="225" spans="1:25" ht="12.75" x14ac:dyDescent="0.2">
      <c r="A225" s="165">
        <v>7</v>
      </c>
      <c r="B225" s="171" t="s">
        <v>711</v>
      </c>
      <c r="C225" s="172" t="s">
        <v>99</v>
      </c>
      <c r="D225" s="172" t="s">
        <v>18</v>
      </c>
      <c r="E225" s="177">
        <v>1</v>
      </c>
      <c r="F225" s="172">
        <v>0</v>
      </c>
      <c r="G225" s="65">
        <f t="shared" si="42"/>
        <v>1</v>
      </c>
      <c r="H225" s="65">
        <f t="shared" si="1"/>
        <v>1</v>
      </c>
      <c r="I225" s="65">
        <f t="shared" si="41"/>
        <v>0</v>
      </c>
      <c r="J225" s="93">
        <v>4</v>
      </c>
      <c r="K225" s="93">
        <v>1</v>
      </c>
      <c r="M225" s="30"/>
      <c r="N225" s="30"/>
      <c r="O225" s="30"/>
      <c r="P225" s="30"/>
      <c r="Q225" s="30"/>
      <c r="R225" s="30"/>
      <c r="S225" s="30"/>
      <c r="T225" s="30"/>
      <c r="U225" s="30"/>
      <c r="V225" s="30"/>
      <c r="W225" s="30"/>
      <c r="X225" s="30"/>
      <c r="Y225" s="30"/>
    </row>
    <row r="226" spans="1:25" ht="12.75" x14ac:dyDescent="0.2">
      <c r="A226" s="166">
        <v>7</v>
      </c>
      <c r="B226" s="167" t="s">
        <v>712</v>
      </c>
      <c r="C226" s="168" t="s">
        <v>99</v>
      </c>
      <c r="D226" s="168" t="s">
        <v>38</v>
      </c>
      <c r="E226" s="394">
        <v>1</v>
      </c>
      <c r="F226" s="168">
        <v>0</v>
      </c>
      <c r="G226" s="65">
        <f t="shared" si="42"/>
        <v>1</v>
      </c>
      <c r="H226" s="65">
        <f t="shared" si="1"/>
        <v>1</v>
      </c>
      <c r="I226" s="65">
        <f t="shared" si="41"/>
        <v>0</v>
      </c>
      <c r="J226" s="93">
        <v>4</v>
      </c>
      <c r="K226" s="93">
        <v>3</v>
      </c>
      <c r="M226" s="30"/>
      <c r="N226" s="30"/>
      <c r="O226" s="30"/>
      <c r="P226" s="30"/>
      <c r="Q226" s="30"/>
      <c r="R226" s="30"/>
      <c r="S226" s="30"/>
      <c r="T226" s="30"/>
      <c r="U226" s="30"/>
      <c r="V226" s="30"/>
      <c r="W226" s="30"/>
      <c r="X226" s="30"/>
      <c r="Y226" s="30"/>
    </row>
    <row r="227" spans="1:25" ht="12.75" x14ac:dyDescent="0.2">
      <c r="A227" s="385">
        <v>7</v>
      </c>
      <c r="B227" s="386" t="s">
        <v>717</v>
      </c>
      <c r="C227" s="387" t="s">
        <v>99</v>
      </c>
      <c r="D227" s="387" t="s">
        <v>168</v>
      </c>
      <c r="E227" s="388">
        <v>1</v>
      </c>
      <c r="F227" s="387">
        <v>0</v>
      </c>
      <c r="G227" s="65">
        <f>MIN((E227+F227),2)</f>
        <v>1</v>
      </c>
      <c r="H227" s="65">
        <f t="shared" si="1"/>
        <v>1</v>
      </c>
      <c r="I227" s="65">
        <f t="shared" si="41"/>
        <v>0</v>
      </c>
      <c r="J227" s="93">
        <v>4</v>
      </c>
      <c r="K227" s="93">
        <v>4</v>
      </c>
      <c r="M227" s="30"/>
      <c r="N227" s="30"/>
      <c r="O227" s="30"/>
      <c r="P227" s="30"/>
      <c r="Q227" s="30"/>
      <c r="R227" s="30"/>
      <c r="S227" s="30"/>
      <c r="T227" s="30"/>
      <c r="U227" s="30"/>
      <c r="V227" s="30"/>
      <c r="W227" s="30"/>
      <c r="X227" s="30"/>
      <c r="Y227" s="30"/>
    </row>
    <row r="228" spans="1:25" ht="12.75" x14ac:dyDescent="0.2">
      <c r="A228" s="166">
        <v>7</v>
      </c>
      <c r="B228" s="167" t="s">
        <v>719</v>
      </c>
      <c r="C228" s="168" t="s">
        <v>99</v>
      </c>
      <c r="D228" s="168" t="s">
        <v>38</v>
      </c>
      <c r="E228" s="394">
        <v>1</v>
      </c>
      <c r="F228" s="168">
        <v>0</v>
      </c>
      <c r="G228" s="65">
        <f>MIN((E228+F228),1)</f>
        <v>1</v>
      </c>
      <c r="H228" s="65">
        <f t="shared" si="1"/>
        <v>1</v>
      </c>
      <c r="I228" s="65">
        <f t="shared" si="41"/>
        <v>0</v>
      </c>
      <c r="J228" s="93">
        <v>4</v>
      </c>
      <c r="K228" s="93">
        <v>3</v>
      </c>
      <c r="M228" s="30"/>
      <c r="N228" s="30"/>
      <c r="O228" s="30"/>
      <c r="P228" s="30"/>
      <c r="Q228" s="30"/>
      <c r="R228" s="30"/>
      <c r="S228" s="30"/>
      <c r="T228" s="30"/>
      <c r="U228" s="30"/>
      <c r="V228" s="30"/>
      <c r="W228" s="30"/>
      <c r="X228" s="30"/>
      <c r="Y228" s="30"/>
    </row>
    <row r="229" spans="1:25" ht="12.75" x14ac:dyDescent="0.2">
      <c r="A229" s="385">
        <v>8</v>
      </c>
      <c r="B229" s="386" t="s">
        <v>720</v>
      </c>
      <c r="C229" s="387" t="s">
        <v>99</v>
      </c>
      <c r="D229" s="387" t="s">
        <v>168</v>
      </c>
      <c r="E229" s="388">
        <v>1</v>
      </c>
      <c r="F229" s="387">
        <v>0</v>
      </c>
      <c r="G229" s="65">
        <f>MIN((E229+F229),2)</f>
        <v>1</v>
      </c>
      <c r="H229" s="65">
        <f t="shared" si="1"/>
        <v>1</v>
      </c>
      <c r="I229" s="65">
        <f t="shared" si="41"/>
        <v>0</v>
      </c>
      <c r="J229" s="93">
        <v>4</v>
      </c>
      <c r="K229" s="93">
        <v>4</v>
      </c>
      <c r="M229" s="30"/>
      <c r="N229" s="30"/>
      <c r="O229" s="30"/>
      <c r="P229" s="30"/>
      <c r="Q229" s="30"/>
      <c r="R229" s="30"/>
      <c r="S229" s="30"/>
      <c r="T229" s="30"/>
      <c r="U229" s="30"/>
      <c r="V229" s="30"/>
      <c r="W229" s="30"/>
      <c r="X229" s="30"/>
      <c r="Y229" s="30"/>
    </row>
    <row r="230" spans="1:25" ht="12.75" x14ac:dyDescent="0.2">
      <c r="A230" s="166">
        <v>8</v>
      </c>
      <c r="B230" s="167" t="s">
        <v>722</v>
      </c>
      <c r="C230" s="168" t="s">
        <v>99</v>
      </c>
      <c r="D230" s="168" t="s">
        <v>38</v>
      </c>
      <c r="E230" s="168">
        <v>0</v>
      </c>
      <c r="F230" s="168">
        <v>0</v>
      </c>
      <c r="G230" s="65">
        <f t="shared" ref="G230:G235" si="43">MIN((E230+F230),1)</f>
        <v>0</v>
      </c>
      <c r="H230" s="65">
        <f t="shared" si="1"/>
        <v>0</v>
      </c>
      <c r="I230" s="65">
        <f t="shared" si="41"/>
        <v>0</v>
      </c>
      <c r="J230" s="93">
        <v>4</v>
      </c>
      <c r="K230" s="93">
        <v>3</v>
      </c>
      <c r="M230" s="30"/>
      <c r="N230" s="30"/>
      <c r="O230" s="30"/>
      <c r="P230" s="30"/>
      <c r="Q230" s="30"/>
      <c r="R230" s="30"/>
      <c r="S230" s="30"/>
      <c r="T230" s="30"/>
      <c r="U230" s="30"/>
      <c r="V230" s="30"/>
      <c r="W230" s="30"/>
      <c r="X230" s="30"/>
      <c r="Y230" s="30"/>
    </row>
    <row r="231" spans="1:25" ht="12.75" x14ac:dyDescent="0.2">
      <c r="A231" s="165">
        <v>8</v>
      </c>
      <c r="B231" s="171" t="s">
        <v>723</v>
      </c>
      <c r="C231" s="172" t="s">
        <v>99</v>
      </c>
      <c r="D231" s="172" t="s">
        <v>18</v>
      </c>
      <c r="E231" s="172">
        <v>0</v>
      </c>
      <c r="F231" s="172">
        <v>0</v>
      </c>
      <c r="G231" s="65">
        <f t="shared" si="43"/>
        <v>0</v>
      </c>
      <c r="H231" s="65">
        <f t="shared" si="1"/>
        <v>0</v>
      </c>
      <c r="I231" s="65">
        <f t="shared" si="41"/>
        <v>0</v>
      </c>
      <c r="J231" s="93">
        <v>4</v>
      </c>
      <c r="K231" s="93">
        <v>1</v>
      </c>
      <c r="M231" s="30"/>
      <c r="N231" s="30"/>
      <c r="O231" s="30"/>
      <c r="P231" s="30"/>
      <c r="Q231" s="30"/>
      <c r="R231" s="30"/>
      <c r="S231" s="30"/>
      <c r="T231" s="30"/>
      <c r="U231" s="30"/>
      <c r="V231" s="30"/>
      <c r="W231" s="30"/>
      <c r="X231" s="30"/>
      <c r="Y231" s="30"/>
    </row>
    <row r="232" spans="1:25" ht="12.75" x14ac:dyDescent="0.2">
      <c r="A232" s="369">
        <v>8</v>
      </c>
      <c r="B232" s="370" t="s">
        <v>724</v>
      </c>
      <c r="C232" s="371" t="s">
        <v>99</v>
      </c>
      <c r="D232" s="371" t="s">
        <v>37</v>
      </c>
      <c r="E232" s="372">
        <v>1</v>
      </c>
      <c r="F232" s="371">
        <v>0</v>
      </c>
      <c r="G232" s="65">
        <f t="shared" si="43"/>
        <v>1</v>
      </c>
      <c r="H232" s="65">
        <f t="shared" si="1"/>
        <v>1</v>
      </c>
      <c r="I232" s="65">
        <f t="shared" si="41"/>
        <v>0</v>
      </c>
      <c r="J232" s="93">
        <v>4</v>
      </c>
      <c r="K232" s="93">
        <v>2</v>
      </c>
      <c r="M232" s="30"/>
      <c r="N232" s="30"/>
      <c r="O232" s="30"/>
      <c r="P232" s="30"/>
      <c r="Q232" s="30"/>
      <c r="R232" s="30"/>
      <c r="S232" s="30"/>
      <c r="T232" s="30"/>
      <c r="U232" s="30"/>
      <c r="V232" s="30"/>
      <c r="W232" s="30"/>
      <c r="X232" s="30"/>
      <c r="Y232" s="30"/>
    </row>
    <row r="233" spans="1:25" ht="12.75" x14ac:dyDescent="0.2">
      <c r="A233" s="165">
        <v>8</v>
      </c>
      <c r="B233" s="171" t="s">
        <v>725</v>
      </c>
      <c r="C233" s="172" t="s">
        <v>99</v>
      </c>
      <c r="D233" s="172" t="s">
        <v>18</v>
      </c>
      <c r="E233" s="172">
        <v>0</v>
      </c>
      <c r="F233" s="172">
        <v>0</v>
      </c>
      <c r="G233" s="65">
        <f t="shared" si="43"/>
        <v>0</v>
      </c>
      <c r="H233" s="65">
        <f t="shared" si="1"/>
        <v>0</v>
      </c>
      <c r="I233" s="65">
        <f t="shared" si="41"/>
        <v>0</v>
      </c>
      <c r="J233" s="93">
        <v>4</v>
      </c>
      <c r="K233" s="93">
        <v>1</v>
      </c>
      <c r="M233" s="30"/>
      <c r="N233" s="30"/>
      <c r="O233" s="30"/>
      <c r="P233" s="30"/>
      <c r="Q233" s="30"/>
      <c r="R233" s="30"/>
      <c r="S233" s="30"/>
      <c r="T233" s="30"/>
      <c r="U233" s="30"/>
      <c r="V233" s="30"/>
      <c r="W233" s="30"/>
      <c r="X233" s="30"/>
      <c r="Y233" s="30"/>
    </row>
    <row r="234" spans="1:25" ht="12.75" x14ac:dyDescent="0.2">
      <c r="A234" s="166">
        <v>8</v>
      </c>
      <c r="B234" s="167" t="s">
        <v>726</v>
      </c>
      <c r="C234" s="168" t="s">
        <v>99</v>
      </c>
      <c r="D234" s="168" t="s">
        <v>38</v>
      </c>
      <c r="E234" s="168">
        <v>0</v>
      </c>
      <c r="F234" s="168">
        <v>0</v>
      </c>
      <c r="G234" s="65">
        <f t="shared" si="43"/>
        <v>0</v>
      </c>
      <c r="H234" s="65">
        <f t="shared" si="1"/>
        <v>0</v>
      </c>
      <c r="I234" s="65">
        <f t="shared" si="41"/>
        <v>0</v>
      </c>
      <c r="J234" s="93">
        <v>4</v>
      </c>
      <c r="K234" s="93">
        <v>3</v>
      </c>
      <c r="M234" s="30"/>
      <c r="N234" s="30"/>
      <c r="O234" s="30"/>
      <c r="P234" s="30"/>
      <c r="Q234" s="30"/>
      <c r="R234" s="30"/>
      <c r="S234" s="30"/>
      <c r="T234" s="30"/>
      <c r="U234" s="30"/>
      <c r="V234" s="30"/>
      <c r="W234" s="30"/>
      <c r="X234" s="30"/>
      <c r="Y234" s="30"/>
    </row>
    <row r="235" spans="1:25" ht="12.75" x14ac:dyDescent="0.2">
      <c r="A235" s="165">
        <v>9</v>
      </c>
      <c r="B235" s="171" t="s">
        <v>727</v>
      </c>
      <c r="C235" s="172" t="s">
        <v>99</v>
      </c>
      <c r="D235" s="172" t="s">
        <v>18</v>
      </c>
      <c r="E235" s="172">
        <v>0</v>
      </c>
      <c r="F235" s="172">
        <v>0</v>
      </c>
      <c r="G235" s="65">
        <f t="shared" si="43"/>
        <v>0</v>
      </c>
      <c r="H235" s="65">
        <f t="shared" si="1"/>
        <v>0</v>
      </c>
      <c r="I235" s="65">
        <f t="shared" si="41"/>
        <v>0</v>
      </c>
      <c r="J235" s="93">
        <v>4</v>
      </c>
      <c r="K235" s="93">
        <v>1</v>
      </c>
      <c r="M235" s="30"/>
      <c r="N235" s="30"/>
      <c r="O235" s="30"/>
      <c r="P235" s="30"/>
      <c r="Q235" s="30"/>
      <c r="R235" s="30"/>
      <c r="S235" s="30"/>
      <c r="T235" s="30"/>
      <c r="U235" s="30"/>
      <c r="V235" s="30"/>
      <c r="W235" s="30"/>
      <c r="X235" s="30"/>
      <c r="Y235" s="30"/>
    </row>
    <row r="236" spans="1:25" ht="12.75" x14ac:dyDescent="0.2">
      <c r="A236" s="385">
        <v>9</v>
      </c>
      <c r="B236" s="386" t="s">
        <v>728</v>
      </c>
      <c r="C236" s="387" t="s">
        <v>99</v>
      </c>
      <c r="D236" s="387" t="s">
        <v>168</v>
      </c>
      <c r="E236" s="388">
        <v>1</v>
      </c>
      <c r="F236" s="387">
        <v>0</v>
      </c>
      <c r="G236" s="65">
        <f>MIN((E236+F236),2)</f>
        <v>1</v>
      </c>
      <c r="H236" s="65">
        <f t="shared" si="1"/>
        <v>1</v>
      </c>
      <c r="I236" s="65">
        <f t="shared" si="41"/>
        <v>0</v>
      </c>
      <c r="J236" s="93">
        <v>4</v>
      </c>
      <c r="K236" s="93">
        <v>4</v>
      </c>
      <c r="M236" s="30"/>
      <c r="N236" s="30"/>
      <c r="O236" s="30"/>
      <c r="P236" s="30"/>
      <c r="Q236" s="30"/>
      <c r="R236" s="30"/>
      <c r="S236" s="30"/>
      <c r="T236" s="30"/>
      <c r="U236" s="30"/>
      <c r="V236" s="30"/>
      <c r="W236" s="30"/>
      <c r="X236" s="30"/>
      <c r="Y236" s="30"/>
    </row>
    <row r="237" spans="1:25" ht="12.75" x14ac:dyDescent="0.2">
      <c r="A237" s="165">
        <v>9</v>
      </c>
      <c r="B237" s="171" t="s">
        <v>729</v>
      </c>
      <c r="C237" s="172" t="s">
        <v>99</v>
      </c>
      <c r="D237" s="172" t="s">
        <v>18</v>
      </c>
      <c r="E237" s="172">
        <v>0</v>
      </c>
      <c r="F237" s="172">
        <v>0</v>
      </c>
      <c r="G237" s="65">
        <f t="shared" ref="G237:G238" si="44">MIN((E237+F237),1)</f>
        <v>0</v>
      </c>
      <c r="H237" s="65">
        <f t="shared" si="1"/>
        <v>0</v>
      </c>
      <c r="I237" s="65">
        <f t="shared" si="41"/>
        <v>0</v>
      </c>
      <c r="J237" s="93">
        <v>4</v>
      </c>
      <c r="K237" s="93">
        <v>1</v>
      </c>
      <c r="M237" s="30"/>
      <c r="N237" s="30"/>
      <c r="O237" s="30"/>
      <c r="P237" s="30"/>
      <c r="Q237" s="30"/>
      <c r="R237" s="30"/>
      <c r="S237" s="30"/>
      <c r="T237" s="30"/>
      <c r="U237" s="30"/>
      <c r="V237" s="30"/>
      <c r="W237" s="30"/>
      <c r="X237" s="30"/>
      <c r="Y237" s="30"/>
    </row>
    <row r="238" spans="1:25" ht="12.75" x14ac:dyDescent="0.2">
      <c r="A238" s="166">
        <v>9</v>
      </c>
      <c r="B238" s="167" t="s">
        <v>730</v>
      </c>
      <c r="C238" s="168" t="s">
        <v>99</v>
      </c>
      <c r="D238" s="168" t="s">
        <v>38</v>
      </c>
      <c r="E238" s="168">
        <v>0</v>
      </c>
      <c r="F238" s="168">
        <v>0</v>
      </c>
      <c r="G238" s="65">
        <f t="shared" si="44"/>
        <v>0</v>
      </c>
      <c r="H238" s="65">
        <f t="shared" si="1"/>
        <v>0</v>
      </c>
      <c r="I238" s="65">
        <f t="shared" si="41"/>
        <v>0</v>
      </c>
      <c r="J238" s="93">
        <v>4</v>
      </c>
      <c r="K238" s="93">
        <v>3</v>
      </c>
      <c r="M238" s="30"/>
      <c r="N238" s="30"/>
      <c r="O238" s="30"/>
      <c r="P238" s="30"/>
      <c r="Q238" s="30"/>
      <c r="R238" s="30"/>
      <c r="S238" s="30"/>
      <c r="T238" s="30"/>
      <c r="U238" s="30"/>
      <c r="V238" s="30"/>
      <c r="W238" s="30"/>
      <c r="X238" s="30"/>
      <c r="Y238" s="30"/>
    </row>
    <row r="239" spans="1:25" ht="12.75" x14ac:dyDescent="0.2">
      <c r="A239" s="385">
        <v>9</v>
      </c>
      <c r="B239" s="386" t="s">
        <v>731</v>
      </c>
      <c r="C239" s="387" t="s">
        <v>99</v>
      </c>
      <c r="D239" s="387" t="s">
        <v>168</v>
      </c>
      <c r="E239" s="388">
        <v>1</v>
      </c>
      <c r="F239" s="387">
        <v>0</v>
      </c>
      <c r="G239" s="65">
        <f>MIN((E239+F239),2)</f>
        <v>1</v>
      </c>
      <c r="H239" s="65">
        <f t="shared" si="1"/>
        <v>1</v>
      </c>
      <c r="I239" s="65">
        <f t="shared" si="41"/>
        <v>0</v>
      </c>
      <c r="J239" s="93">
        <v>4</v>
      </c>
      <c r="K239" s="93">
        <v>4</v>
      </c>
      <c r="M239" s="30"/>
      <c r="N239" s="30"/>
      <c r="O239" s="30"/>
      <c r="P239" s="30"/>
      <c r="Q239" s="30"/>
      <c r="R239" s="30"/>
      <c r="S239" s="30"/>
      <c r="T239" s="30"/>
      <c r="U239" s="30"/>
      <c r="V239" s="30"/>
      <c r="W239" s="30"/>
      <c r="X239" s="30"/>
      <c r="Y239" s="30"/>
    </row>
    <row r="240" spans="1:25" ht="12.75" x14ac:dyDescent="0.2">
      <c r="A240" s="165">
        <v>9</v>
      </c>
      <c r="B240" s="171" t="s">
        <v>732</v>
      </c>
      <c r="C240" s="172" t="s">
        <v>99</v>
      </c>
      <c r="D240" s="172" t="s">
        <v>18</v>
      </c>
      <c r="E240" s="172">
        <v>0</v>
      </c>
      <c r="F240" s="172">
        <v>0</v>
      </c>
      <c r="G240" s="65">
        <f t="shared" ref="G240:G243" si="45">MIN((E240+F240),1)</f>
        <v>0</v>
      </c>
      <c r="H240" s="65">
        <f t="shared" si="1"/>
        <v>0</v>
      </c>
      <c r="I240" s="65">
        <f t="shared" si="41"/>
        <v>0</v>
      </c>
      <c r="J240" s="93">
        <v>4</v>
      </c>
      <c r="K240" s="93">
        <v>1</v>
      </c>
      <c r="M240" s="30"/>
      <c r="N240" s="30"/>
      <c r="O240" s="30"/>
      <c r="P240" s="30"/>
      <c r="Q240" s="30"/>
      <c r="R240" s="30"/>
      <c r="S240" s="30"/>
      <c r="T240" s="30"/>
      <c r="U240" s="30"/>
      <c r="V240" s="30"/>
      <c r="W240" s="30"/>
      <c r="X240" s="30"/>
      <c r="Y240" s="30"/>
    </row>
    <row r="241" spans="1:25" ht="12.75" x14ac:dyDescent="0.2">
      <c r="A241" s="165">
        <v>9</v>
      </c>
      <c r="B241" s="171" t="s">
        <v>733</v>
      </c>
      <c r="C241" s="172" t="s">
        <v>99</v>
      </c>
      <c r="D241" s="172" t="s">
        <v>18</v>
      </c>
      <c r="E241" s="177">
        <v>1</v>
      </c>
      <c r="F241" s="172">
        <v>0</v>
      </c>
      <c r="G241" s="65">
        <f t="shared" si="45"/>
        <v>1</v>
      </c>
      <c r="H241" s="65">
        <f t="shared" si="1"/>
        <v>1</v>
      </c>
      <c r="I241" s="65">
        <f t="shared" si="41"/>
        <v>0</v>
      </c>
      <c r="J241" s="93">
        <v>4</v>
      </c>
      <c r="K241" s="93">
        <v>1</v>
      </c>
      <c r="M241" s="30"/>
      <c r="N241" s="30"/>
      <c r="O241" s="30"/>
      <c r="P241" s="30"/>
      <c r="Q241" s="30"/>
      <c r="R241" s="30"/>
      <c r="S241" s="30"/>
      <c r="T241" s="30"/>
      <c r="U241" s="30"/>
      <c r="V241" s="30"/>
      <c r="W241" s="30"/>
      <c r="X241" s="30"/>
      <c r="Y241" s="30"/>
    </row>
    <row r="242" spans="1:25" ht="12.75" x14ac:dyDescent="0.2">
      <c r="A242" s="165">
        <v>9</v>
      </c>
      <c r="B242" s="171" t="s">
        <v>734</v>
      </c>
      <c r="C242" s="172" t="s">
        <v>99</v>
      </c>
      <c r="D242" s="172" t="s">
        <v>18</v>
      </c>
      <c r="E242" s="172">
        <v>0</v>
      </c>
      <c r="F242" s="172">
        <v>0</v>
      </c>
      <c r="G242" s="65">
        <f t="shared" si="45"/>
        <v>0</v>
      </c>
      <c r="H242" s="65">
        <f t="shared" si="1"/>
        <v>0</v>
      </c>
      <c r="I242" s="65">
        <f t="shared" si="41"/>
        <v>0</v>
      </c>
      <c r="J242" s="93">
        <v>4</v>
      </c>
      <c r="K242" s="93">
        <v>1</v>
      </c>
      <c r="M242" s="30"/>
      <c r="N242" s="30"/>
      <c r="O242" s="30"/>
      <c r="P242" s="30"/>
      <c r="Q242" s="30"/>
      <c r="R242" s="30"/>
      <c r="S242" s="30"/>
      <c r="T242" s="30"/>
      <c r="U242" s="30"/>
      <c r="V242" s="30"/>
      <c r="W242" s="30"/>
      <c r="X242" s="30"/>
      <c r="Y242" s="30"/>
    </row>
    <row r="243" spans="1:25" ht="12.75" x14ac:dyDescent="0.2">
      <c r="A243" s="165">
        <v>10</v>
      </c>
      <c r="B243" s="171" t="s">
        <v>735</v>
      </c>
      <c r="C243" s="172" t="s">
        <v>99</v>
      </c>
      <c r="D243" s="172" t="s">
        <v>18</v>
      </c>
      <c r="E243" s="172">
        <v>0</v>
      </c>
      <c r="F243" s="172">
        <v>0</v>
      </c>
      <c r="G243" s="65">
        <f t="shared" si="45"/>
        <v>0</v>
      </c>
      <c r="H243" s="65">
        <f t="shared" si="1"/>
        <v>0</v>
      </c>
      <c r="I243" s="65">
        <f t="shared" si="41"/>
        <v>0</v>
      </c>
      <c r="J243" s="93">
        <v>4</v>
      </c>
      <c r="K243" s="93">
        <v>1</v>
      </c>
      <c r="L243" s="93"/>
      <c r="M243" s="30"/>
      <c r="N243" s="30"/>
      <c r="O243" s="30"/>
      <c r="P243" s="30"/>
      <c r="Q243" s="30"/>
      <c r="R243" s="30"/>
      <c r="S243" s="30"/>
      <c r="T243" s="30"/>
      <c r="U243" s="30"/>
      <c r="V243" s="30"/>
      <c r="W243" s="30"/>
      <c r="X243" s="30"/>
      <c r="Y243" s="30"/>
    </row>
    <row r="244" spans="1:25" ht="12.75" x14ac:dyDescent="0.2">
      <c r="A244" s="2"/>
      <c r="B244" s="30"/>
      <c r="C244" s="30"/>
      <c r="D244" s="30"/>
      <c r="E244" s="187"/>
      <c r="F244" s="187"/>
      <c r="G244" s="187"/>
      <c r="H244" s="187"/>
      <c r="I244" s="2"/>
      <c r="J244" s="30"/>
      <c r="K244" s="30"/>
      <c r="L244" s="30"/>
      <c r="M244" s="30"/>
      <c r="N244" s="30"/>
      <c r="O244" s="30"/>
      <c r="P244" s="30"/>
      <c r="Q244" s="30"/>
      <c r="R244" s="30"/>
      <c r="S244" s="30"/>
      <c r="T244" s="30"/>
      <c r="U244" s="30"/>
      <c r="V244" s="30"/>
      <c r="W244" s="30"/>
      <c r="X244" s="30"/>
      <c r="Y244" s="30"/>
    </row>
  </sheetData>
  <mergeCells count="6">
    <mergeCell ref="X4:Y4"/>
    <mergeCell ref="N4:O4"/>
    <mergeCell ref="P4:Q4"/>
    <mergeCell ref="R4:S4"/>
    <mergeCell ref="T4:U4"/>
    <mergeCell ref="V4:W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sheetPr>
  <dimension ref="A1:Y100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42578125" customWidth="1"/>
    <col min="2" max="2" width="17.85546875" customWidth="1"/>
    <col min="3" max="3" width="10.28515625" customWidth="1"/>
    <col min="4" max="4" width="10.42578125" customWidth="1"/>
    <col min="5" max="6" width="7.85546875" customWidth="1"/>
    <col min="7" max="9" width="10.140625" hidden="1" customWidth="1"/>
    <col min="10" max="11" width="7.7109375" hidden="1" customWidth="1"/>
    <col min="12" max="12" width="7.7109375" customWidth="1"/>
    <col min="13" max="13" width="9.85546875" customWidth="1"/>
    <col min="14" max="25" width="3.85546875" customWidth="1"/>
  </cols>
  <sheetData>
    <row r="1" spans="1:25" ht="15.75" customHeight="1" x14ac:dyDescent="0.2">
      <c r="A1" s="22" t="s">
        <v>0</v>
      </c>
      <c r="B1" s="22" t="s">
        <v>1</v>
      </c>
      <c r="C1" s="22" t="s">
        <v>2</v>
      </c>
      <c r="D1" s="1" t="s">
        <v>3</v>
      </c>
      <c r="E1" s="1" t="s">
        <v>4</v>
      </c>
      <c r="F1" s="1" t="s">
        <v>5</v>
      </c>
      <c r="G1" s="22" t="s">
        <v>6</v>
      </c>
      <c r="H1" s="22" t="s">
        <v>7</v>
      </c>
      <c r="I1" s="1" t="s">
        <v>8</v>
      </c>
      <c r="J1" s="6" t="s">
        <v>9</v>
      </c>
      <c r="K1" s="7" t="s">
        <v>10</v>
      </c>
      <c r="L1" s="2"/>
      <c r="M1" s="2"/>
      <c r="N1" s="2"/>
      <c r="O1" s="2"/>
      <c r="P1" s="2"/>
      <c r="Q1" s="2"/>
      <c r="R1" s="2"/>
      <c r="S1" s="2"/>
      <c r="T1" s="2"/>
      <c r="U1" s="2"/>
      <c r="V1" s="2"/>
      <c r="W1" s="2"/>
      <c r="X1" s="2"/>
      <c r="Y1" s="2"/>
    </row>
    <row r="2" spans="1:25" ht="15.75" customHeight="1" x14ac:dyDescent="0.2">
      <c r="A2" s="9">
        <v>0</v>
      </c>
      <c r="B2" s="26" t="s">
        <v>26</v>
      </c>
      <c r="C2" s="26" t="s">
        <v>12</v>
      </c>
      <c r="D2" s="24" t="s">
        <v>21</v>
      </c>
      <c r="E2" s="25">
        <v>2</v>
      </c>
      <c r="F2" s="24">
        <v>0</v>
      </c>
      <c r="G2" s="27">
        <f t="shared" ref="G2:G35" si="0">MIN((E2+F2),2)</f>
        <v>2</v>
      </c>
      <c r="H2" s="27">
        <f t="shared" ref="H2:H37" si="1">--(G2&gt;0)</f>
        <v>1</v>
      </c>
      <c r="I2" s="2"/>
      <c r="J2" s="28">
        <v>0</v>
      </c>
      <c r="K2" s="32">
        <v>0</v>
      </c>
      <c r="L2" s="2"/>
      <c r="M2" s="30"/>
      <c r="N2" s="30"/>
      <c r="O2" s="30"/>
      <c r="P2" s="30"/>
      <c r="Q2" s="30"/>
      <c r="R2" s="30"/>
      <c r="S2" s="30"/>
      <c r="T2" s="30"/>
      <c r="U2" s="30"/>
      <c r="V2" s="30"/>
      <c r="W2" s="30"/>
      <c r="X2" s="30"/>
      <c r="Y2" s="30"/>
    </row>
    <row r="3" spans="1:25" ht="15.75" customHeight="1" x14ac:dyDescent="0.2">
      <c r="A3" s="9">
        <v>0</v>
      </c>
      <c r="B3" s="26" t="s">
        <v>29</v>
      </c>
      <c r="C3" s="26" t="s">
        <v>12</v>
      </c>
      <c r="D3" s="24" t="s">
        <v>21</v>
      </c>
      <c r="E3" s="25">
        <v>2</v>
      </c>
      <c r="F3" s="24">
        <v>0</v>
      </c>
      <c r="G3" s="27">
        <f t="shared" si="0"/>
        <v>2</v>
      </c>
      <c r="H3" s="27">
        <f t="shared" si="1"/>
        <v>1</v>
      </c>
      <c r="I3" s="2"/>
      <c r="J3" s="28">
        <v>0</v>
      </c>
      <c r="K3" s="32">
        <v>0</v>
      </c>
      <c r="L3" s="2"/>
      <c r="M3" s="31"/>
      <c r="N3" s="31"/>
      <c r="O3" s="31"/>
      <c r="P3" s="31"/>
      <c r="Q3" s="31"/>
      <c r="R3" s="31"/>
      <c r="S3" s="31"/>
      <c r="T3" s="31"/>
      <c r="U3" s="31"/>
      <c r="V3" s="31"/>
      <c r="W3" s="31"/>
      <c r="X3" s="2"/>
      <c r="Y3" s="2"/>
    </row>
    <row r="4" spans="1:25" ht="15.75" customHeight="1" x14ac:dyDescent="0.2">
      <c r="A4" s="9">
        <v>1</v>
      </c>
      <c r="B4" s="26" t="s">
        <v>31</v>
      </c>
      <c r="C4" s="26" t="s">
        <v>12</v>
      </c>
      <c r="D4" s="24" t="s">
        <v>21</v>
      </c>
      <c r="E4" s="25">
        <v>2</v>
      </c>
      <c r="F4" s="24">
        <v>0</v>
      </c>
      <c r="G4" s="27">
        <f t="shared" si="0"/>
        <v>2</v>
      </c>
      <c r="H4" s="27">
        <f t="shared" si="1"/>
        <v>1</v>
      </c>
      <c r="I4" s="2"/>
      <c r="J4" s="28">
        <v>0</v>
      </c>
      <c r="K4" s="32">
        <v>0</v>
      </c>
      <c r="L4" s="34"/>
      <c r="M4" s="38" t="s">
        <v>33</v>
      </c>
      <c r="N4" s="606" t="s">
        <v>35</v>
      </c>
      <c r="O4" s="516"/>
      <c r="P4" s="606" t="s">
        <v>18</v>
      </c>
      <c r="Q4" s="516"/>
      <c r="R4" s="606" t="s">
        <v>37</v>
      </c>
      <c r="S4" s="516"/>
      <c r="T4" s="606" t="s">
        <v>38</v>
      </c>
      <c r="U4" s="516"/>
      <c r="V4" s="607" t="s">
        <v>39</v>
      </c>
      <c r="W4" s="516"/>
      <c r="X4" s="43"/>
      <c r="Y4" s="43"/>
    </row>
    <row r="5" spans="1:25" ht="15.75" customHeight="1" x14ac:dyDescent="0.2">
      <c r="A5" s="35">
        <v>2</v>
      </c>
      <c r="B5" s="44" t="s">
        <v>73</v>
      </c>
      <c r="C5" s="44" t="s">
        <v>12</v>
      </c>
      <c r="D5" s="37" t="s">
        <v>21</v>
      </c>
      <c r="E5" s="25">
        <v>2</v>
      </c>
      <c r="F5" s="37">
        <v>0</v>
      </c>
      <c r="G5" s="27">
        <f t="shared" si="0"/>
        <v>2</v>
      </c>
      <c r="H5" s="27">
        <f t="shared" si="1"/>
        <v>1</v>
      </c>
      <c r="I5" s="42"/>
      <c r="J5" s="40">
        <v>0</v>
      </c>
      <c r="K5" s="32">
        <v>0</v>
      </c>
      <c r="L5" s="45"/>
      <c r="M5" s="60" t="s">
        <v>50</v>
      </c>
      <c r="N5" s="42"/>
      <c r="O5" s="45"/>
      <c r="P5" s="42"/>
      <c r="Q5" s="45"/>
      <c r="R5" s="42"/>
      <c r="S5" s="45"/>
      <c r="T5" s="42"/>
      <c r="U5" s="45"/>
      <c r="V5" s="62"/>
      <c r="W5" s="45"/>
      <c r="X5" s="42"/>
      <c r="Y5" s="42"/>
    </row>
    <row r="6" spans="1:25" ht="15.75" customHeight="1" x14ac:dyDescent="0.2">
      <c r="A6" s="9">
        <v>2</v>
      </c>
      <c r="B6" s="26" t="s">
        <v>78</v>
      </c>
      <c r="C6" s="26" t="s">
        <v>12</v>
      </c>
      <c r="D6" s="24" t="s">
        <v>21</v>
      </c>
      <c r="E6" s="25">
        <v>2</v>
      </c>
      <c r="F6" s="24">
        <v>0</v>
      </c>
      <c r="G6" s="27">
        <f t="shared" si="0"/>
        <v>2</v>
      </c>
      <c r="H6" s="27">
        <f t="shared" si="1"/>
        <v>1</v>
      </c>
      <c r="I6" s="2"/>
      <c r="J6" s="28">
        <v>0</v>
      </c>
      <c r="K6" s="32">
        <v>0</v>
      </c>
      <c r="L6" s="34"/>
      <c r="M6" s="48" t="s">
        <v>12</v>
      </c>
      <c r="N6" s="35">
        <f t="shared" ref="N6:O6" si="2">SUM(R6+P6+T6+V6+Z6)</f>
        <v>10</v>
      </c>
      <c r="O6" s="50">
        <f t="shared" si="2"/>
        <v>10</v>
      </c>
      <c r="P6" s="9">
        <f>SUMIFS($H$2:$H1009, $C$2:$C1009, M6, $D$2:$D1009, "-")</f>
        <v>10</v>
      </c>
      <c r="Q6" s="51">
        <f>COUNTIFS($C$2:$C1009, M6, $D$2:$D1009, "-" )</f>
        <v>10</v>
      </c>
      <c r="R6" s="26"/>
      <c r="S6" s="48"/>
      <c r="T6" s="26"/>
      <c r="U6" s="48"/>
      <c r="V6" s="64"/>
      <c r="W6" s="48"/>
      <c r="X6" s="2"/>
      <c r="Y6" s="2"/>
    </row>
    <row r="7" spans="1:25" ht="15.75" customHeight="1" x14ac:dyDescent="0.2">
      <c r="A7" s="9">
        <v>3</v>
      </c>
      <c r="B7" s="26" t="s">
        <v>81</v>
      </c>
      <c r="C7" s="26" t="s">
        <v>12</v>
      </c>
      <c r="D7" s="24" t="s">
        <v>21</v>
      </c>
      <c r="E7" s="25">
        <v>2</v>
      </c>
      <c r="F7" s="24">
        <v>0</v>
      </c>
      <c r="G7" s="27">
        <f t="shared" si="0"/>
        <v>2</v>
      </c>
      <c r="H7" s="27">
        <f t="shared" si="1"/>
        <v>1</v>
      </c>
      <c r="I7" s="2"/>
      <c r="J7" s="28">
        <v>0</v>
      </c>
      <c r="K7" s="32">
        <v>0</v>
      </c>
      <c r="L7" s="34"/>
      <c r="M7" s="34" t="s">
        <v>65</v>
      </c>
      <c r="N7" s="27">
        <f t="shared" ref="N7:O7" si="3">SUM(R7+P7+T7+V7+Z7)</f>
        <v>10</v>
      </c>
      <c r="O7" s="52">
        <f t="shared" si="3"/>
        <v>10</v>
      </c>
      <c r="P7" s="29">
        <f t="shared" ref="P7:P10" si="4">SUMIFS($H$2:$H1009, $C$2:$C1009, M7, $D$2:$D1009, $P$4)</f>
        <v>6</v>
      </c>
      <c r="Q7" s="54">
        <f t="shared" ref="Q7:Q10" si="5">COUNTIFS($C$2:$C1009, M7, $D$2:$D1009, $P$4 )</f>
        <v>6</v>
      </c>
      <c r="R7" s="29">
        <f t="shared" ref="R7:R10" si="6">SUMIFS($H$2:$H1009, $C$2:$C1009, M7, $D$2:$D1009,$R$4)</f>
        <v>1</v>
      </c>
      <c r="S7" s="54">
        <f t="shared" ref="S7:S10" si="7">COUNTIFS($C$2:$C1009, M7, $D$2:$D1009,$R$4  )</f>
        <v>1</v>
      </c>
      <c r="T7" s="29">
        <f t="shared" ref="T7:T10" si="8">SUMIFS($H$2:$H1009, $C$2:$C1009, M7, $D$2:$D1009, $T$4)</f>
        <v>2</v>
      </c>
      <c r="U7" s="54">
        <f t="shared" ref="U7:U10" si="9">COUNTIFS($C$2:$C1009, M7, $D$2:$D1009,$T$4  )</f>
        <v>2</v>
      </c>
      <c r="V7" s="69">
        <f t="shared" ref="V7:V10" si="10">SUMIFS($H$2:$H1009, $C$2:$C1009, M7, $D$2:$D1009, "Blackrock")</f>
        <v>1</v>
      </c>
      <c r="W7" s="54">
        <f t="shared" ref="W7:W10" si="11">COUNTIFS($C$2:$C1009, M7, $D$2:$D1009,"Blackrock"  )</f>
        <v>1</v>
      </c>
      <c r="X7" s="29"/>
      <c r="Y7" s="29"/>
    </row>
    <row r="8" spans="1:25" ht="15.75" customHeight="1" x14ac:dyDescent="0.2">
      <c r="A8" s="9">
        <v>3</v>
      </c>
      <c r="B8" s="26" t="s">
        <v>92</v>
      </c>
      <c r="C8" s="26" t="s">
        <v>12</v>
      </c>
      <c r="D8" s="24" t="s">
        <v>21</v>
      </c>
      <c r="E8" s="25">
        <v>2</v>
      </c>
      <c r="F8" s="24">
        <v>0</v>
      </c>
      <c r="G8" s="27">
        <f t="shared" si="0"/>
        <v>2</v>
      </c>
      <c r="H8" s="27">
        <f t="shared" si="1"/>
        <v>1</v>
      </c>
      <c r="I8" s="2"/>
      <c r="J8" s="28">
        <v>0</v>
      </c>
      <c r="K8" s="32">
        <v>0</v>
      </c>
      <c r="L8" s="34"/>
      <c r="M8" s="71" t="s">
        <v>70</v>
      </c>
      <c r="N8" s="59">
        <f t="shared" ref="N8:O8" si="12">SUM(R8+P8+T8+V8+Z8)</f>
        <v>6</v>
      </c>
      <c r="O8" s="63">
        <f t="shared" si="12"/>
        <v>9</v>
      </c>
      <c r="P8" s="73">
        <f t="shared" si="4"/>
        <v>4</v>
      </c>
      <c r="Q8" s="74">
        <f t="shared" si="5"/>
        <v>5</v>
      </c>
      <c r="R8" s="73">
        <f t="shared" si="6"/>
        <v>0</v>
      </c>
      <c r="S8" s="74">
        <f t="shared" si="7"/>
        <v>0</v>
      </c>
      <c r="T8" s="73">
        <f t="shared" si="8"/>
        <v>1</v>
      </c>
      <c r="U8" s="74">
        <f t="shared" si="9"/>
        <v>3</v>
      </c>
      <c r="V8" s="75">
        <f t="shared" si="10"/>
        <v>1</v>
      </c>
      <c r="W8" s="74">
        <f t="shared" si="11"/>
        <v>1</v>
      </c>
      <c r="X8" s="29"/>
      <c r="Y8" s="29"/>
    </row>
    <row r="9" spans="1:25" ht="15.75" customHeight="1" x14ac:dyDescent="0.2">
      <c r="A9" s="35">
        <v>4</v>
      </c>
      <c r="B9" s="44" t="s">
        <v>103</v>
      </c>
      <c r="C9" s="44" t="s">
        <v>12</v>
      </c>
      <c r="D9" s="37" t="s">
        <v>21</v>
      </c>
      <c r="E9" s="25">
        <v>2</v>
      </c>
      <c r="F9" s="37">
        <v>0</v>
      </c>
      <c r="G9" s="27">
        <f t="shared" si="0"/>
        <v>2</v>
      </c>
      <c r="H9" s="27">
        <f t="shared" si="1"/>
        <v>1</v>
      </c>
      <c r="I9" s="42"/>
      <c r="J9" s="40">
        <v>0</v>
      </c>
      <c r="K9" s="32">
        <v>0</v>
      </c>
      <c r="L9" s="45"/>
      <c r="M9" s="67" t="s">
        <v>86</v>
      </c>
      <c r="N9" s="70">
        <f t="shared" ref="N9:O9" si="13">SUM(R9+P9+T9+V9+Z9)</f>
        <v>3</v>
      </c>
      <c r="O9" s="72">
        <f t="shared" si="13"/>
        <v>5</v>
      </c>
      <c r="P9" s="70">
        <f t="shared" si="4"/>
        <v>2</v>
      </c>
      <c r="Q9" s="72">
        <f t="shared" si="5"/>
        <v>3</v>
      </c>
      <c r="R9" s="70">
        <f t="shared" si="6"/>
        <v>0</v>
      </c>
      <c r="S9" s="72">
        <f t="shared" si="7"/>
        <v>0</v>
      </c>
      <c r="T9" s="70">
        <f t="shared" si="8"/>
        <v>1</v>
      </c>
      <c r="U9" s="72">
        <f t="shared" si="9"/>
        <v>2</v>
      </c>
      <c r="V9" s="79">
        <f t="shared" si="10"/>
        <v>0</v>
      </c>
      <c r="W9" s="72">
        <f t="shared" si="11"/>
        <v>0</v>
      </c>
      <c r="X9" s="27"/>
      <c r="Y9" s="27"/>
    </row>
    <row r="10" spans="1:25" ht="15.75" customHeight="1" x14ac:dyDescent="0.2">
      <c r="A10" s="35">
        <v>6</v>
      </c>
      <c r="B10" s="44" t="s">
        <v>108</v>
      </c>
      <c r="C10" s="44" t="s">
        <v>12</v>
      </c>
      <c r="D10" s="37" t="s">
        <v>21</v>
      </c>
      <c r="E10" s="25">
        <v>2</v>
      </c>
      <c r="F10" s="37">
        <v>0</v>
      </c>
      <c r="G10" s="27">
        <f t="shared" si="0"/>
        <v>2</v>
      </c>
      <c r="H10" s="27">
        <f t="shared" si="1"/>
        <v>1</v>
      </c>
      <c r="I10" s="42"/>
      <c r="J10" s="40">
        <v>0</v>
      </c>
      <c r="K10" s="32">
        <v>0</v>
      </c>
      <c r="L10" s="45"/>
      <c r="M10" s="78" t="s">
        <v>99</v>
      </c>
      <c r="N10" s="80">
        <f t="shared" ref="N10:O10" si="14">SUM(R10+P10+T10+V10+Z10)</f>
        <v>1</v>
      </c>
      <c r="O10" s="82">
        <f t="shared" si="14"/>
        <v>2</v>
      </c>
      <c r="P10" s="80">
        <f t="shared" si="4"/>
        <v>1</v>
      </c>
      <c r="Q10" s="82">
        <f t="shared" si="5"/>
        <v>1</v>
      </c>
      <c r="R10" s="80">
        <f t="shared" si="6"/>
        <v>0</v>
      </c>
      <c r="S10" s="82">
        <f t="shared" si="7"/>
        <v>0</v>
      </c>
      <c r="T10" s="80">
        <f t="shared" si="8"/>
        <v>0</v>
      </c>
      <c r="U10" s="82">
        <f t="shared" si="9"/>
        <v>1</v>
      </c>
      <c r="V10" s="108">
        <f t="shared" si="10"/>
        <v>0</v>
      </c>
      <c r="W10" s="82">
        <f t="shared" si="11"/>
        <v>0</v>
      </c>
      <c r="X10" s="27"/>
      <c r="Y10" s="27"/>
    </row>
    <row r="11" spans="1:25" ht="15.75" customHeight="1" x14ac:dyDescent="0.2">
      <c r="A11" s="35">
        <v>8</v>
      </c>
      <c r="B11" s="44" t="s">
        <v>163</v>
      </c>
      <c r="C11" s="44" t="s">
        <v>12</v>
      </c>
      <c r="D11" s="37" t="s">
        <v>21</v>
      </c>
      <c r="E11" s="25">
        <v>2</v>
      </c>
      <c r="F11" s="37">
        <v>0</v>
      </c>
      <c r="G11" s="27">
        <f t="shared" si="0"/>
        <v>2</v>
      </c>
      <c r="H11" s="27">
        <f t="shared" si="1"/>
        <v>1</v>
      </c>
      <c r="I11" s="42"/>
      <c r="J11" s="40">
        <v>0</v>
      </c>
      <c r="K11" s="32">
        <v>0</v>
      </c>
      <c r="L11" s="45"/>
      <c r="M11" s="60" t="s">
        <v>116</v>
      </c>
      <c r="N11" s="42"/>
      <c r="O11" s="45"/>
      <c r="P11" s="42"/>
      <c r="Q11" s="45"/>
      <c r="R11" s="42"/>
      <c r="S11" s="45"/>
      <c r="T11" s="42"/>
      <c r="U11" s="45"/>
      <c r="V11" s="62"/>
      <c r="W11" s="45"/>
      <c r="X11" s="42"/>
      <c r="Y11" s="42"/>
    </row>
    <row r="12" spans="1:25" ht="15.75" customHeight="1" x14ac:dyDescent="0.2">
      <c r="A12" s="29">
        <v>1</v>
      </c>
      <c r="B12" s="2" t="s">
        <v>166</v>
      </c>
      <c r="C12" s="2" t="s">
        <v>65</v>
      </c>
      <c r="D12" s="88" t="s">
        <v>18</v>
      </c>
      <c r="E12" s="85">
        <v>2</v>
      </c>
      <c r="F12" s="88">
        <v>0</v>
      </c>
      <c r="G12" s="27">
        <f t="shared" si="0"/>
        <v>2</v>
      </c>
      <c r="H12" s="27">
        <f t="shared" si="1"/>
        <v>1</v>
      </c>
      <c r="I12" s="65">
        <f t="shared" ref="I12:I21" si="15">(MIN(E12,2)+F12-G12)*50</f>
        <v>0</v>
      </c>
      <c r="J12" s="28">
        <v>1</v>
      </c>
      <c r="K12" s="32">
        <v>1</v>
      </c>
      <c r="L12" s="34"/>
      <c r="M12" s="48" t="s">
        <v>12</v>
      </c>
      <c r="N12" s="35">
        <f t="shared" ref="N12:O12" si="16">SUM(R12+P12+T12+V12+Z12)</f>
        <v>20</v>
      </c>
      <c r="O12" s="50">
        <f t="shared" si="16"/>
        <v>20</v>
      </c>
      <c r="P12" s="9">
        <f>SUMIFS($G$2:$G1009, $C$2:$C1009, M6, $D$2:$D1009, "-")</f>
        <v>20</v>
      </c>
      <c r="Q12" s="50">
        <f>COUNTIFS($C$2:$C1009, M12, $D$2:$D1009, "-" ) *2</f>
        <v>20</v>
      </c>
      <c r="R12" s="26"/>
      <c r="S12" s="48"/>
      <c r="T12" s="26"/>
      <c r="U12" s="48"/>
      <c r="V12" s="64"/>
      <c r="W12" s="48"/>
      <c r="X12" s="2"/>
      <c r="Y12" s="2"/>
    </row>
    <row r="13" spans="1:25" ht="15.75" customHeight="1" x14ac:dyDescent="0.2">
      <c r="A13" s="89">
        <v>2</v>
      </c>
      <c r="B13" s="113" t="s">
        <v>171</v>
      </c>
      <c r="C13" s="113" t="s">
        <v>65</v>
      </c>
      <c r="D13" s="91" t="s">
        <v>38</v>
      </c>
      <c r="E13" s="92">
        <v>2</v>
      </c>
      <c r="F13" s="91">
        <v>0</v>
      </c>
      <c r="G13" s="27">
        <f t="shared" si="0"/>
        <v>2</v>
      </c>
      <c r="H13" s="27">
        <f t="shared" si="1"/>
        <v>1</v>
      </c>
      <c r="I13" s="65">
        <f t="shared" si="15"/>
        <v>0</v>
      </c>
      <c r="J13" s="40">
        <v>1</v>
      </c>
      <c r="K13" s="32">
        <v>3</v>
      </c>
      <c r="L13" s="45"/>
      <c r="M13" s="34" t="s">
        <v>65</v>
      </c>
      <c r="N13" s="27">
        <f t="shared" ref="N13:O13" si="17">SUM(R13+P13+T13+V13+Z13)</f>
        <v>19</v>
      </c>
      <c r="O13" s="52">
        <f t="shared" si="17"/>
        <v>20</v>
      </c>
      <c r="P13" s="29">
        <f t="shared" ref="P13:P16" si="18">SUMIFS($G$2:$G1009, $C$2:$C1009, M7, $D$2:$D1009, $P$4)</f>
        <v>11</v>
      </c>
      <c r="Q13" s="52">
        <f t="shared" ref="Q13:Q15" si="19">COUNTIFS($C$2:$C1009, M13, $D$2:$D1009, $P$4 ) *2</f>
        <v>12</v>
      </c>
      <c r="R13" s="29">
        <f t="shared" ref="R13:R16" si="20">SUMIFS($G$2:$G1009, $C$2:$C1009, M7, $D$2:$D1009, $R$4)</f>
        <v>2</v>
      </c>
      <c r="S13" s="52">
        <f t="shared" ref="S13:S15" si="21">COUNTIFS($C$2:$C1009, M7, $D$2:$D1009,$R$4  ) *2</f>
        <v>2</v>
      </c>
      <c r="T13" s="29">
        <f t="shared" ref="T13:T16" si="22">SUMIFS($G$2:$G1009, $C$2:$C1009, M7, $D$2:$D1009, $T$4)</f>
        <v>4</v>
      </c>
      <c r="U13" s="52">
        <f t="shared" ref="U13:U15" si="23">COUNTIFS($C$2:$C1009, M7, $D$2:$D1009,$T$4  ) *2</f>
        <v>4</v>
      </c>
      <c r="V13" s="69">
        <f t="shared" ref="V13:V16" si="24">SUMIFS($G$2:$G1009, $C$2:$C1009, M7, $D$2:$D1009, "Blackrock")</f>
        <v>2</v>
      </c>
      <c r="W13" s="52">
        <f t="shared" ref="W13:W16" si="25">COUNTIFS($C$2:$C1009, M7, $D$2:$D1009,"Blackrock"  ) *2</f>
        <v>2</v>
      </c>
      <c r="X13" s="27"/>
      <c r="Y13" s="27"/>
    </row>
    <row r="14" spans="1:25" ht="15.75" customHeight="1" x14ac:dyDescent="0.2">
      <c r="A14" s="29">
        <v>2</v>
      </c>
      <c r="B14" s="2" t="s">
        <v>179</v>
      </c>
      <c r="C14" s="2" t="s">
        <v>65</v>
      </c>
      <c r="D14" s="88" t="s">
        <v>18</v>
      </c>
      <c r="E14" s="85">
        <v>2</v>
      </c>
      <c r="F14" s="88">
        <v>0</v>
      </c>
      <c r="G14" s="27">
        <f t="shared" si="0"/>
        <v>2</v>
      </c>
      <c r="H14" s="27">
        <f t="shared" si="1"/>
        <v>1</v>
      </c>
      <c r="I14" s="65">
        <f t="shared" si="15"/>
        <v>0</v>
      </c>
      <c r="J14" s="28">
        <v>1</v>
      </c>
      <c r="K14" s="32">
        <v>1</v>
      </c>
      <c r="L14" s="34"/>
      <c r="M14" s="71" t="s">
        <v>70</v>
      </c>
      <c r="N14" s="59">
        <f t="shared" ref="N14:O14" si="26">SUM(R14+P14+T14+V14+Z14)</f>
        <v>11</v>
      </c>
      <c r="O14" s="63">
        <f t="shared" si="26"/>
        <v>18</v>
      </c>
      <c r="P14" s="73">
        <f t="shared" si="18"/>
        <v>7</v>
      </c>
      <c r="Q14" s="63">
        <f t="shared" si="19"/>
        <v>10</v>
      </c>
      <c r="R14" s="73">
        <f t="shared" si="20"/>
        <v>0</v>
      </c>
      <c r="S14" s="63">
        <f t="shared" si="21"/>
        <v>0</v>
      </c>
      <c r="T14" s="73">
        <f t="shared" si="22"/>
        <v>2</v>
      </c>
      <c r="U14" s="63">
        <f t="shared" si="23"/>
        <v>6</v>
      </c>
      <c r="V14" s="75">
        <f t="shared" si="24"/>
        <v>2</v>
      </c>
      <c r="W14" s="63">
        <f t="shared" si="25"/>
        <v>2</v>
      </c>
      <c r="X14" s="27"/>
      <c r="Y14" s="27"/>
    </row>
    <row r="15" spans="1:25" ht="15.75" customHeight="1" x14ac:dyDescent="0.2">
      <c r="A15" s="29">
        <v>2</v>
      </c>
      <c r="B15" s="2" t="s">
        <v>187</v>
      </c>
      <c r="C15" s="2" t="s">
        <v>65</v>
      </c>
      <c r="D15" s="88" t="s">
        <v>18</v>
      </c>
      <c r="E15" s="85">
        <v>2</v>
      </c>
      <c r="F15" s="88">
        <v>0</v>
      </c>
      <c r="G15" s="27">
        <f t="shared" si="0"/>
        <v>2</v>
      </c>
      <c r="H15" s="27">
        <f t="shared" si="1"/>
        <v>1</v>
      </c>
      <c r="I15" s="65">
        <f t="shared" si="15"/>
        <v>0</v>
      </c>
      <c r="J15" s="28">
        <v>1</v>
      </c>
      <c r="K15" s="32">
        <v>1</v>
      </c>
      <c r="L15" s="34"/>
      <c r="M15" s="67" t="s">
        <v>86</v>
      </c>
      <c r="N15" s="70">
        <f t="shared" ref="N15:O15" si="27">SUM(R15+P15+T15+V15+Z15)</f>
        <v>4</v>
      </c>
      <c r="O15" s="72">
        <f t="shared" si="27"/>
        <v>10</v>
      </c>
      <c r="P15" s="70">
        <f t="shared" si="18"/>
        <v>3</v>
      </c>
      <c r="Q15" s="72">
        <f t="shared" si="19"/>
        <v>6</v>
      </c>
      <c r="R15" s="70">
        <f t="shared" si="20"/>
        <v>0</v>
      </c>
      <c r="S15" s="72">
        <f t="shared" si="21"/>
        <v>0</v>
      </c>
      <c r="T15" s="70">
        <f t="shared" si="22"/>
        <v>1</v>
      </c>
      <c r="U15" s="72">
        <f t="shared" si="23"/>
        <v>4</v>
      </c>
      <c r="V15" s="79">
        <f t="shared" si="24"/>
        <v>0</v>
      </c>
      <c r="W15" s="72">
        <f t="shared" si="25"/>
        <v>0</v>
      </c>
      <c r="X15" s="27"/>
      <c r="Y15" s="27"/>
    </row>
    <row r="16" spans="1:25" ht="15.75" customHeight="1" x14ac:dyDescent="0.2">
      <c r="A16" s="102">
        <v>3</v>
      </c>
      <c r="B16" s="110" t="s">
        <v>197</v>
      </c>
      <c r="C16" s="110" t="s">
        <v>65</v>
      </c>
      <c r="D16" s="118" t="s">
        <v>168</v>
      </c>
      <c r="E16" s="119">
        <v>2</v>
      </c>
      <c r="F16" s="118">
        <v>0</v>
      </c>
      <c r="G16" s="27">
        <f t="shared" si="0"/>
        <v>2</v>
      </c>
      <c r="H16" s="27">
        <f t="shared" si="1"/>
        <v>1</v>
      </c>
      <c r="I16" s="65">
        <f t="shared" si="15"/>
        <v>0</v>
      </c>
      <c r="J16" s="28">
        <v>1</v>
      </c>
      <c r="K16" s="32">
        <v>4</v>
      </c>
      <c r="L16" s="45"/>
      <c r="M16" s="78" t="s">
        <v>99</v>
      </c>
      <c r="N16" s="80">
        <f t="shared" ref="N16:O16" si="28">SUM(R16+P16+T16+V16+Z16)</f>
        <v>1</v>
      </c>
      <c r="O16" s="82">
        <f t="shared" si="28"/>
        <v>2</v>
      </c>
      <c r="P16" s="80">
        <f t="shared" si="18"/>
        <v>1</v>
      </c>
      <c r="Q16" s="82">
        <f>COUNTIFS($C$2:$C1009, M16, $D$2:$D1009, $P$4 )</f>
        <v>1</v>
      </c>
      <c r="R16" s="80">
        <f t="shared" si="20"/>
        <v>0</v>
      </c>
      <c r="S16" s="82">
        <f>COUNTIFS($C$2:$C1009, M10, $D$2:$D1009,$R$4  )</f>
        <v>0</v>
      </c>
      <c r="T16" s="80">
        <f t="shared" si="22"/>
        <v>0</v>
      </c>
      <c r="U16" s="82">
        <f>COUNTIFS($C$2:$C1009, M10, $D$2:$D1009,$T$4  )</f>
        <v>1</v>
      </c>
      <c r="V16" s="108">
        <f t="shared" si="24"/>
        <v>0</v>
      </c>
      <c r="W16" s="82">
        <f t="shared" si="25"/>
        <v>0</v>
      </c>
      <c r="X16" s="27"/>
      <c r="Y16" s="27"/>
    </row>
    <row r="17" spans="1:25" ht="15.75" customHeight="1" x14ac:dyDescent="0.2">
      <c r="A17" s="27">
        <v>3</v>
      </c>
      <c r="B17" s="42" t="s">
        <v>207</v>
      </c>
      <c r="C17" s="42" t="s">
        <v>65</v>
      </c>
      <c r="D17" s="65" t="s">
        <v>18</v>
      </c>
      <c r="E17" s="85">
        <v>2</v>
      </c>
      <c r="F17" s="65">
        <v>0</v>
      </c>
      <c r="G17" s="27">
        <f t="shared" si="0"/>
        <v>2</v>
      </c>
      <c r="H17" s="27">
        <f t="shared" si="1"/>
        <v>1</v>
      </c>
      <c r="I17" s="65">
        <f t="shared" si="15"/>
        <v>0</v>
      </c>
      <c r="J17" s="40">
        <v>1</v>
      </c>
      <c r="K17" s="32">
        <v>1</v>
      </c>
      <c r="L17" s="45"/>
      <c r="M17" s="134" t="s">
        <v>35</v>
      </c>
      <c r="N17" s="44"/>
      <c r="O17" s="109"/>
      <c r="P17" s="44"/>
      <c r="Q17" s="109"/>
      <c r="R17" s="44"/>
      <c r="S17" s="109"/>
      <c r="T17" s="44"/>
      <c r="U17" s="109"/>
      <c r="V17" s="154"/>
      <c r="W17" s="109"/>
      <c r="X17" s="42"/>
      <c r="Y17" s="42"/>
    </row>
    <row r="18" spans="1:25" ht="15.75" customHeight="1" x14ac:dyDescent="0.2">
      <c r="A18" s="111">
        <v>4</v>
      </c>
      <c r="B18" s="163" t="s">
        <v>279</v>
      </c>
      <c r="C18" s="163" t="s">
        <v>65</v>
      </c>
      <c r="D18" s="120" t="s">
        <v>37</v>
      </c>
      <c r="E18" s="100">
        <v>2</v>
      </c>
      <c r="F18" s="120">
        <v>0</v>
      </c>
      <c r="G18" s="27">
        <f t="shared" si="0"/>
        <v>2</v>
      </c>
      <c r="H18" s="27">
        <f t="shared" si="1"/>
        <v>1</v>
      </c>
      <c r="I18" s="65">
        <f t="shared" si="15"/>
        <v>0</v>
      </c>
      <c r="J18" s="40">
        <v>1</v>
      </c>
      <c r="K18" s="32">
        <v>2</v>
      </c>
      <c r="L18" s="45"/>
      <c r="M18" s="109" t="s">
        <v>50</v>
      </c>
      <c r="N18" s="35">
        <f t="shared" ref="N18:Q18" si="29">SUM(N6:N10)</f>
        <v>30</v>
      </c>
      <c r="O18" s="50">
        <f t="shared" si="29"/>
        <v>36</v>
      </c>
      <c r="P18" s="35">
        <f t="shared" si="29"/>
        <v>23</v>
      </c>
      <c r="Q18" s="50">
        <f t="shared" si="29"/>
        <v>25</v>
      </c>
      <c r="R18" s="35">
        <f t="shared" ref="R18:W18" si="30">SUM(R6:R10)</f>
        <v>1</v>
      </c>
      <c r="S18" s="50">
        <f t="shared" si="30"/>
        <v>1</v>
      </c>
      <c r="T18" s="35">
        <f t="shared" si="30"/>
        <v>4</v>
      </c>
      <c r="U18" s="50">
        <f t="shared" si="30"/>
        <v>8</v>
      </c>
      <c r="V18" s="169">
        <f t="shared" si="30"/>
        <v>2</v>
      </c>
      <c r="W18" s="50">
        <f t="shared" si="30"/>
        <v>2</v>
      </c>
      <c r="X18" s="27"/>
      <c r="Y18" s="27"/>
    </row>
    <row r="19" spans="1:25" ht="15.75" customHeight="1" x14ac:dyDescent="0.2">
      <c r="A19" s="27">
        <v>4</v>
      </c>
      <c r="B19" s="42" t="s">
        <v>327</v>
      </c>
      <c r="C19" s="42" t="s">
        <v>65</v>
      </c>
      <c r="D19" s="65" t="s">
        <v>18</v>
      </c>
      <c r="E19" s="85">
        <v>1</v>
      </c>
      <c r="F19" s="65">
        <v>0</v>
      </c>
      <c r="G19" s="27">
        <f t="shared" si="0"/>
        <v>1</v>
      </c>
      <c r="H19" s="27">
        <f t="shared" si="1"/>
        <v>1</v>
      </c>
      <c r="I19" s="65">
        <f t="shared" si="15"/>
        <v>0</v>
      </c>
      <c r="J19" s="40">
        <v>1</v>
      </c>
      <c r="K19" s="32">
        <v>1</v>
      </c>
      <c r="L19" s="45"/>
      <c r="M19" s="114" t="s">
        <v>116</v>
      </c>
      <c r="N19" s="115">
        <f t="shared" ref="N19:O19" si="31">SUM(N12:N16)</f>
        <v>55</v>
      </c>
      <c r="O19" s="117">
        <f t="shared" si="31"/>
        <v>70</v>
      </c>
      <c r="P19" s="115">
        <f t="shared" ref="P19:W19" si="32">SUM(P12:P16)</f>
        <v>42</v>
      </c>
      <c r="Q19" s="117">
        <f t="shared" si="32"/>
        <v>49</v>
      </c>
      <c r="R19" s="115">
        <f t="shared" si="32"/>
        <v>2</v>
      </c>
      <c r="S19" s="117">
        <f t="shared" si="32"/>
        <v>2</v>
      </c>
      <c r="T19" s="115">
        <f t="shared" si="32"/>
        <v>7</v>
      </c>
      <c r="U19" s="117">
        <f t="shared" si="32"/>
        <v>15</v>
      </c>
      <c r="V19" s="179">
        <f t="shared" si="32"/>
        <v>4</v>
      </c>
      <c r="W19" s="117">
        <f t="shared" si="32"/>
        <v>4</v>
      </c>
      <c r="X19" s="27"/>
      <c r="Y19" s="27"/>
    </row>
    <row r="20" spans="1:25" ht="15.75" customHeight="1" x14ac:dyDescent="0.2">
      <c r="A20" s="27">
        <v>5</v>
      </c>
      <c r="B20" s="42" t="s">
        <v>365</v>
      </c>
      <c r="C20" s="42" t="s">
        <v>65</v>
      </c>
      <c r="D20" s="65" t="s">
        <v>18</v>
      </c>
      <c r="E20" s="85">
        <v>2</v>
      </c>
      <c r="F20" s="65">
        <v>0</v>
      </c>
      <c r="G20" s="27">
        <f t="shared" si="0"/>
        <v>2</v>
      </c>
      <c r="H20" s="27">
        <f t="shared" si="1"/>
        <v>1</v>
      </c>
      <c r="I20" s="65">
        <f t="shared" si="15"/>
        <v>0</v>
      </c>
      <c r="J20" s="40">
        <v>1</v>
      </c>
      <c r="K20" s="32">
        <v>1</v>
      </c>
      <c r="L20" s="2"/>
      <c r="M20" s="2"/>
      <c r="N20" s="30"/>
      <c r="O20" s="2"/>
      <c r="P20" s="2"/>
      <c r="Q20" s="30"/>
      <c r="R20" s="30"/>
      <c r="S20" s="2"/>
      <c r="T20" s="30"/>
      <c r="U20" s="2"/>
      <c r="V20" s="30"/>
      <c r="W20" s="30"/>
      <c r="X20" s="30"/>
      <c r="Y20" s="30"/>
    </row>
    <row r="21" spans="1:25" ht="15.75" customHeight="1" x14ac:dyDescent="0.2">
      <c r="A21" s="103">
        <v>5</v>
      </c>
      <c r="B21" s="135" t="s">
        <v>367</v>
      </c>
      <c r="C21" s="135" t="s">
        <v>65</v>
      </c>
      <c r="D21" s="106" t="s">
        <v>38</v>
      </c>
      <c r="E21" s="92">
        <v>2</v>
      </c>
      <c r="F21" s="106">
        <v>0</v>
      </c>
      <c r="G21" s="27">
        <f t="shared" si="0"/>
        <v>2</v>
      </c>
      <c r="H21" s="27">
        <f t="shared" si="1"/>
        <v>1</v>
      </c>
      <c r="I21" s="65">
        <f t="shared" si="15"/>
        <v>0</v>
      </c>
      <c r="J21" s="28">
        <v>1</v>
      </c>
      <c r="K21" s="32">
        <v>3</v>
      </c>
      <c r="L21" s="2"/>
      <c r="M21" s="539"/>
      <c r="N21" s="539"/>
      <c r="O21" s="539"/>
      <c r="P21" s="539"/>
      <c r="Q21" s="539"/>
      <c r="R21" s="539"/>
      <c r="S21" s="2"/>
      <c r="T21" s="30"/>
      <c r="U21" s="2"/>
      <c r="V21" s="30"/>
      <c r="W21" s="30"/>
      <c r="X21" s="30"/>
      <c r="Y21" s="30"/>
    </row>
    <row r="22" spans="1:25" ht="15.75" customHeight="1" x14ac:dyDescent="0.2">
      <c r="A22" s="73">
        <v>1</v>
      </c>
      <c r="B22" s="147" t="s">
        <v>370</v>
      </c>
      <c r="C22" s="147" t="s">
        <v>70</v>
      </c>
      <c r="D22" s="125" t="s">
        <v>18</v>
      </c>
      <c r="E22" s="127">
        <v>2</v>
      </c>
      <c r="F22" s="125">
        <v>0</v>
      </c>
      <c r="G22" s="27">
        <f t="shared" si="0"/>
        <v>2</v>
      </c>
      <c r="H22" s="27">
        <f t="shared" si="1"/>
        <v>1</v>
      </c>
      <c r="I22" s="65">
        <f t="shared" ref="I22:I29" si="33">(MIN(E22,2)+F22-G22)*100</f>
        <v>0</v>
      </c>
      <c r="J22" s="28">
        <v>2</v>
      </c>
      <c r="K22" s="32">
        <v>1</v>
      </c>
      <c r="L22" s="2"/>
      <c r="M22" s="2"/>
      <c r="N22" s="30"/>
      <c r="O22" s="2"/>
      <c r="P22" s="2"/>
      <c r="Q22" s="30"/>
      <c r="R22" s="30"/>
      <c r="S22" s="2"/>
      <c r="T22" s="30"/>
      <c r="U22" s="2"/>
      <c r="V22" s="30"/>
      <c r="W22" s="30"/>
      <c r="X22" s="30"/>
      <c r="Y22" s="30"/>
    </row>
    <row r="23" spans="1:25" ht="15.75" customHeight="1" x14ac:dyDescent="0.2">
      <c r="A23" s="138">
        <v>3</v>
      </c>
      <c r="B23" s="145" t="s">
        <v>373</v>
      </c>
      <c r="C23" s="145" t="s">
        <v>70</v>
      </c>
      <c r="D23" s="131" t="s">
        <v>38</v>
      </c>
      <c r="E23" s="190">
        <v>2</v>
      </c>
      <c r="F23" s="131">
        <v>0</v>
      </c>
      <c r="G23" s="27">
        <f t="shared" si="0"/>
        <v>2</v>
      </c>
      <c r="H23" s="27">
        <f t="shared" si="1"/>
        <v>1</v>
      </c>
      <c r="I23" s="65">
        <f t="shared" si="33"/>
        <v>0</v>
      </c>
      <c r="J23" s="28">
        <v>2</v>
      </c>
      <c r="K23" s="32">
        <v>3</v>
      </c>
      <c r="L23" s="2"/>
      <c r="M23" s="30"/>
      <c r="N23" s="30"/>
      <c r="O23" s="30"/>
      <c r="P23" s="30"/>
      <c r="Q23" s="30"/>
      <c r="R23" s="30"/>
      <c r="S23" s="30"/>
      <c r="T23" s="30"/>
      <c r="U23" s="30"/>
      <c r="V23" s="30"/>
      <c r="W23" s="30"/>
      <c r="X23" s="30"/>
      <c r="Y23" s="30"/>
    </row>
    <row r="24" spans="1:25" ht="15.75" customHeight="1" x14ac:dyDescent="0.2">
      <c r="A24" s="73">
        <v>4</v>
      </c>
      <c r="B24" s="147" t="s">
        <v>382</v>
      </c>
      <c r="C24" s="147" t="s">
        <v>70</v>
      </c>
      <c r="D24" s="125" t="s">
        <v>18</v>
      </c>
      <c r="E24" s="125">
        <v>0</v>
      </c>
      <c r="F24" s="125">
        <v>0</v>
      </c>
      <c r="G24" s="27">
        <f t="shared" si="0"/>
        <v>0</v>
      </c>
      <c r="H24" s="27">
        <f t="shared" si="1"/>
        <v>0</v>
      </c>
      <c r="I24" s="65">
        <f t="shared" si="33"/>
        <v>0</v>
      </c>
      <c r="J24" s="28">
        <v>2</v>
      </c>
      <c r="K24" s="32">
        <v>1</v>
      </c>
      <c r="L24" s="2"/>
      <c r="M24" s="30"/>
      <c r="N24" s="30"/>
      <c r="O24" s="30"/>
      <c r="P24" s="30"/>
      <c r="Q24" s="30"/>
      <c r="R24" s="30"/>
      <c r="S24" s="30"/>
      <c r="T24" s="30"/>
      <c r="U24" s="30"/>
      <c r="V24" s="30"/>
      <c r="W24" s="30"/>
      <c r="X24" s="30"/>
      <c r="Y24" s="30"/>
    </row>
    <row r="25" spans="1:25" ht="15.75" customHeight="1" x14ac:dyDescent="0.2">
      <c r="A25" s="73">
        <v>4</v>
      </c>
      <c r="B25" s="147" t="s">
        <v>385</v>
      </c>
      <c r="C25" s="147" t="s">
        <v>70</v>
      </c>
      <c r="D25" s="125" t="s">
        <v>18</v>
      </c>
      <c r="E25" s="127">
        <v>2</v>
      </c>
      <c r="F25" s="125">
        <v>0</v>
      </c>
      <c r="G25" s="27">
        <f t="shared" si="0"/>
        <v>2</v>
      </c>
      <c r="H25" s="27">
        <f t="shared" si="1"/>
        <v>1</v>
      </c>
      <c r="I25" s="65">
        <f t="shared" si="33"/>
        <v>0</v>
      </c>
      <c r="J25" s="28">
        <v>2</v>
      </c>
      <c r="K25" s="32">
        <v>1</v>
      </c>
      <c r="L25" s="2"/>
      <c r="M25" s="30"/>
      <c r="N25" s="30"/>
      <c r="O25" s="30"/>
      <c r="P25" s="30"/>
      <c r="Q25" s="30"/>
      <c r="R25" s="30"/>
      <c r="S25" s="30"/>
      <c r="T25" s="30"/>
      <c r="U25" s="30"/>
      <c r="V25" s="30"/>
      <c r="W25" s="30"/>
      <c r="X25" s="30"/>
      <c r="Y25" s="30"/>
    </row>
    <row r="26" spans="1:25" ht="15.75" customHeight="1" x14ac:dyDescent="0.2">
      <c r="A26" s="73">
        <v>5</v>
      </c>
      <c r="B26" s="147" t="s">
        <v>387</v>
      </c>
      <c r="C26" s="147" t="s">
        <v>70</v>
      </c>
      <c r="D26" s="125" t="s">
        <v>18</v>
      </c>
      <c r="E26" s="127">
        <v>1</v>
      </c>
      <c r="F26" s="125">
        <v>0</v>
      </c>
      <c r="G26" s="27">
        <f t="shared" si="0"/>
        <v>1</v>
      </c>
      <c r="H26" s="27">
        <f t="shared" si="1"/>
        <v>1</v>
      </c>
      <c r="I26" s="65">
        <f t="shared" si="33"/>
        <v>0</v>
      </c>
      <c r="J26" s="28">
        <v>2</v>
      </c>
      <c r="K26" s="32">
        <v>1</v>
      </c>
      <c r="L26" s="2"/>
      <c r="M26" s="2"/>
      <c r="N26" s="2"/>
      <c r="O26" s="2"/>
      <c r="P26" s="2"/>
      <c r="Q26" s="2"/>
      <c r="R26" s="2"/>
      <c r="S26" s="2"/>
      <c r="T26" s="2"/>
      <c r="U26" s="30"/>
      <c r="V26" s="30"/>
      <c r="W26" s="30"/>
      <c r="X26" s="30"/>
      <c r="Y26" s="30"/>
    </row>
    <row r="27" spans="1:25" ht="15.75" customHeight="1" x14ac:dyDescent="0.2">
      <c r="A27" s="73">
        <v>5</v>
      </c>
      <c r="B27" s="147" t="s">
        <v>388</v>
      </c>
      <c r="C27" s="147" t="s">
        <v>70</v>
      </c>
      <c r="D27" s="125" t="s">
        <v>18</v>
      </c>
      <c r="E27" s="127">
        <v>2</v>
      </c>
      <c r="F27" s="125">
        <v>0</v>
      </c>
      <c r="G27" s="27">
        <f t="shared" si="0"/>
        <v>2</v>
      </c>
      <c r="H27" s="27">
        <f t="shared" si="1"/>
        <v>1</v>
      </c>
      <c r="I27" s="65">
        <f t="shared" si="33"/>
        <v>0</v>
      </c>
      <c r="J27" s="28">
        <v>2</v>
      </c>
      <c r="K27" s="32">
        <v>1</v>
      </c>
      <c r="L27" s="2"/>
      <c r="M27" s="30"/>
      <c r="N27" s="30"/>
      <c r="O27" s="30"/>
      <c r="P27" s="30"/>
      <c r="Q27" s="30"/>
      <c r="R27" s="30"/>
      <c r="S27" s="30"/>
      <c r="T27" s="30"/>
      <c r="U27" s="30"/>
      <c r="V27" s="30"/>
      <c r="W27" s="30"/>
      <c r="X27" s="30"/>
      <c r="Y27" s="30"/>
    </row>
    <row r="28" spans="1:25" ht="15.75" customHeight="1" x14ac:dyDescent="0.2">
      <c r="A28" s="128">
        <v>6</v>
      </c>
      <c r="B28" s="137" t="s">
        <v>390</v>
      </c>
      <c r="C28" s="137" t="s">
        <v>70</v>
      </c>
      <c r="D28" s="131" t="s">
        <v>38</v>
      </c>
      <c r="E28" s="131">
        <v>0</v>
      </c>
      <c r="F28" s="131">
        <v>0</v>
      </c>
      <c r="G28" s="27">
        <f t="shared" si="0"/>
        <v>0</v>
      </c>
      <c r="H28" s="27">
        <f t="shared" si="1"/>
        <v>0</v>
      </c>
      <c r="I28" s="65">
        <f t="shared" si="33"/>
        <v>0</v>
      </c>
      <c r="J28" s="28">
        <v>2</v>
      </c>
      <c r="K28" s="32">
        <v>3</v>
      </c>
      <c r="L28" s="2"/>
      <c r="M28" s="30"/>
      <c r="N28" s="30"/>
      <c r="O28" s="30"/>
      <c r="P28" s="30"/>
      <c r="Q28" s="30"/>
      <c r="R28" s="30"/>
      <c r="S28" s="30"/>
      <c r="T28" s="30"/>
      <c r="U28" s="30"/>
      <c r="V28" s="30"/>
      <c r="W28" s="30"/>
      <c r="X28" s="30"/>
      <c r="Y28" s="30"/>
    </row>
    <row r="29" spans="1:25" ht="15.75" customHeight="1" x14ac:dyDescent="0.2">
      <c r="A29" s="128">
        <v>6</v>
      </c>
      <c r="B29" s="137" t="s">
        <v>391</v>
      </c>
      <c r="C29" s="137" t="s">
        <v>70</v>
      </c>
      <c r="D29" s="131" t="s">
        <v>38</v>
      </c>
      <c r="E29" s="131">
        <v>0</v>
      </c>
      <c r="F29" s="131">
        <v>0</v>
      </c>
      <c r="G29" s="27">
        <f t="shared" si="0"/>
        <v>0</v>
      </c>
      <c r="H29" s="27">
        <f t="shared" si="1"/>
        <v>0</v>
      </c>
      <c r="I29" s="65">
        <f t="shared" si="33"/>
        <v>0</v>
      </c>
      <c r="J29" s="28">
        <v>2</v>
      </c>
      <c r="K29" s="32">
        <v>3</v>
      </c>
      <c r="L29" s="2"/>
      <c r="M29" s="30"/>
      <c r="N29" s="30"/>
      <c r="O29" s="30"/>
      <c r="P29" s="30"/>
      <c r="Q29" s="30"/>
      <c r="R29" s="30"/>
      <c r="S29" s="30"/>
      <c r="T29" s="30"/>
      <c r="U29" s="30"/>
      <c r="V29" s="30"/>
      <c r="W29" s="30"/>
      <c r="X29" s="30"/>
      <c r="Y29" s="30"/>
    </row>
    <row r="30" spans="1:25" ht="15.75" customHeight="1" x14ac:dyDescent="0.2">
      <c r="A30" s="130">
        <v>9</v>
      </c>
      <c r="B30" s="132" t="s">
        <v>392</v>
      </c>
      <c r="C30" s="132" t="s">
        <v>70</v>
      </c>
      <c r="D30" s="140" t="s">
        <v>168</v>
      </c>
      <c r="E30" s="141">
        <v>2</v>
      </c>
      <c r="F30" s="140">
        <v>0</v>
      </c>
      <c r="G30" s="27">
        <f t="shared" si="0"/>
        <v>2</v>
      </c>
      <c r="H30" s="27">
        <f t="shared" si="1"/>
        <v>1</v>
      </c>
      <c r="I30" s="65">
        <f>IF(SUM(E30:F30)&lt;=2,0,IF(E30&gt;=2,E30,1))*100</f>
        <v>0</v>
      </c>
      <c r="J30" s="28">
        <v>2</v>
      </c>
      <c r="K30" s="32">
        <v>4</v>
      </c>
      <c r="L30" s="2"/>
      <c r="M30" s="30"/>
      <c r="N30" s="30"/>
      <c r="O30" s="30"/>
      <c r="P30" s="30"/>
      <c r="Q30" s="30"/>
      <c r="R30" s="30"/>
      <c r="S30" s="30"/>
      <c r="T30" s="30"/>
      <c r="U30" s="30"/>
      <c r="V30" s="30"/>
      <c r="W30" s="30"/>
      <c r="X30" s="30"/>
      <c r="Y30" s="30"/>
    </row>
    <row r="31" spans="1:25" ht="15.75" customHeight="1" x14ac:dyDescent="0.2">
      <c r="A31" s="152">
        <v>6</v>
      </c>
      <c r="B31" s="199" t="s">
        <v>397</v>
      </c>
      <c r="C31" s="160" t="s">
        <v>86</v>
      </c>
      <c r="D31" s="161" t="s">
        <v>38</v>
      </c>
      <c r="E31" s="162">
        <v>1</v>
      </c>
      <c r="F31" s="161">
        <v>0</v>
      </c>
      <c r="G31" s="27">
        <f t="shared" si="0"/>
        <v>1</v>
      </c>
      <c r="H31" s="27">
        <f t="shared" si="1"/>
        <v>1</v>
      </c>
      <c r="I31" s="65">
        <f t="shared" ref="I31:I35" si="34">(MIN(E31,2)+F31-G31)*400</f>
        <v>0</v>
      </c>
      <c r="J31" s="28">
        <v>3</v>
      </c>
      <c r="K31" s="32">
        <v>3</v>
      </c>
      <c r="L31" s="2"/>
      <c r="M31" s="30"/>
      <c r="N31" s="30"/>
      <c r="O31" s="30"/>
      <c r="P31" s="30"/>
      <c r="Q31" s="30"/>
      <c r="R31" s="30"/>
      <c r="S31" s="30"/>
      <c r="T31" s="30"/>
      <c r="U31" s="30"/>
      <c r="V31" s="30"/>
      <c r="W31" s="30"/>
      <c r="X31" s="30"/>
      <c r="Y31" s="30"/>
    </row>
    <row r="32" spans="1:25" ht="15.75" customHeight="1" x14ac:dyDescent="0.2">
      <c r="A32" s="143">
        <v>6</v>
      </c>
      <c r="B32" s="156" t="s">
        <v>399</v>
      </c>
      <c r="C32" s="156" t="s">
        <v>86</v>
      </c>
      <c r="D32" s="157" t="s">
        <v>18</v>
      </c>
      <c r="E32" s="158">
        <v>1</v>
      </c>
      <c r="F32" s="157">
        <v>0</v>
      </c>
      <c r="G32" s="27">
        <f t="shared" si="0"/>
        <v>1</v>
      </c>
      <c r="H32" s="27">
        <f t="shared" si="1"/>
        <v>1</v>
      </c>
      <c r="I32" s="65">
        <f t="shared" si="34"/>
        <v>0</v>
      </c>
      <c r="J32" s="28">
        <v>3</v>
      </c>
      <c r="K32" s="32">
        <v>1</v>
      </c>
      <c r="L32" s="2"/>
      <c r="M32" s="30"/>
      <c r="N32" s="30"/>
      <c r="O32" s="30"/>
      <c r="P32" s="30"/>
      <c r="Q32" s="30"/>
      <c r="R32" s="30"/>
      <c r="S32" s="30"/>
      <c r="T32" s="30"/>
      <c r="U32" s="30"/>
      <c r="V32" s="30"/>
      <c r="W32" s="30"/>
      <c r="X32" s="30"/>
      <c r="Y32" s="30"/>
    </row>
    <row r="33" spans="1:25" ht="15.75" customHeight="1" x14ac:dyDescent="0.2">
      <c r="A33" s="143">
        <v>7</v>
      </c>
      <c r="B33" s="156" t="s">
        <v>400</v>
      </c>
      <c r="C33" s="156" t="s">
        <v>86</v>
      </c>
      <c r="D33" s="157" t="s">
        <v>18</v>
      </c>
      <c r="E33" s="158">
        <v>2</v>
      </c>
      <c r="F33" s="157">
        <v>0</v>
      </c>
      <c r="G33" s="27">
        <f t="shared" si="0"/>
        <v>2</v>
      </c>
      <c r="H33" s="27">
        <f t="shared" si="1"/>
        <v>1</v>
      </c>
      <c r="I33" s="65">
        <f t="shared" si="34"/>
        <v>0</v>
      </c>
      <c r="J33" s="28">
        <v>3</v>
      </c>
      <c r="K33" s="32">
        <v>1</v>
      </c>
      <c r="L33" s="2"/>
      <c r="M33" s="30"/>
      <c r="N33" s="30"/>
      <c r="O33" s="30"/>
      <c r="P33" s="30"/>
      <c r="Q33" s="30"/>
      <c r="R33" s="30"/>
      <c r="S33" s="30"/>
      <c r="T33" s="30"/>
      <c r="U33" s="30"/>
      <c r="V33" s="30"/>
      <c r="W33" s="30"/>
      <c r="X33" s="30"/>
      <c r="Y33" s="30"/>
    </row>
    <row r="34" spans="1:25" ht="15.75" customHeight="1" x14ac:dyDescent="0.2">
      <c r="A34" s="143">
        <v>7</v>
      </c>
      <c r="B34" s="156" t="s">
        <v>401</v>
      </c>
      <c r="C34" s="156" t="s">
        <v>86</v>
      </c>
      <c r="D34" s="157" t="s">
        <v>18</v>
      </c>
      <c r="E34" s="157">
        <v>0</v>
      </c>
      <c r="F34" s="157">
        <v>0</v>
      </c>
      <c r="G34" s="27">
        <f t="shared" si="0"/>
        <v>0</v>
      </c>
      <c r="H34" s="27">
        <f t="shared" si="1"/>
        <v>0</v>
      </c>
      <c r="I34" s="65">
        <f t="shared" si="34"/>
        <v>0</v>
      </c>
      <c r="J34" s="28">
        <v>3</v>
      </c>
      <c r="K34" s="32">
        <v>1</v>
      </c>
      <c r="L34" s="2"/>
      <c r="M34" s="30"/>
      <c r="N34" s="30"/>
      <c r="O34" s="30"/>
      <c r="P34" s="30"/>
      <c r="Q34" s="30"/>
      <c r="R34" s="30"/>
      <c r="S34" s="30"/>
      <c r="T34" s="30"/>
      <c r="U34" s="30"/>
      <c r="V34" s="30"/>
      <c r="W34" s="30"/>
      <c r="X34" s="30"/>
      <c r="Y34" s="30"/>
    </row>
    <row r="35" spans="1:25" ht="15.75" customHeight="1" x14ac:dyDescent="0.2">
      <c r="A35" s="152">
        <v>9</v>
      </c>
      <c r="B35" s="160" t="s">
        <v>402</v>
      </c>
      <c r="C35" s="160" t="s">
        <v>86</v>
      </c>
      <c r="D35" s="161" t="s">
        <v>38</v>
      </c>
      <c r="E35" s="161">
        <v>0</v>
      </c>
      <c r="F35" s="161">
        <v>0</v>
      </c>
      <c r="G35" s="27">
        <f t="shared" si="0"/>
        <v>0</v>
      </c>
      <c r="H35" s="27">
        <f t="shared" si="1"/>
        <v>0</v>
      </c>
      <c r="I35" s="65">
        <f t="shared" si="34"/>
        <v>0</v>
      </c>
      <c r="J35" s="28">
        <v>3</v>
      </c>
      <c r="K35" s="32">
        <v>3</v>
      </c>
      <c r="L35" s="2"/>
      <c r="M35" s="30"/>
      <c r="N35" s="30"/>
      <c r="O35" s="30"/>
      <c r="P35" s="30"/>
      <c r="Q35" s="30"/>
      <c r="R35" s="30"/>
      <c r="S35" s="30"/>
      <c r="T35" s="30"/>
      <c r="U35" s="30"/>
      <c r="V35" s="30"/>
      <c r="W35" s="30"/>
      <c r="X35" s="30"/>
      <c r="Y35" s="30"/>
    </row>
    <row r="36" spans="1:25" ht="15.75" customHeight="1" x14ac:dyDescent="0.2">
      <c r="A36" s="166">
        <v>7</v>
      </c>
      <c r="B36" s="184" t="s">
        <v>403</v>
      </c>
      <c r="C36" s="184" t="s">
        <v>99</v>
      </c>
      <c r="D36" s="168" t="s">
        <v>38</v>
      </c>
      <c r="E36" s="168">
        <v>0</v>
      </c>
      <c r="F36" s="168">
        <v>0</v>
      </c>
      <c r="G36" s="27">
        <f t="shared" ref="G36:G37" si="35">MIN((E36+F36),1)</f>
        <v>0</v>
      </c>
      <c r="H36" s="27">
        <f t="shared" si="1"/>
        <v>0</v>
      </c>
      <c r="I36" s="65">
        <f t="shared" ref="I36:I37" si="36">(MIN(E36,1)+F36-G36)*1600</f>
        <v>0</v>
      </c>
      <c r="J36" s="28">
        <v>4</v>
      </c>
      <c r="K36" s="32">
        <v>3</v>
      </c>
      <c r="L36" s="2"/>
      <c r="M36" s="30"/>
      <c r="N36" s="30"/>
      <c r="O36" s="30"/>
      <c r="P36" s="30"/>
      <c r="Q36" s="30"/>
      <c r="R36" s="30"/>
      <c r="S36" s="30"/>
      <c r="T36" s="30"/>
      <c r="U36" s="30"/>
      <c r="V36" s="30"/>
      <c r="W36" s="30"/>
      <c r="X36" s="30"/>
      <c r="Y36" s="30"/>
    </row>
    <row r="37" spans="1:25" ht="15.75" customHeight="1" x14ac:dyDescent="0.2">
      <c r="A37" s="165">
        <v>9</v>
      </c>
      <c r="B37" s="181" t="s">
        <v>404</v>
      </c>
      <c r="C37" s="181" t="s">
        <v>99</v>
      </c>
      <c r="D37" s="172" t="s">
        <v>18</v>
      </c>
      <c r="E37" s="177">
        <v>1</v>
      </c>
      <c r="F37" s="172">
        <v>0</v>
      </c>
      <c r="G37" s="27">
        <f t="shared" si="35"/>
        <v>1</v>
      </c>
      <c r="H37" s="27">
        <f t="shared" si="1"/>
        <v>1</v>
      </c>
      <c r="I37" s="65">
        <f t="shared" si="36"/>
        <v>0</v>
      </c>
      <c r="J37" s="28">
        <v>4</v>
      </c>
      <c r="K37" s="32">
        <v>1</v>
      </c>
      <c r="L37" s="2"/>
      <c r="M37" s="30"/>
      <c r="N37" s="30"/>
      <c r="O37" s="30"/>
      <c r="P37" s="30"/>
      <c r="Q37" s="30"/>
      <c r="R37" s="30"/>
      <c r="S37" s="30"/>
      <c r="T37" s="30"/>
      <c r="U37" s="30"/>
      <c r="V37" s="30"/>
      <c r="W37" s="30"/>
      <c r="X37" s="30"/>
      <c r="Y37" s="30"/>
    </row>
    <row r="38" spans="1:25" ht="15.75" customHeight="1" x14ac:dyDescent="0.2">
      <c r="A38" s="2"/>
      <c r="B38" s="30"/>
      <c r="C38" s="30"/>
      <c r="D38" s="2"/>
      <c r="E38" s="187"/>
      <c r="F38" s="187"/>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87"/>
      <c r="F39" s="187"/>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87"/>
      <c r="F40" s="187"/>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87"/>
      <c r="F41" s="187"/>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87"/>
      <c r="F42" s="187"/>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87"/>
      <c r="F43" s="187"/>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87"/>
      <c r="F44" s="187"/>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87"/>
      <c r="F45" s="187"/>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87"/>
      <c r="F46" s="187"/>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87"/>
      <c r="F47" s="187"/>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87"/>
      <c r="F48" s="187"/>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87"/>
      <c r="F49" s="187"/>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87"/>
      <c r="F50" s="187"/>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87"/>
      <c r="F51" s="187"/>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87"/>
      <c r="F52" s="187"/>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87"/>
      <c r="F53" s="187"/>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87"/>
      <c r="F54" s="187"/>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87"/>
      <c r="F55" s="187"/>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87"/>
      <c r="F56" s="187"/>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87"/>
      <c r="F57" s="187"/>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87"/>
      <c r="F58" s="187"/>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87"/>
      <c r="F59" s="187"/>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87"/>
      <c r="F60" s="187"/>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87"/>
      <c r="F61" s="187"/>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87"/>
      <c r="F62" s="187"/>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87"/>
      <c r="F63" s="187"/>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87"/>
      <c r="F64" s="187"/>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87"/>
      <c r="F65" s="187"/>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87"/>
      <c r="F66" s="187"/>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87"/>
      <c r="F67" s="187"/>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87"/>
      <c r="F68" s="187"/>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87"/>
      <c r="F69" s="187"/>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87"/>
      <c r="F70" s="187"/>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87"/>
      <c r="F71" s="187"/>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87"/>
      <c r="F72" s="187"/>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87"/>
      <c r="F73" s="187"/>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87"/>
      <c r="F74" s="187"/>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87"/>
      <c r="F75" s="187"/>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87"/>
      <c r="F76" s="187"/>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87"/>
      <c r="F77" s="187"/>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87"/>
      <c r="F78" s="187"/>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87"/>
      <c r="F79" s="187"/>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87"/>
      <c r="F80" s="187"/>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87"/>
      <c r="F81" s="187"/>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87"/>
      <c r="F82" s="187"/>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87"/>
      <c r="F83" s="187"/>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87"/>
      <c r="F84" s="187"/>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87"/>
      <c r="F85" s="187"/>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87"/>
      <c r="F86" s="187"/>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87"/>
      <c r="F87" s="187"/>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87"/>
      <c r="F88" s="187"/>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87"/>
      <c r="F89" s="187"/>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87"/>
      <c r="F90" s="187"/>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87"/>
      <c r="F91" s="187"/>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87"/>
      <c r="F92" s="187"/>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87"/>
      <c r="F93" s="187"/>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87"/>
      <c r="F94" s="187"/>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87"/>
      <c r="F95" s="187"/>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87"/>
      <c r="F96" s="187"/>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87"/>
      <c r="F97" s="187"/>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87"/>
      <c r="F98" s="187"/>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87"/>
      <c r="F99" s="187"/>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87"/>
      <c r="F100" s="187"/>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87"/>
      <c r="F101" s="187"/>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87"/>
      <c r="F102" s="187"/>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87"/>
      <c r="F103" s="187"/>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87"/>
      <c r="F104" s="187"/>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87"/>
      <c r="F105" s="187"/>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87"/>
      <c r="F106" s="187"/>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87"/>
      <c r="F107" s="187"/>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87"/>
      <c r="F108" s="187"/>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87"/>
      <c r="F109" s="187"/>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87"/>
      <c r="F110" s="187"/>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87"/>
      <c r="F111" s="187"/>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87"/>
      <c r="F112" s="187"/>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87"/>
      <c r="F113" s="187"/>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87"/>
      <c r="F114" s="187"/>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87"/>
      <c r="F115" s="187"/>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87"/>
      <c r="F116" s="187"/>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87"/>
      <c r="F117" s="187"/>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87"/>
      <c r="F118" s="187"/>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87"/>
      <c r="F119" s="187"/>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87"/>
      <c r="F120" s="187"/>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87"/>
      <c r="F121" s="187"/>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87"/>
      <c r="F122" s="187"/>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87"/>
      <c r="F123" s="187"/>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87"/>
      <c r="F124" s="187"/>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87"/>
      <c r="F125" s="187"/>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87"/>
      <c r="F126" s="187"/>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87"/>
      <c r="F127" s="187"/>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87"/>
      <c r="F128" s="187"/>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87"/>
      <c r="F129" s="187"/>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87"/>
      <c r="F130" s="187"/>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87"/>
      <c r="F131" s="187"/>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87"/>
      <c r="F132" s="187"/>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87"/>
      <c r="F133" s="187"/>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87"/>
      <c r="F134" s="187"/>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87"/>
      <c r="F135" s="187"/>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87"/>
      <c r="F136" s="187"/>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87"/>
      <c r="F137" s="187"/>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87"/>
      <c r="F138" s="187"/>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87"/>
      <c r="F139" s="187"/>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87"/>
      <c r="F140" s="187"/>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87"/>
      <c r="F141" s="187"/>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87"/>
      <c r="F142" s="187"/>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87"/>
      <c r="F143" s="187"/>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87"/>
      <c r="F144" s="187"/>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87"/>
      <c r="F145" s="187"/>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87"/>
      <c r="F146" s="187"/>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87"/>
      <c r="F147" s="187"/>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87"/>
      <c r="F148" s="187"/>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87"/>
      <c r="F149" s="187"/>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87"/>
      <c r="F150" s="187"/>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87"/>
      <c r="F151" s="187"/>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87"/>
      <c r="F152" s="187"/>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87"/>
      <c r="F153" s="187"/>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87"/>
      <c r="F154" s="187"/>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87"/>
      <c r="F155" s="187"/>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87"/>
      <c r="F156" s="187"/>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87"/>
      <c r="F157" s="187"/>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87"/>
      <c r="F158" s="187"/>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87"/>
      <c r="F159" s="187"/>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87"/>
      <c r="F160" s="187"/>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87"/>
      <c r="F161" s="187"/>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87"/>
      <c r="F162" s="187"/>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87"/>
      <c r="F163" s="187"/>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87"/>
      <c r="F164" s="187"/>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87"/>
      <c r="F165" s="187"/>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87"/>
      <c r="F166" s="187"/>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87"/>
      <c r="F167" s="187"/>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87"/>
      <c r="F168" s="187"/>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87"/>
      <c r="F169" s="187"/>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87"/>
      <c r="F170" s="187"/>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87"/>
      <c r="F171" s="187"/>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87"/>
      <c r="F172" s="187"/>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87"/>
      <c r="F173" s="187"/>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87"/>
      <c r="F174" s="187"/>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87"/>
      <c r="F175" s="187"/>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87"/>
      <c r="F176" s="187"/>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87"/>
      <c r="F177" s="187"/>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87"/>
      <c r="F178" s="187"/>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87"/>
      <c r="F179" s="187"/>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87"/>
      <c r="F180" s="187"/>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87"/>
      <c r="F181" s="187"/>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87"/>
      <c r="F182" s="187"/>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87"/>
      <c r="F183" s="187"/>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87"/>
      <c r="F184" s="187"/>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87"/>
      <c r="F185" s="187"/>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87"/>
      <c r="F186" s="187"/>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87"/>
      <c r="F187" s="187"/>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87"/>
      <c r="F188" s="187"/>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87"/>
      <c r="F189" s="187"/>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87"/>
      <c r="F190" s="187"/>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87"/>
      <c r="F191" s="187"/>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87"/>
      <c r="F192" s="187"/>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87"/>
      <c r="F193" s="187"/>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87"/>
      <c r="F194" s="187"/>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87"/>
      <c r="F195" s="187"/>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87"/>
      <c r="F196" s="187"/>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87"/>
      <c r="F197" s="187"/>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87"/>
      <c r="F198" s="187"/>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87"/>
      <c r="F199" s="187"/>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87"/>
      <c r="F200" s="187"/>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87"/>
      <c r="F201" s="187"/>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87"/>
      <c r="F202" s="187"/>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87"/>
      <c r="F203" s="187"/>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87"/>
      <c r="F204" s="187"/>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87"/>
      <c r="F205" s="187"/>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87"/>
      <c r="F206" s="187"/>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87"/>
      <c r="F207" s="187"/>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87"/>
      <c r="F208" s="187"/>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87"/>
      <c r="F209" s="187"/>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87"/>
      <c r="F210" s="187"/>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87"/>
      <c r="F211" s="187"/>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87"/>
      <c r="F212" s="187"/>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87"/>
      <c r="F213" s="187"/>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87"/>
      <c r="F214" s="187"/>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87"/>
      <c r="F215" s="187"/>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87"/>
      <c r="F216" s="187"/>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87"/>
      <c r="F217" s="187"/>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87"/>
      <c r="F218" s="187"/>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87"/>
      <c r="F219" s="187"/>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87"/>
      <c r="F220" s="187"/>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87"/>
      <c r="F221" s="187"/>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87"/>
      <c r="F222" s="187"/>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87"/>
      <c r="F223" s="187"/>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87"/>
      <c r="F224" s="187"/>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87"/>
      <c r="F225" s="187"/>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87"/>
      <c r="F226" s="187"/>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87"/>
      <c r="F227" s="187"/>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87"/>
      <c r="F228" s="187"/>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87"/>
      <c r="F229" s="187"/>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87"/>
      <c r="F230" s="187"/>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87"/>
      <c r="F231" s="187"/>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87"/>
      <c r="F232" s="187"/>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87"/>
      <c r="F233" s="187"/>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87"/>
      <c r="F234" s="187"/>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87"/>
      <c r="F235" s="187"/>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87"/>
      <c r="F236" s="187"/>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87"/>
      <c r="F237" s="187"/>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87"/>
      <c r="F238" s="187"/>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87"/>
      <c r="F239" s="187"/>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87"/>
      <c r="F240" s="187"/>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87"/>
      <c r="F241" s="187"/>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87"/>
      <c r="F242" s="187"/>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87"/>
      <c r="F243" s="187"/>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87"/>
      <c r="F244" s="187"/>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87"/>
      <c r="F245" s="187"/>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87"/>
      <c r="F246" s="187"/>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87"/>
      <c r="F247" s="187"/>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87"/>
      <c r="F248" s="187"/>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87"/>
      <c r="F249" s="187"/>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87"/>
      <c r="F250" s="187"/>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87"/>
      <c r="F251" s="187"/>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87"/>
      <c r="F252" s="187"/>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87"/>
      <c r="F253" s="187"/>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87"/>
      <c r="F254" s="187"/>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87"/>
      <c r="F255" s="187"/>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87"/>
      <c r="F256" s="187"/>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87"/>
      <c r="F257" s="187"/>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87"/>
      <c r="F258" s="187"/>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87"/>
      <c r="F259" s="187"/>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87"/>
      <c r="F260" s="187"/>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87"/>
      <c r="F261" s="187"/>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87"/>
      <c r="F262" s="187"/>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87"/>
      <c r="F263" s="187"/>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87"/>
      <c r="F264" s="187"/>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87"/>
      <c r="F265" s="187"/>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87"/>
      <c r="F266" s="187"/>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87"/>
      <c r="F267" s="187"/>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87"/>
      <c r="F268" s="187"/>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87"/>
      <c r="F269" s="187"/>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87"/>
      <c r="F270" s="187"/>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87"/>
      <c r="F271" s="187"/>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87"/>
      <c r="F272" s="187"/>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87"/>
      <c r="F273" s="187"/>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87"/>
      <c r="F274" s="187"/>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87"/>
      <c r="F275" s="187"/>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87"/>
      <c r="F276" s="187"/>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87"/>
      <c r="F277" s="187"/>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87"/>
      <c r="F278" s="187"/>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87"/>
      <c r="F279" s="187"/>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87"/>
      <c r="F280" s="187"/>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87"/>
      <c r="F281" s="187"/>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87"/>
      <c r="F282" s="187"/>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87"/>
      <c r="F283" s="187"/>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87"/>
      <c r="F284" s="187"/>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87"/>
      <c r="F285" s="187"/>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87"/>
      <c r="F286" s="187"/>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87"/>
      <c r="F287" s="187"/>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87"/>
      <c r="F288" s="187"/>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87"/>
      <c r="F289" s="187"/>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87"/>
      <c r="F290" s="187"/>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87"/>
      <c r="F291" s="187"/>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87"/>
      <c r="F292" s="187"/>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87"/>
      <c r="F293" s="187"/>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87"/>
      <c r="F294" s="187"/>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87"/>
      <c r="F295" s="187"/>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87"/>
      <c r="F296" s="187"/>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87"/>
      <c r="F297" s="187"/>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87"/>
      <c r="F298" s="187"/>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87"/>
      <c r="F299" s="187"/>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87"/>
      <c r="F300" s="187"/>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87"/>
      <c r="F301" s="187"/>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87"/>
      <c r="F302" s="187"/>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87"/>
      <c r="F303" s="187"/>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87"/>
      <c r="F304" s="187"/>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87"/>
      <c r="F305" s="187"/>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87"/>
      <c r="F306" s="187"/>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87"/>
      <c r="F307" s="187"/>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87"/>
      <c r="F308" s="187"/>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87"/>
      <c r="F309" s="187"/>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87"/>
      <c r="F310" s="187"/>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87"/>
      <c r="F311" s="187"/>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87"/>
      <c r="F312" s="187"/>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87"/>
      <c r="F313" s="187"/>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87"/>
      <c r="F314" s="187"/>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87"/>
      <c r="F315" s="187"/>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87"/>
      <c r="F316" s="187"/>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87"/>
      <c r="F317" s="187"/>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87"/>
      <c r="F318" s="187"/>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87"/>
      <c r="F319" s="187"/>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87"/>
      <c r="F320" s="187"/>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87"/>
      <c r="F321" s="187"/>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87"/>
      <c r="F322" s="187"/>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87"/>
      <c r="F323" s="187"/>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87"/>
      <c r="F324" s="187"/>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87"/>
      <c r="F325" s="187"/>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87"/>
      <c r="F326" s="187"/>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87"/>
      <c r="F327" s="187"/>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87"/>
      <c r="F328" s="187"/>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87"/>
      <c r="F329" s="187"/>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87"/>
      <c r="F330" s="187"/>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87"/>
      <c r="F331" s="187"/>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87"/>
      <c r="F332" s="187"/>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87"/>
      <c r="F333" s="187"/>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87"/>
      <c r="F334" s="187"/>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87"/>
      <c r="F335" s="187"/>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87"/>
      <c r="F336" s="187"/>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87"/>
      <c r="F337" s="187"/>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87"/>
      <c r="F338" s="187"/>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87"/>
      <c r="F339" s="187"/>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87"/>
      <c r="F340" s="187"/>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87"/>
      <c r="F341" s="187"/>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87"/>
      <c r="F342" s="187"/>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87"/>
      <c r="F343" s="187"/>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87"/>
      <c r="F344" s="187"/>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87"/>
      <c r="F345" s="187"/>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87"/>
      <c r="F346" s="187"/>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87"/>
      <c r="F347" s="187"/>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87"/>
      <c r="F348" s="187"/>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87"/>
      <c r="F349" s="187"/>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87"/>
      <c r="F350" s="187"/>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87"/>
      <c r="F351" s="187"/>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87"/>
      <c r="F352" s="187"/>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87"/>
      <c r="F353" s="187"/>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87"/>
      <c r="F354" s="187"/>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87"/>
      <c r="F355" s="187"/>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87"/>
      <c r="F356" s="187"/>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87"/>
      <c r="F357" s="187"/>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87"/>
      <c r="F358" s="187"/>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87"/>
      <c r="F359" s="187"/>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87"/>
      <c r="F360" s="187"/>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87"/>
      <c r="F361" s="187"/>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87"/>
      <c r="F362" s="187"/>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87"/>
      <c r="F363" s="187"/>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87"/>
      <c r="F364" s="187"/>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87"/>
      <c r="F365" s="187"/>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87"/>
      <c r="F366" s="187"/>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87"/>
      <c r="F367" s="187"/>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87"/>
      <c r="F368" s="187"/>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87"/>
      <c r="F369" s="187"/>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87"/>
      <c r="F370" s="187"/>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87"/>
      <c r="F371" s="187"/>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87"/>
      <c r="F372" s="187"/>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87"/>
      <c r="F373" s="187"/>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87"/>
      <c r="F374" s="187"/>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87"/>
      <c r="F375" s="187"/>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87"/>
      <c r="F376" s="187"/>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87"/>
      <c r="F377" s="187"/>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87"/>
      <c r="F378" s="187"/>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87"/>
      <c r="F379" s="187"/>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87"/>
      <c r="F380" s="187"/>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87"/>
      <c r="F381" s="187"/>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87"/>
      <c r="F382" s="187"/>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87"/>
      <c r="F383" s="187"/>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87"/>
      <c r="F384" s="187"/>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87"/>
      <c r="F385" s="187"/>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87"/>
      <c r="F386" s="187"/>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87"/>
      <c r="F387" s="187"/>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87"/>
      <c r="F388" s="187"/>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87"/>
      <c r="F389" s="187"/>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87"/>
      <c r="F390" s="187"/>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87"/>
      <c r="F391" s="187"/>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87"/>
      <c r="F392" s="187"/>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87"/>
      <c r="F393" s="187"/>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87"/>
      <c r="F394" s="187"/>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87"/>
      <c r="F395" s="187"/>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87"/>
      <c r="F396" s="187"/>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87"/>
      <c r="F397" s="187"/>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87"/>
      <c r="F398" s="187"/>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87"/>
      <c r="F399" s="187"/>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87"/>
      <c r="F400" s="187"/>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87"/>
      <c r="F401" s="187"/>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87"/>
      <c r="F402" s="187"/>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87"/>
      <c r="F403" s="187"/>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87"/>
      <c r="F404" s="187"/>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87"/>
      <c r="F405" s="187"/>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87"/>
      <c r="F406" s="187"/>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87"/>
      <c r="F407" s="187"/>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87"/>
      <c r="F408" s="187"/>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87"/>
      <c r="F409" s="187"/>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87"/>
      <c r="F410" s="187"/>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87"/>
      <c r="F411" s="187"/>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87"/>
      <c r="F412" s="187"/>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87"/>
      <c r="F413" s="187"/>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87"/>
      <c r="F414" s="187"/>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87"/>
      <c r="F415" s="187"/>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87"/>
      <c r="F416" s="187"/>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87"/>
      <c r="F417" s="187"/>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87"/>
      <c r="F418" s="187"/>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87"/>
      <c r="F419" s="187"/>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87"/>
      <c r="F420" s="187"/>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87"/>
      <c r="F421" s="187"/>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87"/>
      <c r="F422" s="187"/>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87"/>
      <c r="F423" s="187"/>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87"/>
      <c r="F424" s="187"/>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87"/>
      <c r="F425" s="187"/>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87"/>
      <c r="F426" s="187"/>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87"/>
      <c r="F427" s="187"/>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87"/>
      <c r="F428" s="187"/>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87"/>
      <c r="F429" s="187"/>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87"/>
      <c r="F430" s="187"/>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87"/>
      <c r="F431" s="187"/>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87"/>
      <c r="F432" s="187"/>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87"/>
      <c r="F433" s="187"/>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87"/>
      <c r="F434" s="187"/>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87"/>
      <c r="F435" s="187"/>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87"/>
      <c r="F436" s="187"/>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87"/>
      <c r="F437" s="187"/>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87"/>
      <c r="F438" s="187"/>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87"/>
      <c r="F439" s="187"/>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87"/>
      <c r="F440" s="187"/>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87"/>
      <c r="F441" s="187"/>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87"/>
      <c r="F442" s="187"/>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87"/>
      <c r="F443" s="187"/>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87"/>
      <c r="F444" s="187"/>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87"/>
      <c r="F445" s="187"/>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87"/>
      <c r="F446" s="187"/>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87"/>
      <c r="F447" s="187"/>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87"/>
      <c r="F448" s="187"/>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87"/>
      <c r="F449" s="187"/>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87"/>
      <c r="F450" s="187"/>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87"/>
      <c r="F451" s="187"/>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87"/>
      <c r="F452" s="187"/>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87"/>
      <c r="F453" s="187"/>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87"/>
      <c r="F454" s="187"/>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87"/>
      <c r="F455" s="187"/>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87"/>
      <c r="F456" s="187"/>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87"/>
      <c r="F457" s="187"/>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87"/>
      <c r="F458" s="187"/>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87"/>
      <c r="F459" s="187"/>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87"/>
      <c r="F460" s="187"/>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87"/>
      <c r="F461" s="187"/>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87"/>
      <c r="F462" s="187"/>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87"/>
      <c r="F463" s="187"/>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87"/>
      <c r="F464" s="187"/>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87"/>
      <c r="F465" s="187"/>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87"/>
      <c r="F466" s="187"/>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87"/>
      <c r="F467" s="187"/>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87"/>
      <c r="F468" s="187"/>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87"/>
      <c r="F469" s="187"/>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87"/>
      <c r="F470" s="187"/>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87"/>
      <c r="F471" s="187"/>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87"/>
      <c r="F472" s="187"/>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87"/>
      <c r="F473" s="187"/>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87"/>
      <c r="F474" s="187"/>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87"/>
      <c r="F475" s="187"/>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87"/>
      <c r="F476" s="187"/>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87"/>
      <c r="F477" s="187"/>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87"/>
      <c r="F478" s="187"/>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87"/>
      <c r="F479" s="187"/>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87"/>
      <c r="F480" s="187"/>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87"/>
      <c r="F481" s="187"/>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87"/>
      <c r="F482" s="187"/>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87"/>
      <c r="F483" s="187"/>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87"/>
      <c r="F484" s="187"/>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87"/>
      <c r="F485" s="187"/>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87"/>
      <c r="F486" s="187"/>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87"/>
      <c r="F487" s="187"/>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87"/>
      <c r="F488" s="187"/>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87"/>
      <c r="F489" s="187"/>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87"/>
      <c r="F490" s="187"/>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87"/>
      <c r="F491" s="187"/>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87"/>
      <c r="F492" s="187"/>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87"/>
      <c r="F493" s="187"/>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87"/>
      <c r="F494" s="187"/>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87"/>
      <c r="F495" s="187"/>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87"/>
      <c r="F496" s="187"/>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87"/>
      <c r="F497" s="187"/>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87"/>
      <c r="F498" s="187"/>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87"/>
      <c r="F499" s="187"/>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87"/>
      <c r="F500" s="187"/>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87"/>
      <c r="F501" s="187"/>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87"/>
      <c r="F502" s="187"/>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87"/>
      <c r="F503" s="187"/>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87"/>
      <c r="F504" s="187"/>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87"/>
      <c r="F505" s="187"/>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87"/>
      <c r="F506" s="187"/>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87"/>
      <c r="F507" s="187"/>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87"/>
      <c r="F508" s="187"/>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87"/>
      <c r="F509" s="187"/>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87"/>
      <c r="F510" s="187"/>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87"/>
      <c r="F511" s="187"/>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87"/>
      <c r="F512" s="187"/>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87"/>
      <c r="F513" s="187"/>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87"/>
      <c r="F514" s="187"/>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87"/>
      <c r="F515" s="187"/>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87"/>
      <c r="F516" s="187"/>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87"/>
      <c r="F517" s="187"/>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87"/>
      <c r="F518" s="187"/>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87"/>
      <c r="F519" s="187"/>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87"/>
      <c r="F520" s="187"/>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87"/>
      <c r="F521" s="187"/>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87"/>
      <c r="F522" s="187"/>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87"/>
      <c r="F523" s="187"/>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87"/>
      <c r="F524" s="187"/>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87"/>
      <c r="F525" s="187"/>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87"/>
      <c r="F526" s="187"/>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87"/>
      <c r="F527" s="187"/>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87"/>
      <c r="F528" s="187"/>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87"/>
      <c r="F529" s="187"/>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87"/>
      <c r="F530" s="187"/>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87"/>
      <c r="F531" s="187"/>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87"/>
      <c r="F532" s="187"/>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87"/>
      <c r="F533" s="187"/>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87"/>
      <c r="F534" s="187"/>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87"/>
      <c r="F535" s="187"/>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87"/>
      <c r="F536" s="187"/>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87"/>
      <c r="F537" s="187"/>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87"/>
      <c r="F538" s="187"/>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87"/>
      <c r="F539" s="187"/>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87"/>
      <c r="F540" s="187"/>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87"/>
      <c r="F541" s="187"/>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87"/>
      <c r="F542" s="187"/>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87"/>
      <c r="F543" s="187"/>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87"/>
      <c r="F544" s="187"/>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87"/>
      <c r="F545" s="187"/>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87"/>
      <c r="F546" s="187"/>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87"/>
      <c r="F547" s="187"/>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87"/>
      <c r="F548" s="187"/>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87"/>
      <c r="F549" s="187"/>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87"/>
      <c r="F550" s="187"/>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87"/>
      <c r="F551" s="187"/>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87"/>
      <c r="F552" s="187"/>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87"/>
      <c r="F553" s="187"/>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87"/>
      <c r="F554" s="187"/>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87"/>
      <c r="F555" s="187"/>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87"/>
      <c r="F556" s="187"/>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87"/>
      <c r="F557" s="187"/>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87"/>
      <c r="F558" s="187"/>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87"/>
      <c r="F559" s="187"/>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87"/>
      <c r="F560" s="187"/>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87"/>
      <c r="F561" s="187"/>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87"/>
      <c r="F562" s="187"/>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87"/>
      <c r="F563" s="187"/>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87"/>
      <c r="F564" s="187"/>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87"/>
      <c r="F565" s="187"/>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87"/>
      <c r="F566" s="187"/>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87"/>
      <c r="F567" s="187"/>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87"/>
      <c r="F568" s="187"/>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87"/>
      <c r="F569" s="187"/>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87"/>
      <c r="F570" s="187"/>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87"/>
      <c r="F571" s="187"/>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87"/>
      <c r="F572" s="187"/>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87"/>
      <c r="F573" s="187"/>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87"/>
      <c r="F574" s="187"/>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87"/>
      <c r="F575" s="187"/>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87"/>
      <c r="F576" s="187"/>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87"/>
      <c r="F577" s="187"/>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87"/>
      <c r="F578" s="187"/>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87"/>
      <c r="F579" s="187"/>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87"/>
      <c r="F580" s="187"/>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87"/>
      <c r="F581" s="187"/>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87"/>
      <c r="F582" s="187"/>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87"/>
      <c r="F583" s="187"/>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87"/>
      <c r="F584" s="187"/>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87"/>
      <c r="F585" s="187"/>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87"/>
      <c r="F586" s="187"/>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87"/>
      <c r="F587" s="187"/>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87"/>
      <c r="F588" s="187"/>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87"/>
      <c r="F589" s="187"/>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87"/>
      <c r="F590" s="187"/>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87"/>
      <c r="F591" s="187"/>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87"/>
      <c r="F592" s="187"/>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87"/>
      <c r="F593" s="187"/>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87"/>
      <c r="F594" s="187"/>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87"/>
      <c r="F595" s="187"/>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87"/>
      <c r="F596" s="187"/>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87"/>
      <c r="F597" s="187"/>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87"/>
      <c r="F598" s="187"/>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87"/>
      <c r="F599" s="187"/>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87"/>
      <c r="F600" s="187"/>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87"/>
      <c r="F601" s="187"/>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87"/>
      <c r="F602" s="187"/>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87"/>
      <c r="F603" s="187"/>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87"/>
      <c r="F604" s="187"/>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87"/>
      <c r="F605" s="187"/>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87"/>
      <c r="F606" s="187"/>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87"/>
      <c r="F607" s="187"/>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87"/>
      <c r="F608" s="187"/>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87"/>
      <c r="F609" s="187"/>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87"/>
      <c r="F610" s="187"/>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87"/>
      <c r="F611" s="187"/>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87"/>
      <c r="F612" s="187"/>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87"/>
      <c r="F613" s="187"/>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87"/>
      <c r="F614" s="187"/>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87"/>
      <c r="F615" s="187"/>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87"/>
      <c r="F616" s="187"/>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87"/>
      <c r="F617" s="187"/>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87"/>
      <c r="F618" s="187"/>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87"/>
      <c r="F619" s="187"/>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87"/>
      <c r="F620" s="187"/>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87"/>
      <c r="F621" s="187"/>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87"/>
      <c r="F622" s="187"/>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87"/>
      <c r="F623" s="187"/>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87"/>
      <c r="F624" s="187"/>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87"/>
      <c r="F625" s="187"/>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87"/>
      <c r="F626" s="187"/>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87"/>
      <c r="F627" s="187"/>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87"/>
      <c r="F628" s="187"/>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87"/>
      <c r="F629" s="187"/>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87"/>
      <c r="F630" s="187"/>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87"/>
      <c r="F631" s="187"/>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87"/>
      <c r="F632" s="187"/>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87"/>
      <c r="F633" s="187"/>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87"/>
      <c r="F634" s="187"/>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87"/>
      <c r="F635" s="187"/>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87"/>
      <c r="F636" s="187"/>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87"/>
      <c r="F637" s="187"/>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87"/>
      <c r="F638" s="187"/>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87"/>
      <c r="F639" s="187"/>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87"/>
      <c r="F640" s="187"/>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87"/>
      <c r="F641" s="187"/>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87"/>
      <c r="F642" s="187"/>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87"/>
      <c r="F643" s="187"/>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87"/>
      <c r="F644" s="187"/>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87"/>
      <c r="F645" s="187"/>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87"/>
      <c r="F646" s="187"/>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87"/>
      <c r="F647" s="187"/>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87"/>
      <c r="F648" s="187"/>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87"/>
      <c r="F649" s="187"/>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87"/>
      <c r="F650" s="187"/>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87"/>
      <c r="F651" s="187"/>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87"/>
      <c r="F652" s="187"/>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87"/>
      <c r="F653" s="187"/>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87"/>
      <c r="F654" s="187"/>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87"/>
      <c r="F655" s="187"/>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87"/>
      <c r="F656" s="187"/>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87"/>
      <c r="F657" s="187"/>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87"/>
      <c r="F658" s="187"/>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87"/>
      <c r="F659" s="187"/>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87"/>
      <c r="F660" s="187"/>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87"/>
      <c r="F661" s="187"/>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87"/>
      <c r="F662" s="187"/>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87"/>
      <c r="F663" s="187"/>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87"/>
      <c r="F664" s="187"/>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87"/>
      <c r="F665" s="187"/>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87"/>
      <c r="F666" s="187"/>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87"/>
      <c r="F667" s="187"/>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87"/>
      <c r="F668" s="187"/>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87"/>
      <c r="F669" s="187"/>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87"/>
      <c r="F670" s="187"/>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87"/>
      <c r="F671" s="187"/>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87"/>
      <c r="F672" s="187"/>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87"/>
      <c r="F673" s="187"/>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87"/>
      <c r="F674" s="187"/>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87"/>
      <c r="F675" s="187"/>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87"/>
      <c r="F676" s="187"/>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87"/>
      <c r="F677" s="187"/>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87"/>
      <c r="F678" s="187"/>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87"/>
      <c r="F679" s="187"/>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87"/>
      <c r="F680" s="187"/>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87"/>
      <c r="F681" s="187"/>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87"/>
      <c r="F682" s="187"/>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87"/>
      <c r="F683" s="187"/>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87"/>
      <c r="F684" s="187"/>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87"/>
      <c r="F685" s="187"/>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87"/>
      <c r="F686" s="187"/>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87"/>
      <c r="F687" s="187"/>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87"/>
      <c r="F688" s="187"/>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87"/>
      <c r="F689" s="187"/>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87"/>
      <c r="F690" s="187"/>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87"/>
      <c r="F691" s="187"/>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87"/>
      <c r="F692" s="187"/>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87"/>
      <c r="F693" s="187"/>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87"/>
      <c r="F694" s="187"/>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87"/>
      <c r="F695" s="187"/>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87"/>
      <c r="F696" s="187"/>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87"/>
      <c r="F697" s="187"/>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87"/>
      <c r="F698" s="187"/>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87"/>
      <c r="F699" s="187"/>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87"/>
      <c r="F700" s="187"/>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87"/>
      <c r="F701" s="187"/>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87"/>
      <c r="F702" s="187"/>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87"/>
      <c r="F703" s="187"/>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87"/>
      <c r="F704" s="187"/>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87"/>
      <c r="F705" s="187"/>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87"/>
      <c r="F706" s="187"/>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87"/>
      <c r="F707" s="187"/>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87"/>
      <c r="F708" s="187"/>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87"/>
      <c r="F709" s="187"/>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87"/>
      <c r="F710" s="187"/>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87"/>
      <c r="F711" s="187"/>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87"/>
      <c r="F712" s="187"/>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87"/>
      <c r="F713" s="187"/>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87"/>
      <c r="F714" s="187"/>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87"/>
      <c r="F715" s="187"/>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87"/>
      <c r="F716" s="187"/>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87"/>
      <c r="F717" s="187"/>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87"/>
      <c r="F718" s="187"/>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87"/>
      <c r="F719" s="187"/>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87"/>
      <c r="F720" s="187"/>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87"/>
      <c r="F721" s="187"/>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87"/>
      <c r="F722" s="187"/>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87"/>
      <c r="F723" s="187"/>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87"/>
      <c r="F724" s="187"/>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87"/>
      <c r="F725" s="187"/>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87"/>
      <c r="F726" s="187"/>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87"/>
      <c r="F727" s="187"/>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87"/>
      <c r="F728" s="187"/>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87"/>
      <c r="F729" s="187"/>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87"/>
      <c r="F730" s="187"/>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87"/>
      <c r="F731" s="187"/>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87"/>
      <c r="F732" s="187"/>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87"/>
      <c r="F733" s="187"/>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87"/>
      <c r="F734" s="187"/>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87"/>
      <c r="F735" s="187"/>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87"/>
      <c r="F736" s="187"/>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87"/>
      <c r="F737" s="187"/>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87"/>
      <c r="F738" s="187"/>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87"/>
      <c r="F739" s="187"/>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87"/>
      <c r="F740" s="187"/>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87"/>
      <c r="F741" s="187"/>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87"/>
      <c r="F742" s="187"/>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87"/>
      <c r="F743" s="187"/>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87"/>
      <c r="F744" s="187"/>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87"/>
      <c r="F745" s="187"/>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87"/>
      <c r="F746" s="187"/>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87"/>
      <c r="F747" s="187"/>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87"/>
      <c r="F748" s="187"/>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87"/>
      <c r="F749" s="187"/>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87"/>
      <c r="F750" s="187"/>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87"/>
      <c r="F751" s="187"/>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87"/>
      <c r="F752" s="187"/>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87"/>
      <c r="F753" s="187"/>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87"/>
      <c r="F754" s="187"/>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87"/>
      <c r="F755" s="187"/>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87"/>
      <c r="F756" s="187"/>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87"/>
      <c r="F757" s="187"/>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87"/>
      <c r="F758" s="187"/>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87"/>
      <c r="F759" s="187"/>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87"/>
      <c r="F760" s="187"/>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87"/>
      <c r="F761" s="187"/>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87"/>
      <c r="F762" s="187"/>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87"/>
      <c r="F763" s="187"/>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87"/>
      <c r="F764" s="187"/>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87"/>
      <c r="F765" s="187"/>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87"/>
      <c r="F766" s="187"/>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87"/>
      <c r="F767" s="187"/>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87"/>
      <c r="F768" s="187"/>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87"/>
      <c r="F769" s="187"/>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87"/>
      <c r="F770" s="187"/>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87"/>
      <c r="F771" s="187"/>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87"/>
      <c r="F772" s="187"/>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87"/>
      <c r="F773" s="187"/>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87"/>
      <c r="F774" s="187"/>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87"/>
      <c r="F775" s="187"/>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87"/>
      <c r="F776" s="187"/>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87"/>
      <c r="F777" s="187"/>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87"/>
      <c r="F778" s="187"/>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87"/>
      <c r="F779" s="187"/>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87"/>
      <c r="F780" s="187"/>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87"/>
      <c r="F781" s="187"/>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87"/>
      <c r="F782" s="187"/>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87"/>
      <c r="F783" s="187"/>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87"/>
      <c r="F784" s="187"/>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87"/>
      <c r="F785" s="187"/>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87"/>
      <c r="F786" s="187"/>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87"/>
      <c r="F787" s="187"/>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87"/>
      <c r="F788" s="187"/>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87"/>
      <c r="F789" s="187"/>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87"/>
      <c r="F790" s="187"/>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87"/>
      <c r="F791" s="187"/>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87"/>
      <c r="F792" s="187"/>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87"/>
      <c r="F793" s="187"/>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87"/>
      <c r="F794" s="187"/>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87"/>
      <c r="F795" s="187"/>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87"/>
      <c r="F796" s="187"/>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87"/>
      <c r="F797" s="187"/>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87"/>
      <c r="F798" s="187"/>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87"/>
      <c r="F799" s="187"/>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87"/>
      <c r="F800" s="187"/>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87"/>
      <c r="F801" s="187"/>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87"/>
      <c r="F802" s="187"/>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87"/>
      <c r="F803" s="187"/>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87"/>
      <c r="F804" s="187"/>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87"/>
      <c r="F805" s="187"/>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87"/>
      <c r="F806" s="187"/>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87"/>
      <c r="F807" s="187"/>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87"/>
      <c r="F808" s="187"/>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87"/>
      <c r="F809" s="187"/>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87"/>
      <c r="F810" s="187"/>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87"/>
      <c r="F811" s="187"/>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87"/>
      <c r="F812" s="187"/>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87"/>
      <c r="F813" s="187"/>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87"/>
      <c r="F814" s="187"/>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87"/>
      <c r="F815" s="187"/>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87"/>
      <c r="F816" s="187"/>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87"/>
      <c r="F817" s="187"/>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87"/>
      <c r="F818" s="187"/>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87"/>
      <c r="F819" s="187"/>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87"/>
      <c r="F820" s="187"/>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87"/>
      <c r="F821" s="187"/>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87"/>
      <c r="F822" s="187"/>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87"/>
      <c r="F823" s="187"/>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87"/>
      <c r="F824" s="187"/>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87"/>
      <c r="F825" s="187"/>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87"/>
      <c r="F826" s="187"/>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87"/>
      <c r="F827" s="187"/>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87"/>
      <c r="F828" s="187"/>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87"/>
      <c r="F829" s="187"/>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87"/>
      <c r="F830" s="187"/>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87"/>
      <c r="F831" s="187"/>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87"/>
      <c r="F832" s="187"/>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87"/>
      <c r="F833" s="187"/>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87"/>
      <c r="F834" s="187"/>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87"/>
      <c r="F835" s="187"/>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87"/>
      <c r="F836" s="187"/>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87"/>
      <c r="F837" s="187"/>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87"/>
      <c r="F838" s="187"/>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87"/>
      <c r="F839" s="187"/>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87"/>
      <c r="F840" s="187"/>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87"/>
      <c r="F841" s="187"/>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87"/>
      <c r="F842" s="187"/>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87"/>
      <c r="F843" s="187"/>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87"/>
      <c r="F844" s="187"/>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87"/>
      <c r="F845" s="187"/>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87"/>
      <c r="F846" s="187"/>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87"/>
      <c r="F847" s="187"/>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87"/>
      <c r="F848" s="187"/>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87"/>
      <c r="F849" s="187"/>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87"/>
      <c r="F850" s="187"/>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87"/>
      <c r="F851" s="187"/>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87"/>
      <c r="F852" s="187"/>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87"/>
      <c r="F853" s="187"/>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87"/>
      <c r="F854" s="187"/>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87"/>
      <c r="F855" s="187"/>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87"/>
      <c r="F856" s="187"/>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87"/>
      <c r="F857" s="187"/>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87"/>
      <c r="F858" s="187"/>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87"/>
      <c r="F859" s="187"/>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87"/>
      <c r="F860" s="187"/>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87"/>
      <c r="F861" s="187"/>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87"/>
      <c r="F862" s="187"/>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87"/>
      <c r="F863" s="187"/>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87"/>
      <c r="F864" s="187"/>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87"/>
      <c r="F865" s="187"/>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87"/>
      <c r="F866" s="187"/>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87"/>
      <c r="F867" s="187"/>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87"/>
      <c r="F868" s="187"/>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87"/>
      <c r="F869" s="187"/>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87"/>
      <c r="F870" s="187"/>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87"/>
      <c r="F871" s="187"/>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87"/>
      <c r="F872" s="187"/>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87"/>
      <c r="F873" s="187"/>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87"/>
      <c r="F874" s="187"/>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87"/>
      <c r="F875" s="187"/>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87"/>
      <c r="F876" s="187"/>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87"/>
      <c r="F877" s="187"/>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87"/>
      <c r="F878" s="187"/>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87"/>
      <c r="F879" s="187"/>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87"/>
      <c r="F880" s="187"/>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87"/>
      <c r="F881" s="187"/>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87"/>
      <c r="F882" s="187"/>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87"/>
      <c r="F883" s="187"/>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87"/>
      <c r="F884" s="187"/>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87"/>
      <c r="F885" s="187"/>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87"/>
      <c r="F886" s="187"/>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87"/>
      <c r="F887" s="187"/>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87"/>
      <c r="F888" s="187"/>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87"/>
      <c r="F889" s="187"/>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87"/>
      <c r="F890" s="187"/>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87"/>
      <c r="F891" s="187"/>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87"/>
      <c r="F892" s="187"/>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87"/>
      <c r="F893" s="187"/>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87"/>
      <c r="F894" s="187"/>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87"/>
      <c r="F895" s="187"/>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87"/>
      <c r="F896" s="187"/>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87"/>
      <c r="F897" s="187"/>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87"/>
      <c r="F898" s="187"/>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87"/>
      <c r="F899" s="187"/>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87"/>
      <c r="F900" s="187"/>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87"/>
      <c r="F901" s="187"/>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87"/>
      <c r="F902" s="187"/>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87"/>
      <c r="F903" s="187"/>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87"/>
      <c r="F904" s="187"/>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87"/>
      <c r="F905" s="187"/>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87"/>
      <c r="F906" s="187"/>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87"/>
      <c r="F907" s="187"/>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87"/>
      <c r="F908" s="187"/>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87"/>
      <c r="F909" s="187"/>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87"/>
      <c r="F910" s="187"/>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87"/>
      <c r="F911" s="187"/>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87"/>
      <c r="F912" s="187"/>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87"/>
      <c r="F913" s="187"/>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87"/>
      <c r="F914" s="187"/>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87"/>
      <c r="F915" s="187"/>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87"/>
      <c r="F916" s="187"/>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87"/>
      <c r="F917" s="187"/>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87"/>
      <c r="F918" s="187"/>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87"/>
      <c r="F919" s="187"/>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87"/>
      <c r="F920" s="187"/>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87"/>
      <c r="F921" s="187"/>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87"/>
      <c r="F922" s="187"/>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87"/>
      <c r="F923" s="187"/>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87"/>
      <c r="F924" s="187"/>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87"/>
      <c r="F925" s="187"/>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87"/>
      <c r="F926" s="187"/>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87"/>
      <c r="F927" s="187"/>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87"/>
      <c r="F928" s="187"/>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87"/>
      <c r="F929" s="187"/>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87"/>
      <c r="F930" s="187"/>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87"/>
      <c r="F931" s="187"/>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87"/>
      <c r="F932" s="187"/>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87"/>
      <c r="F933" s="187"/>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87"/>
      <c r="F934" s="187"/>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87"/>
      <c r="F935" s="187"/>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87"/>
      <c r="F936" s="187"/>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87"/>
      <c r="F937" s="187"/>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87"/>
      <c r="F938" s="187"/>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87"/>
      <c r="F939" s="187"/>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87"/>
      <c r="F940" s="187"/>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87"/>
      <c r="F941" s="187"/>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87"/>
      <c r="F942" s="187"/>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87"/>
      <c r="F943" s="187"/>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87"/>
      <c r="F944" s="187"/>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87"/>
      <c r="F945" s="187"/>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87"/>
      <c r="F946" s="187"/>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87"/>
      <c r="F947" s="187"/>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87"/>
      <c r="F948" s="187"/>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87"/>
      <c r="F949" s="187"/>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87"/>
      <c r="F950" s="187"/>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87"/>
      <c r="F951" s="187"/>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87"/>
      <c r="F952" s="187"/>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87"/>
      <c r="F953" s="187"/>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87"/>
      <c r="F954" s="187"/>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87"/>
      <c r="F955" s="187"/>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87"/>
      <c r="F956" s="187"/>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87"/>
      <c r="F957" s="187"/>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87"/>
      <c r="F958" s="187"/>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87"/>
      <c r="F959" s="187"/>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87"/>
      <c r="F960" s="187"/>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87"/>
      <c r="F961" s="187"/>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87"/>
      <c r="F962" s="187"/>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87"/>
      <c r="F963" s="187"/>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87"/>
      <c r="F964" s="187"/>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87"/>
      <c r="F965" s="187"/>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87"/>
      <c r="F966" s="187"/>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87"/>
      <c r="F967" s="187"/>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87"/>
      <c r="F968" s="187"/>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87"/>
      <c r="F969" s="187"/>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87"/>
      <c r="F970" s="187"/>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87"/>
      <c r="F971" s="187"/>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87"/>
      <c r="F972" s="187"/>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87"/>
      <c r="F973" s="187"/>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87"/>
      <c r="F974" s="187"/>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87"/>
      <c r="F975" s="187"/>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87"/>
      <c r="F976" s="187"/>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87"/>
      <c r="F977" s="187"/>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87"/>
      <c r="F978" s="187"/>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87"/>
      <c r="F979" s="187"/>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87"/>
      <c r="F980" s="187"/>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87"/>
      <c r="F981" s="187"/>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87"/>
      <c r="F982" s="187"/>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87"/>
      <c r="F983" s="187"/>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87"/>
      <c r="F984" s="187"/>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87"/>
      <c r="F985" s="187"/>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87"/>
      <c r="F986" s="187"/>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87"/>
      <c r="F987" s="187"/>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87"/>
      <c r="F988" s="187"/>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87"/>
      <c r="F989" s="187"/>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87"/>
      <c r="F990" s="187"/>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87"/>
      <c r="F991" s="187"/>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87"/>
      <c r="F992" s="187"/>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87"/>
      <c r="F993" s="187"/>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87"/>
      <c r="F994" s="187"/>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87"/>
      <c r="F995" s="187"/>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87"/>
      <c r="F996" s="187"/>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87"/>
      <c r="F997" s="187"/>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87"/>
      <c r="F998" s="187"/>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87"/>
      <c r="F999" s="187"/>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87"/>
      <c r="F1000" s="187"/>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87"/>
      <c r="F1001" s="187"/>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87"/>
      <c r="F1002" s="187"/>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87"/>
      <c r="F1003" s="187"/>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87"/>
      <c r="F1004" s="187"/>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87"/>
      <c r="F1005" s="187"/>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87"/>
      <c r="F1006" s="187"/>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87"/>
      <c r="F1007" s="187"/>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87"/>
      <c r="F1008" s="187"/>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87"/>
      <c r="F1009" s="187"/>
      <c r="G1009" s="30"/>
      <c r="H1009" s="30"/>
      <c r="I1009" s="2"/>
      <c r="J1009" s="30"/>
      <c r="K1009" s="30"/>
      <c r="L1009" s="30"/>
      <c r="M1009" s="30"/>
      <c r="N1009" s="30"/>
      <c r="O1009" s="30"/>
      <c r="P1009" s="30"/>
      <c r="Q1009" s="30"/>
      <c r="R1009" s="30"/>
      <c r="S1009" s="30"/>
      <c r="T1009" s="30"/>
      <c r="U1009" s="30"/>
      <c r="V1009" s="30"/>
      <c r="W1009" s="30"/>
      <c r="X1009" s="30"/>
      <c r="Y1009" s="30"/>
    </row>
  </sheetData>
  <mergeCells count="6">
    <mergeCell ref="M21:R21"/>
    <mergeCell ref="V4:W4"/>
    <mergeCell ref="T4:U4"/>
    <mergeCell ref="R4:S4"/>
    <mergeCell ref="P4:Q4"/>
    <mergeCell ref="N4:O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42578125" customWidth="1"/>
    <col min="2" max="2" width="19.85546875" customWidth="1"/>
    <col min="3" max="3" width="10.28515625" customWidth="1"/>
    <col min="4" max="4" width="11.28515625" customWidth="1"/>
    <col min="5" max="6" width="8" customWidth="1"/>
    <col min="7" max="9" width="11.42578125" hidden="1" customWidth="1"/>
    <col min="10" max="11" width="7.7109375" hidden="1" customWidth="1"/>
    <col min="12" max="12" width="7.42578125" customWidth="1"/>
    <col min="13" max="13" width="12.7109375" customWidth="1"/>
    <col min="14" max="23" width="3.5703125" customWidth="1"/>
    <col min="24" max="25" width="3.85546875" customWidth="1"/>
  </cols>
  <sheetData>
    <row r="1" spans="1:25" ht="15.75" customHeight="1" x14ac:dyDescent="0.2">
      <c r="A1" s="22" t="s">
        <v>0</v>
      </c>
      <c r="B1" s="22" t="s">
        <v>1</v>
      </c>
      <c r="C1" s="22" t="s">
        <v>2</v>
      </c>
      <c r="D1" s="1" t="s">
        <v>3</v>
      </c>
      <c r="E1" s="1" t="s">
        <v>4</v>
      </c>
      <c r="F1" s="1" t="s">
        <v>5</v>
      </c>
      <c r="G1" s="22" t="s">
        <v>6</v>
      </c>
      <c r="H1" s="22" t="s">
        <v>7</v>
      </c>
      <c r="I1" s="1" t="s">
        <v>8</v>
      </c>
      <c r="J1" s="6" t="s">
        <v>9</v>
      </c>
      <c r="K1" s="7" t="s">
        <v>10</v>
      </c>
      <c r="L1" s="2"/>
      <c r="M1" s="2"/>
      <c r="N1" s="2"/>
      <c r="O1" s="2"/>
      <c r="P1" s="2"/>
      <c r="Q1" s="2"/>
      <c r="R1" s="2"/>
      <c r="S1" s="2"/>
      <c r="T1" s="2"/>
      <c r="U1" s="2"/>
      <c r="V1" s="2"/>
      <c r="W1" s="2"/>
      <c r="X1" s="2"/>
      <c r="Y1" s="2"/>
    </row>
    <row r="2" spans="1:25" ht="15.75" customHeight="1" x14ac:dyDescent="0.2">
      <c r="A2" s="9">
        <v>0</v>
      </c>
      <c r="B2" s="26" t="s">
        <v>27</v>
      </c>
      <c r="C2" s="26" t="s">
        <v>12</v>
      </c>
      <c r="D2" s="24" t="s">
        <v>21</v>
      </c>
      <c r="E2" s="25">
        <v>2</v>
      </c>
      <c r="F2" s="24">
        <v>0</v>
      </c>
      <c r="G2" s="27">
        <f t="shared" ref="G2:G35" si="0">MIN((E2+F2),2)</f>
        <v>2</v>
      </c>
      <c r="H2" s="27">
        <f t="shared" ref="H2:H37" si="1">--(G2&gt;0)</f>
        <v>1</v>
      </c>
      <c r="I2" s="2"/>
      <c r="J2" s="28">
        <v>0</v>
      </c>
      <c r="K2" s="32">
        <v>0</v>
      </c>
      <c r="L2" s="30"/>
      <c r="M2" s="30"/>
      <c r="N2" s="30"/>
      <c r="O2" s="30"/>
      <c r="P2" s="30"/>
      <c r="Q2" s="30"/>
      <c r="R2" s="30"/>
      <c r="S2" s="30"/>
      <c r="T2" s="30"/>
      <c r="U2" s="30"/>
      <c r="V2" s="30"/>
      <c r="W2" s="30"/>
      <c r="X2" s="30"/>
      <c r="Y2" s="30"/>
    </row>
    <row r="3" spans="1:25" ht="15.75" customHeight="1" x14ac:dyDescent="0.2">
      <c r="A3" s="9">
        <v>1</v>
      </c>
      <c r="B3" s="26" t="s">
        <v>41</v>
      </c>
      <c r="C3" s="26" t="s">
        <v>12</v>
      </c>
      <c r="D3" s="24" t="s">
        <v>21</v>
      </c>
      <c r="E3" s="25">
        <v>2</v>
      </c>
      <c r="F3" s="24">
        <v>0</v>
      </c>
      <c r="G3" s="27">
        <f t="shared" si="0"/>
        <v>2</v>
      </c>
      <c r="H3" s="27">
        <f t="shared" si="1"/>
        <v>1</v>
      </c>
      <c r="I3" s="2"/>
      <c r="J3" s="28">
        <v>0</v>
      </c>
      <c r="K3" s="32">
        <v>0</v>
      </c>
      <c r="L3" s="30"/>
      <c r="M3" s="31"/>
      <c r="N3" s="31"/>
      <c r="O3" s="31"/>
      <c r="P3" s="31"/>
      <c r="Q3" s="31"/>
      <c r="R3" s="31"/>
      <c r="S3" s="31"/>
      <c r="T3" s="31"/>
      <c r="U3" s="31"/>
      <c r="V3" s="31"/>
      <c r="W3" s="31"/>
      <c r="X3" s="2"/>
      <c r="Y3" s="2"/>
    </row>
    <row r="4" spans="1:25" ht="15.75" customHeight="1" x14ac:dyDescent="0.2">
      <c r="A4" s="9">
        <v>1</v>
      </c>
      <c r="B4" s="26" t="s">
        <v>42</v>
      </c>
      <c r="C4" s="26" t="s">
        <v>12</v>
      </c>
      <c r="D4" s="24" t="s">
        <v>21</v>
      </c>
      <c r="E4" s="25">
        <v>2</v>
      </c>
      <c r="F4" s="24">
        <v>0</v>
      </c>
      <c r="G4" s="27">
        <f t="shared" si="0"/>
        <v>2</v>
      </c>
      <c r="H4" s="27">
        <f t="shared" si="1"/>
        <v>1</v>
      </c>
      <c r="I4" s="2"/>
      <c r="J4" s="40">
        <v>0</v>
      </c>
      <c r="K4" s="32">
        <v>0</v>
      </c>
      <c r="L4" s="34"/>
      <c r="M4" s="41" t="s">
        <v>33</v>
      </c>
      <c r="N4" s="606" t="s">
        <v>35</v>
      </c>
      <c r="O4" s="516"/>
      <c r="P4" s="606" t="s">
        <v>18</v>
      </c>
      <c r="Q4" s="516"/>
      <c r="R4" s="606" t="s">
        <v>37</v>
      </c>
      <c r="S4" s="516"/>
      <c r="T4" s="606" t="s">
        <v>38</v>
      </c>
      <c r="U4" s="516"/>
      <c r="V4" s="606" t="s">
        <v>39</v>
      </c>
      <c r="W4" s="516"/>
      <c r="X4" s="43"/>
      <c r="Y4" s="43"/>
    </row>
    <row r="5" spans="1:25" ht="15.75" customHeight="1" x14ac:dyDescent="0.2">
      <c r="A5" s="35">
        <v>1</v>
      </c>
      <c r="B5" s="44" t="s">
        <v>49</v>
      </c>
      <c r="C5" s="44" t="s">
        <v>12</v>
      </c>
      <c r="D5" s="37" t="s">
        <v>21</v>
      </c>
      <c r="E5" s="25">
        <v>2</v>
      </c>
      <c r="F5" s="37">
        <v>0</v>
      </c>
      <c r="G5" s="27">
        <f t="shared" si="0"/>
        <v>2</v>
      </c>
      <c r="H5" s="27">
        <f t="shared" si="1"/>
        <v>1</v>
      </c>
      <c r="I5" s="42"/>
      <c r="J5" s="28">
        <v>0</v>
      </c>
      <c r="K5" s="32">
        <v>0</v>
      </c>
      <c r="L5" s="45"/>
      <c r="M5" s="46" t="s">
        <v>50</v>
      </c>
      <c r="N5" s="2"/>
      <c r="O5" s="34"/>
      <c r="P5" s="2"/>
      <c r="Q5" s="34"/>
      <c r="R5" s="2"/>
      <c r="S5" s="34"/>
      <c r="T5" s="2"/>
      <c r="U5" s="34"/>
      <c r="V5" s="2"/>
      <c r="W5" s="34"/>
      <c r="X5" s="42"/>
      <c r="Y5" s="42"/>
    </row>
    <row r="6" spans="1:25" ht="15.75" customHeight="1" x14ac:dyDescent="0.2">
      <c r="A6" s="9">
        <v>3</v>
      </c>
      <c r="B6" s="26" t="s">
        <v>53</v>
      </c>
      <c r="C6" s="26" t="s">
        <v>12</v>
      </c>
      <c r="D6" s="24" t="s">
        <v>21</v>
      </c>
      <c r="E6" s="25">
        <v>2</v>
      </c>
      <c r="F6" s="24">
        <v>0</v>
      </c>
      <c r="G6" s="27">
        <f t="shared" si="0"/>
        <v>2</v>
      </c>
      <c r="H6" s="27">
        <f t="shared" si="1"/>
        <v>1</v>
      </c>
      <c r="I6" s="2"/>
      <c r="J6" s="28">
        <v>0</v>
      </c>
      <c r="K6" s="32">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3</v>
      </c>
      <c r="B7" s="26" t="s">
        <v>66</v>
      </c>
      <c r="C7" s="26" t="s">
        <v>12</v>
      </c>
      <c r="D7" s="24" t="s">
        <v>21</v>
      </c>
      <c r="E7" s="25">
        <v>2</v>
      </c>
      <c r="F7" s="24">
        <v>0</v>
      </c>
      <c r="G7" s="27">
        <f t="shared" si="0"/>
        <v>2</v>
      </c>
      <c r="H7" s="27">
        <f t="shared" si="1"/>
        <v>1</v>
      </c>
      <c r="I7" s="2"/>
      <c r="J7" s="28">
        <v>0</v>
      </c>
      <c r="K7" s="32">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4</v>
      </c>
      <c r="B8" s="44" t="s">
        <v>76</v>
      </c>
      <c r="C8" s="44" t="s">
        <v>12</v>
      </c>
      <c r="D8" s="37" t="s">
        <v>21</v>
      </c>
      <c r="E8" s="25">
        <v>2</v>
      </c>
      <c r="F8" s="37">
        <v>0</v>
      </c>
      <c r="G8" s="27">
        <f t="shared" si="0"/>
        <v>2</v>
      </c>
      <c r="H8" s="27">
        <f t="shared" si="1"/>
        <v>1</v>
      </c>
      <c r="I8" s="42"/>
      <c r="J8" s="40">
        <v>0</v>
      </c>
      <c r="K8" s="32">
        <v>0</v>
      </c>
      <c r="L8" s="45"/>
      <c r="M8" s="58" t="s">
        <v>70</v>
      </c>
      <c r="N8" s="59">
        <f t="shared" ref="N8:O8" si="12">SUM(R8+P8+T8+V8+Z8)</f>
        <v>7</v>
      </c>
      <c r="O8" s="63">
        <f t="shared" si="12"/>
        <v>9</v>
      </c>
      <c r="P8" s="59">
        <f t="shared" si="4"/>
        <v>5</v>
      </c>
      <c r="Q8" s="63">
        <f t="shared" si="5"/>
        <v>5</v>
      </c>
      <c r="R8" s="59">
        <f t="shared" si="6"/>
        <v>0</v>
      </c>
      <c r="S8" s="63">
        <f t="shared" si="7"/>
        <v>0</v>
      </c>
      <c r="T8" s="59">
        <f t="shared" si="8"/>
        <v>1</v>
      </c>
      <c r="U8" s="63">
        <f t="shared" si="9"/>
        <v>3</v>
      </c>
      <c r="V8" s="59">
        <f t="shared" si="10"/>
        <v>1</v>
      </c>
      <c r="W8" s="63">
        <f t="shared" si="11"/>
        <v>1</v>
      </c>
      <c r="X8" s="29"/>
      <c r="Y8" s="29"/>
    </row>
    <row r="9" spans="1:25" ht="15.75" customHeight="1" x14ac:dyDescent="0.2">
      <c r="A9" s="35">
        <v>4</v>
      </c>
      <c r="B9" s="44" t="s">
        <v>84</v>
      </c>
      <c r="C9" s="44" t="s">
        <v>12</v>
      </c>
      <c r="D9" s="37" t="s">
        <v>21</v>
      </c>
      <c r="E9" s="25">
        <v>2</v>
      </c>
      <c r="F9" s="37">
        <v>0</v>
      </c>
      <c r="G9" s="27">
        <f t="shared" si="0"/>
        <v>2</v>
      </c>
      <c r="H9" s="27">
        <f t="shared" si="1"/>
        <v>1</v>
      </c>
      <c r="I9" s="42"/>
      <c r="J9" s="28">
        <v>0</v>
      </c>
      <c r="K9" s="32">
        <v>0</v>
      </c>
      <c r="L9" s="45"/>
      <c r="M9" s="67" t="s">
        <v>86</v>
      </c>
      <c r="N9" s="70">
        <f t="shared" ref="N9:O9" si="13">SUM(R9+P9+T9+V9+Z9)</f>
        <v>3</v>
      </c>
      <c r="O9" s="72">
        <f t="shared" si="13"/>
        <v>5</v>
      </c>
      <c r="P9" s="70">
        <f t="shared" si="4"/>
        <v>1</v>
      </c>
      <c r="Q9" s="72">
        <f t="shared" si="5"/>
        <v>3</v>
      </c>
      <c r="R9" s="70">
        <f t="shared" si="6"/>
        <v>0</v>
      </c>
      <c r="S9" s="72">
        <f t="shared" si="7"/>
        <v>0</v>
      </c>
      <c r="T9" s="70">
        <f t="shared" si="8"/>
        <v>2</v>
      </c>
      <c r="U9" s="72">
        <f t="shared" si="9"/>
        <v>2</v>
      </c>
      <c r="V9" s="70">
        <f t="shared" si="10"/>
        <v>0</v>
      </c>
      <c r="W9" s="72">
        <f t="shared" si="11"/>
        <v>0</v>
      </c>
      <c r="X9" s="27"/>
      <c r="Y9" s="27"/>
    </row>
    <row r="10" spans="1:25" ht="15.75" customHeight="1" x14ac:dyDescent="0.2">
      <c r="A10" s="35">
        <v>5</v>
      </c>
      <c r="B10" s="44" t="s">
        <v>130</v>
      </c>
      <c r="C10" s="44" t="s">
        <v>12</v>
      </c>
      <c r="D10" s="37" t="s">
        <v>21</v>
      </c>
      <c r="E10" s="25">
        <v>2</v>
      </c>
      <c r="F10" s="37">
        <v>0</v>
      </c>
      <c r="G10" s="27">
        <f t="shared" si="0"/>
        <v>2</v>
      </c>
      <c r="H10" s="27">
        <f t="shared" si="1"/>
        <v>1</v>
      </c>
      <c r="I10" s="42"/>
      <c r="J10" s="40">
        <v>0</v>
      </c>
      <c r="K10" s="32">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5</v>
      </c>
      <c r="B11" s="26" t="s">
        <v>137</v>
      </c>
      <c r="C11" s="26" t="s">
        <v>12</v>
      </c>
      <c r="D11" s="24" t="s">
        <v>21</v>
      </c>
      <c r="E11" s="25">
        <v>2</v>
      </c>
      <c r="F11" s="24">
        <v>0</v>
      </c>
      <c r="G11" s="27">
        <f t="shared" si="0"/>
        <v>2</v>
      </c>
      <c r="H11" s="27">
        <f t="shared" si="1"/>
        <v>1</v>
      </c>
      <c r="I11" s="2"/>
      <c r="J11" s="40">
        <v>0</v>
      </c>
      <c r="K11" s="32">
        <v>0</v>
      </c>
      <c r="L11" s="34"/>
      <c r="M11" s="46" t="s">
        <v>116</v>
      </c>
      <c r="N11" s="2"/>
      <c r="O11" s="34"/>
      <c r="P11" s="2"/>
      <c r="Q11" s="34"/>
      <c r="R11" s="2"/>
      <c r="S11" s="34"/>
      <c r="T11" s="2"/>
      <c r="U11" s="34"/>
      <c r="V11" s="2"/>
      <c r="W11" s="34"/>
      <c r="X11" s="42"/>
      <c r="Y11" s="42"/>
    </row>
    <row r="12" spans="1:25" ht="15.75" customHeight="1" x14ac:dyDescent="0.2">
      <c r="A12" s="94">
        <v>1</v>
      </c>
      <c r="B12" s="98" t="s">
        <v>139</v>
      </c>
      <c r="C12" s="98" t="s">
        <v>65</v>
      </c>
      <c r="D12" s="96" t="s">
        <v>37</v>
      </c>
      <c r="E12" s="100">
        <v>2</v>
      </c>
      <c r="F12" s="96">
        <v>0</v>
      </c>
      <c r="G12" s="27">
        <f t="shared" si="0"/>
        <v>2</v>
      </c>
      <c r="H12" s="27">
        <f t="shared" si="1"/>
        <v>1</v>
      </c>
      <c r="I12" s="65">
        <f t="shared" ref="I12:I21" si="15">(MIN(E12,2)+F12-G12)*50</f>
        <v>0</v>
      </c>
      <c r="J12" s="101">
        <v>1</v>
      </c>
      <c r="K12" s="32">
        <v>2</v>
      </c>
      <c r="L12" s="57"/>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2</v>
      </c>
      <c r="B13" s="42" t="s">
        <v>155</v>
      </c>
      <c r="C13" s="42" t="s">
        <v>65</v>
      </c>
      <c r="D13" s="65" t="s">
        <v>18</v>
      </c>
      <c r="E13" s="85">
        <v>2</v>
      </c>
      <c r="F13" s="65">
        <v>0</v>
      </c>
      <c r="G13" s="27">
        <f t="shared" si="0"/>
        <v>2</v>
      </c>
      <c r="H13" s="27">
        <f t="shared" si="1"/>
        <v>1</v>
      </c>
      <c r="I13" s="65">
        <f t="shared" si="15"/>
        <v>0</v>
      </c>
      <c r="J13" s="101">
        <v>1</v>
      </c>
      <c r="K13" s="32">
        <v>1</v>
      </c>
      <c r="L13" s="45"/>
      <c r="M13" s="45" t="s">
        <v>65</v>
      </c>
      <c r="N13" s="27">
        <f t="shared" ref="N13:O13" si="17">SUM(R13+P13+T13+V13+Z13)</f>
        <v>20</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2</v>
      </c>
      <c r="B14" s="42" t="s">
        <v>164</v>
      </c>
      <c r="C14" s="42" t="s">
        <v>65</v>
      </c>
      <c r="D14" s="65" t="s">
        <v>18</v>
      </c>
      <c r="E14" s="85">
        <v>2</v>
      </c>
      <c r="F14" s="65">
        <v>0</v>
      </c>
      <c r="G14" s="27">
        <f t="shared" si="0"/>
        <v>2</v>
      </c>
      <c r="H14" s="27">
        <f t="shared" si="1"/>
        <v>1</v>
      </c>
      <c r="I14" s="65">
        <f t="shared" si="15"/>
        <v>0</v>
      </c>
      <c r="J14" s="101">
        <v>1</v>
      </c>
      <c r="K14" s="32">
        <v>1</v>
      </c>
      <c r="L14" s="45"/>
      <c r="M14" s="58" t="s">
        <v>70</v>
      </c>
      <c r="N14" s="59">
        <f t="shared" ref="N14:O14" si="26">SUM(R14+P14+T14+V14+Z14)</f>
        <v>10</v>
      </c>
      <c r="O14" s="63">
        <f t="shared" si="26"/>
        <v>18</v>
      </c>
      <c r="P14" s="59">
        <f t="shared" si="18"/>
        <v>7</v>
      </c>
      <c r="Q14" s="63">
        <f t="shared" si="19"/>
        <v>10</v>
      </c>
      <c r="R14" s="59">
        <f t="shared" si="20"/>
        <v>0</v>
      </c>
      <c r="S14" s="63">
        <f t="shared" si="21"/>
        <v>0</v>
      </c>
      <c r="T14" s="59">
        <f t="shared" si="22"/>
        <v>1</v>
      </c>
      <c r="U14" s="63">
        <f t="shared" si="23"/>
        <v>6</v>
      </c>
      <c r="V14" s="59">
        <f t="shared" si="24"/>
        <v>2</v>
      </c>
      <c r="W14" s="63">
        <f t="shared" si="25"/>
        <v>2</v>
      </c>
      <c r="X14" s="27"/>
      <c r="Y14" s="27"/>
    </row>
    <row r="15" spans="1:25" ht="15.75" customHeight="1" x14ac:dyDescent="0.2">
      <c r="A15" s="89">
        <v>2</v>
      </c>
      <c r="B15" s="113" t="s">
        <v>172</v>
      </c>
      <c r="C15" s="113" t="s">
        <v>65</v>
      </c>
      <c r="D15" s="91" t="s">
        <v>38</v>
      </c>
      <c r="E15" s="92">
        <v>2</v>
      </c>
      <c r="F15" s="91">
        <v>0</v>
      </c>
      <c r="G15" s="27">
        <f t="shared" si="0"/>
        <v>2</v>
      </c>
      <c r="H15" s="27">
        <f t="shared" si="1"/>
        <v>1</v>
      </c>
      <c r="I15" s="65">
        <f t="shared" si="15"/>
        <v>0</v>
      </c>
      <c r="J15" s="101">
        <v>1</v>
      </c>
      <c r="K15" s="32">
        <v>3</v>
      </c>
      <c r="L15" s="45"/>
      <c r="M15" s="67" t="s">
        <v>86</v>
      </c>
      <c r="N15" s="70">
        <f t="shared" ref="N15:O15" si="27">SUM(R15+P15+T15+V15+Z15)</f>
        <v>3</v>
      </c>
      <c r="O15" s="72">
        <f t="shared" si="27"/>
        <v>10</v>
      </c>
      <c r="P15" s="70">
        <f t="shared" si="18"/>
        <v>1</v>
      </c>
      <c r="Q15" s="72">
        <f t="shared" si="19"/>
        <v>6</v>
      </c>
      <c r="R15" s="70">
        <f t="shared" si="20"/>
        <v>0</v>
      </c>
      <c r="S15" s="72">
        <f t="shared" si="21"/>
        <v>0</v>
      </c>
      <c r="T15" s="70">
        <f t="shared" si="22"/>
        <v>2</v>
      </c>
      <c r="U15" s="72">
        <f t="shared" si="23"/>
        <v>4</v>
      </c>
      <c r="V15" s="70">
        <f t="shared" si="24"/>
        <v>0</v>
      </c>
      <c r="W15" s="72">
        <f t="shared" si="25"/>
        <v>0</v>
      </c>
      <c r="X15" s="27"/>
      <c r="Y15" s="27"/>
    </row>
    <row r="16" spans="1:25" ht="15.75" customHeight="1" x14ac:dyDescent="0.2">
      <c r="A16" s="102">
        <v>2</v>
      </c>
      <c r="B16" s="110" t="s">
        <v>195</v>
      </c>
      <c r="C16" s="110" t="s">
        <v>65</v>
      </c>
      <c r="D16" s="118" t="s">
        <v>168</v>
      </c>
      <c r="E16" s="119">
        <v>2</v>
      </c>
      <c r="F16" s="118">
        <v>0</v>
      </c>
      <c r="G16" s="27">
        <f t="shared" si="0"/>
        <v>2</v>
      </c>
      <c r="H16" s="27">
        <f t="shared" si="1"/>
        <v>1</v>
      </c>
      <c r="I16" s="65">
        <f t="shared" si="15"/>
        <v>0</v>
      </c>
      <c r="J16" s="101">
        <v>1</v>
      </c>
      <c r="K16" s="32">
        <v>4</v>
      </c>
      <c r="L16" s="34"/>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9">
        <v>2</v>
      </c>
      <c r="B17" s="2" t="s">
        <v>206</v>
      </c>
      <c r="C17" s="2" t="s">
        <v>65</v>
      </c>
      <c r="D17" s="88" t="s">
        <v>18</v>
      </c>
      <c r="E17" s="85">
        <v>2</v>
      </c>
      <c r="F17" s="88">
        <v>0</v>
      </c>
      <c r="G17" s="27">
        <f t="shared" si="0"/>
        <v>2</v>
      </c>
      <c r="H17" s="27">
        <f t="shared" si="1"/>
        <v>1</v>
      </c>
      <c r="I17" s="65">
        <f t="shared" si="15"/>
        <v>0</v>
      </c>
      <c r="J17" s="101">
        <v>1</v>
      </c>
      <c r="K17" s="32">
        <v>1</v>
      </c>
      <c r="L17" s="45"/>
      <c r="M17" s="107" t="s">
        <v>35</v>
      </c>
      <c r="N17" s="26"/>
      <c r="O17" s="48"/>
      <c r="P17" s="26"/>
      <c r="Q17" s="48"/>
      <c r="R17" s="26"/>
      <c r="S17" s="48"/>
      <c r="T17" s="26"/>
      <c r="U17" s="48"/>
      <c r="V17" s="26"/>
      <c r="W17" s="48"/>
      <c r="X17" s="42"/>
      <c r="Y17" s="42"/>
    </row>
    <row r="18" spans="1:25" ht="15.75" customHeight="1" x14ac:dyDescent="0.2">
      <c r="A18" s="27">
        <v>2</v>
      </c>
      <c r="B18" s="42" t="s">
        <v>209</v>
      </c>
      <c r="C18" s="42" t="s">
        <v>65</v>
      </c>
      <c r="D18" s="65" t="s">
        <v>18</v>
      </c>
      <c r="E18" s="85">
        <v>2</v>
      </c>
      <c r="F18" s="65">
        <v>0</v>
      </c>
      <c r="G18" s="27">
        <f t="shared" si="0"/>
        <v>2</v>
      </c>
      <c r="H18" s="27">
        <f t="shared" si="1"/>
        <v>1</v>
      </c>
      <c r="I18" s="65">
        <f t="shared" si="15"/>
        <v>0</v>
      </c>
      <c r="J18" s="101">
        <v>1</v>
      </c>
      <c r="K18" s="32">
        <v>1</v>
      </c>
      <c r="L18" s="45"/>
      <c r="M18" s="109" t="s">
        <v>50</v>
      </c>
      <c r="N18" s="35">
        <f t="shared" ref="N18:Q18" si="29">SUM(N6:N10)</f>
        <v>30</v>
      </c>
      <c r="O18" s="50">
        <f t="shared" si="29"/>
        <v>36</v>
      </c>
      <c r="P18" s="35">
        <f t="shared" si="29"/>
        <v>22</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27">
        <v>3</v>
      </c>
      <c r="B19" s="42" t="s">
        <v>220</v>
      </c>
      <c r="C19" s="42" t="s">
        <v>65</v>
      </c>
      <c r="D19" s="65" t="s">
        <v>18</v>
      </c>
      <c r="E19" s="85">
        <v>2</v>
      </c>
      <c r="F19" s="65">
        <v>0</v>
      </c>
      <c r="G19" s="27">
        <f t="shared" si="0"/>
        <v>2</v>
      </c>
      <c r="H19" s="27">
        <f t="shared" si="1"/>
        <v>1</v>
      </c>
      <c r="I19" s="65">
        <f t="shared" si="15"/>
        <v>0</v>
      </c>
      <c r="J19" s="101">
        <v>1</v>
      </c>
      <c r="K19" s="32">
        <v>1</v>
      </c>
      <c r="L19" s="34"/>
      <c r="M19" s="114" t="s">
        <v>116</v>
      </c>
      <c r="N19" s="115">
        <f t="shared" ref="N19:O19" si="31">SUM(N12:N16)</f>
        <v>53</v>
      </c>
      <c r="O19" s="117">
        <f t="shared" si="31"/>
        <v>70</v>
      </c>
      <c r="P19" s="115">
        <f t="shared" ref="P19:W19" si="32">SUM(P12:P16)</f>
        <v>40</v>
      </c>
      <c r="Q19" s="117">
        <f t="shared" si="32"/>
        <v>49</v>
      </c>
      <c r="R19" s="115">
        <f t="shared" si="32"/>
        <v>2</v>
      </c>
      <c r="S19" s="117">
        <f t="shared" si="32"/>
        <v>2</v>
      </c>
      <c r="T19" s="115">
        <f t="shared" si="32"/>
        <v>7</v>
      </c>
      <c r="U19" s="117">
        <f t="shared" si="32"/>
        <v>15</v>
      </c>
      <c r="V19" s="115">
        <f t="shared" si="32"/>
        <v>4</v>
      </c>
      <c r="W19" s="117">
        <f t="shared" si="32"/>
        <v>4</v>
      </c>
      <c r="X19" s="27"/>
      <c r="Y19" s="27"/>
    </row>
    <row r="20" spans="1:25" ht="15.75" customHeight="1" x14ac:dyDescent="0.2">
      <c r="A20" s="27">
        <v>3</v>
      </c>
      <c r="B20" s="42" t="s">
        <v>231</v>
      </c>
      <c r="C20" s="42" t="s">
        <v>65</v>
      </c>
      <c r="D20" s="65" t="s">
        <v>18</v>
      </c>
      <c r="E20" s="85">
        <v>2</v>
      </c>
      <c r="F20" s="65">
        <v>0</v>
      </c>
      <c r="G20" s="27">
        <f t="shared" si="0"/>
        <v>2</v>
      </c>
      <c r="H20" s="27">
        <f t="shared" si="1"/>
        <v>1</v>
      </c>
      <c r="I20" s="65">
        <f t="shared" si="15"/>
        <v>0</v>
      </c>
      <c r="J20" s="101">
        <v>1</v>
      </c>
      <c r="K20" s="32">
        <v>1</v>
      </c>
      <c r="L20" s="42"/>
      <c r="M20" s="30"/>
      <c r="N20" s="30"/>
      <c r="O20" s="30"/>
      <c r="P20" s="30"/>
      <c r="Q20" s="30"/>
      <c r="R20" s="30"/>
      <c r="S20" s="30"/>
      <c r="T20" s="30"/>
      <c r="U20" s="30"/>
      <c r="V20" s="30"/>
      <c r="W20" s="30"/>
      <c r="X20" s="30"/>
      <c r="Y20" s="30"/>
    </row>
    <row r="21" spans="1:25" ht="15.75" customHeight="1" x14ac:dyDescent="0.2">
      <c r="A21" s="103">
        <v>5</v>
      </c>
      <c r="B21" s="135" t="s">
        <v>234</v>
      </c>
      <c r="C21" s="135" t="s">
        <v>65</v>
      </c>
      <c r="D21" s="106" t="s">
        <v>38</v>
      </c>
      <c r="E21" s="92">
        <v>2</v>
      </c>
      <c r="F21" s="106">
        <v>0</v>
      </c>
      <c r="G21" s="27">
        <f t="shared" si="0"/>
        <v>2</v>
      </c>
      <c r="H21" s="27">
        <f t="shared" si="1"/>
        <v>1</v>
      </c>
      <c r="I21" s="65">
        <f t="shared" si="15"/>
        <v>0</v>
      </c>
      <c r="J21" s="101">
        <v>1</v>
      </c>
      <c r="K21" s="32">
        <v>3</v>
      </c>
      <c r="L21" s="30"/>
      <c r="M21" s="30"/>
      <c r="N21" s="30"/>
      <c r="O21" s="30"/>
      <c r="P21" s="30"/>
      <c r="Q21" s="30"/>
      <c r="R21" s="30"/>
      <c r="S21" s="30"/>
      <c r="T21" s="30"/>
      <c r="U21" s="30"/>
      <c r="V21" s="30"/>
      <c r="W21" s="30"/>
      <c r="X21" s="30"/>
      <c r="Y21" s="30"/>
    </row>
    <row r="22" spans="1:25" ht="15.75" customHeight="1" x14ac:dyDescent="0.2">
      <c r="A22" s="138">
        <v>2</v>
      </c>
      <c r="B22" s="145" t="s">
        <v>249</v>
      </c>
      <c r="C22" s="145" t="s">
        <v>70</v>
      </c>
      <c r="D22" s="146" t="s">
        <v>38</v>
      </c>
      <c r="E22" s="146">
        <v>0</v>
      </c>
      <c r="F22" s="146">
        <v>0</v>
      </c>
      <c r="G22" s="27">
        <f t="shared" si="0"/>
        <v>0</v>
      </c>
      <c r="H22" s="27">
        <f t="shared" si="1"/>
        <v>0</v>
      </c>
      <c r="I22" s="65">
        <f t="shared" ref="I22:I26" si="33">(MIN(E22,2)+F22-G22)*100</f>
        <v>0</v>
      </c>
      <c r="J22" s="101">
        <v>2</v>
      </c>
      <c r="K22" s="32">
        <v>3</v>
      </c>
      <c r="L22" s="30"/>
      <c r="M22" s="2"/>
      <c r="N22" s="2"/>
      <c r="O22" s="2"/>
      <c r="P22" s="2"/>
      <c r="Q22" s="2"/>
      <c r="R22" s="2"/>
      <c r="S22" s="2"/>
      <c r="T22" s="2"/>
      <c r="U22" s="30"/>
      <c r="V22" s="30"/>
      <c r="W22" s="30"/>
      <c r="X22" s="30"/>
      <c r="Y22" s="30"/>
    </row>
    <row r="23" spans="1:25" ht="15.75" customHeight="1" x14ac:dyDescent="0.2">
      <c r="A23" s="173">
        <v>2</v>
      </c>
      <c r="B23" s="175" t="s">
        <v>341</v>
      </c>
      <c r="C23" s="175" t="s">
        <v>70</v>
      </c>
      <c r="D23" s="148" t="s">
        <v>18</v>
      </c>
      <c r="E23" s="176">
        <v>1</v>
      </c>
      <c r="F23" s="148">
        <v>0</v>
      </c>
      <c r="G23" s="27">
        <f t="shared" si="0"/>
        <v>1</v>
      </c>
      <c r="H23" s="27">
        <f t="shared" si="1"/>
        <v>1</v>
      </c>
      <c r="I23" s="65">
        <f t="shared" si="33"/>
        <v>0</v>
      </c>
      <c r="J23" s="101">
        <v>2</v>
      </c>
      <c r="K23" s="32">
        <v>1</v>
      </c>
      <c r="L23" s="30"/>
      <c r="M23" s="2"/>
      <c r="N23" s="2"/>
      <c r="O23" s="2"/>
      <c r="P23" s="2"/>
      <c r="Q23" s="2"/>
      <c r="R23" s="2"/>
      <c r="S23" s="2"/>
      <c r="T23" s="2"/>
      <c r="U23" s="30"/>
      <c r="V23" s="30"/>
      <c r="W23" s="30"/>
      <c r="X23" s="30"/>
      <c r="Y23" s="30"/>
    </row>
    <row r="24" spans="1:25" ht="15.75" customHeight="1" x14ac:dyDescent="0.2">
      <c r="A24" s="73">
        <v>2</v>
      </c>
      <c r="B24" s="147" t="s">
        <v>346</v>
      </c>
      <c r="C24" s="147" t="s">
        <v>70</v>
      </c>
      <c r="D24" s="125" t="s">
        <v>18</v>
      </c>
      <c r="E24" s="127">
        <v>1</v>
      </c>
      <c r="F24" s="125">
        <v>0</v>
      </c>
      <c r="G24" s="27">
        <f t="shared" si="0"/>
        <v>1</v>
      </c>
      <c r="H24" s="27">
        <f t="shared" si="1"/>
        <v>1</v>
      </c>
      <c r="I24" s="65">
        <f t="shared" si="33"/>
        <v>0</v>
      </c>
      <c r="J24" s="101">
        <v>2</v>
      </c>
      <c r="K24" s="32">
        <v>1</v>
      </c>
      <c r="L24" s="30"/>
      <c r="M24" s="2"/>
      <c r="N24" s="2"/>
      <c r="O24" s="2"/>
      <c r="P24" s="2"/>
      <c r="Q24" s="2"/>
      <c r="R24" s="2"/>
      <c r="S24" s="2"/>
      <c r="T24" s="2"/>
      <c r="U24" s="30"/>
      <c r="V24" s="30"/>
      <c r="W24" s="30"/>
      <c r="X24" s="30"/>
      <c r="Y24" s="30"/>
    </row>
    <row r="25" spans="1:25" ht="15.75" customHeight="1" x14ac:dyDescent="0.2">
      <c r="A25" s="73">
        <v>3</v>
      </c>
      <c r="B25" s="147" t="s">
        <v>347</v>
      </c>
      <c r="C25" s="147" t="s">
        <v>70</v>
      </c>
      <c r="D25" s="125" t="s">
        <v>18</v>
      </c>
      <c r="E25" s="127">
        <v>2</v>
      </c>
      <c r="F25" s="125">
        <v>0</v>
      </c>
      <c r="G25" s="27">
        <f t="shared" si="0"/>
        <v>2</v>
      </c>
      <c r="H25" s="27">
        <f t="shared" si="1"/>
        <v>1</v>
      </c>
      <c r="I25" s="65">
        <f t="shared" si="33"/>
        <v>0</v>
      </c>
      <c r="J25" s="101">
        <v>2</v>
      </c>
      <c r="K25" s="32">
        <v>1</v>
      </c>
      <c r="L25" s="30"/>
      <c r="M25" s="2"/>
      <c r="N25" s="2"/>
      <c r="O25" s="2"/>
      <c r="P25" s="2"/>
      <c r="Q25" s="2"/>
      <c r="R25" s="2"/>
      <c r="S25" s="2"/>
      <c r="T25" s="2"/>
      <c r="U25" s="30"/>
      <c r="V25" s="30"/>
      <c r="W25" s="30"/>
      <c r="X25" s="30"/>
      <c r="Y25" s="30"/>
    </row>
    <row r="26" spans="1:25" ht="15.75" customHeight="1" x14ac:dyDescent="0.2">
      <c r="A26" s="128">
        <v>3</v>
      </c>
      <c r="B26" s="137" t="s">
        <v>349</v>
      </c>
      <c r="C26" s="137" t="s">
        <v>70</v>
      </c>
      <c r="D26" s="131" t="s">
        <v>38</v>
      </c>
      <c r="E26" s="131">
        <v>0</v>
      </c>
      <c r="F26" s="131">
        <v>0</v>
      </c>
      <c r="G26" s="27">
        <f t="shared" si="0"/>
        <v>0</v>
      </c>
      <c r="H26" s="27">
        <f t="shared" si="1"/>
        <v>0</v>
      </c>
      <c r="I26" s="65">
        <f t="shared" si="33"/>
        <v>0</v>
      </c>
      <c r="J26" s="101">
        <v>2</v>
      </c>
      <c r="K26" s="32">
        <v>3</v>
      </c>
      <c r="L26" s="30"/>
      <c r="M26" s="2"/>
      <c r="N26" s="2"/>
      <c r="O26" s="2"/>
      <c r="P26" s="2"/>
      <c r="Q26" s="2"/>
      <c r="R26" s="2"/>
      <c r="S26" s="2"/>
      <c r="T26" s="2"/>
      <c r="U26" s="30"/>
      <c r="V26" s="30"/>
      <c r="W26" s="30"/>
      <c r="X26" s="30"/>
      <c r="Y26" s="30"/>
    </row>
    <row r="27" spans="1:25" ht="15.75" customHeight="1" x14ac:dyDescent="0.2">
      <c r="A27" s="130">
        <v>4</v>
      </c>
      <c r="B27" s="132" t="s">
        <v>351</v>
      </c>
      <c r="C27" s="132" t="s">
        <v>70</v>
      </c>
      <c r="D27" s="140" t="s">
        <v>168</v>
      </c>
      <c r="E27" s="141">
        <v>2</v>
      </c>
      <c r="F27" s="140">
        <v>0</v>
      </c>
      <c r="G27" s="27">
        <f t="shared" si="0"/>
        <v>2</v>
      </c>
      <c r="H27" s="27">
        <f t="shared" si="1"/>
        <v>1</v>
      </c>
      <c r="I27" s="65">
        <f>IF(SUM(E27:F27)&lt;=2,0,IF(E27&gt;=2,E27,1))*100</f>
        <v>0</v>
      </c>
      <c r="J27" s="101">
        <v>2</v>
      </c>
      <c r="K27" s="32">
        <v>4</v>
      </c>
      <c r="L27" s="30"/>
      <c r="M27" s="30"/>
      <c r="N27" s="30"/>
      <c r="O27" s="30"/>
      <c r="P27" s="30"/>
      <c r="Q27" s="30"/>
      <c r="R27" s="30"/>
      <c r="S27" s="30"/>
      <c r="T27" s="30"/>
      <c r="U27" s="30"/>
      <c r="V27" s="30"/>
      <c r="W27" s="30"/>
      <c r="X27" s="30"/>
      <c r="Y27" s="30"/>
    </row>
    <row r="28" spans="1:25" ht="15.75" customHeight="1" x14ac:dyDescent="0.2">
      <c r="A28" s="73">
        <v>5</v>
      </c>
      <c r="B28" s="147" t="s">
        <v>355</v>
      </c>
      <c r="C28" s="147" t="s">
        <v>70</v>
      </c>
      <c r="D28" s="125" t="s">
        <v>18</v>
      </c>
      <c r="E28" s="127">
        <v>1</v>
      </c>
      <c r="F28" s="125">
        <v>0</v>
      </c>
      <c r="G28" s="27">
        <f t="shared" si="0"/>
        <v>1</v>
      </c>
      <c r="H28" s="27">
        <f t="shared" si="1"/>
        <v>1</v>
      </c>
      <c r="I28" s="65">
        <f t="shared" ref="I28:I30" si="34">(MIN(E28,2)+F28-G28)*100</f>
        <v>0</v>
      </c>
      <c r="J28" s="101">
        <v>2</v>
      </c>
      <c r="K28" s="32">
        <v>1</v>
      </c>
      <c r="L28" s="30"/>
      <c r="M28" s="30"/>
      <c r="N28" s="30"/>
      <c r="O28" s="30"/>
      <c r="P28" s="30"/>
      <c r="Q28" s="30"/>
      <c r="R28" s="30"/>
      <c r="S28" s="30"/>
      <c r="T28" s="30"/>
      <c r="U28" s="30"/>
      <c r="V28" s="30"/>
      <c r="W28" s="30"/>
      <c r="X28" s="30"/>
      <c r="Y28" s="30"/>
    </row>
    <row r="29" spans="1:25" ht="15.75" customHeight="1" x14ac:dyDescent="0.2">
      <c r="A29" s="128">
        <v>5</v>
      </c>
      <c r="B29" s="137" t="s">
        <v>357</v>
      </c>
      <c r="C29" s="137" t="s">
        <v>70</v>
      </c>
      <c r="D29" s="131" t="s">
        <v>38</v>
      </c>
      <c r="E29" s="133">
        <v>1</v>
      </c>
      <c r="F29" s="131">
        <v>0</v>
      </c>
      <c r="G29" s="27">
        <f t="shared" si="0"/>
        <v>1</v>
      </c>
      <c r="H29" s="27">
        <f t="shared" si="1"/>
        <v>1</v>
      </c>
      <c r="I29" s="65">
        <f t="shared" si="34"/>
        <v>0</v>
      </c>
      <c r="J29" s="101">
        <v>2</v>
      </c>
      <c r="K29" s="32">
        <v>3</v>
      </c>
      <c r="L29" s="30"/>
      <c r="M29" s="30"/>
      <c r="N29" s="30"/>
      <c r="O29" s="30"/>
      <c r="P29" s="30"/>
      <c r="Q29" s="30"/>
      <c r="R29" s="30"/>
      <c r="S29" s="30"/>
      <c r="T29" s="30"/>
      <c r="U29" s="30"/>
      <c r="V29" s="30"/>
      <c r="W29" s="30"/>
      <c r="X29" s="30"/>
      <c r="Y29" s="30"/>
    </row>
    <row r="30" spans="1:25" ht="15.75" customHeight="1" x14ac:dyDescent="0.2">
      <c r="A30" s="73">
        <v>6</v>
      </c>
      <c r="B30" s="147" t="s">
        <v>360</v>
      </c>
      <c r="C30" s="147" t="s">
        <v>70</v>
      </c>
      <c r="D30" s="125" t="s">
        <v>18</v>
      </c>
      <c r="E30" s="127">
        <v>2</v>
      </c>
      <c r="F30" s="125">
        <v>0</v>
      </c>
      <c r="G30" s="27">
        <f t="shared" si="0"/>
        <v>2</v>
      </c>
      <c r="H30" s="27">
        <f t="shared" si="1"/>
        <v>1</v>
      </c>
      <c r="I30" s="65">
        <f t="shared" si="34"/>
        <v>0</v>
      </c>
      <c r="J30" s="101">
        <v>2</v>
      </c>
      <c r="K30" s="32">
        <v>1</v>
      </c>
      <c r="L30" s="30"/>
      <c r="M30" s="30"/>
      <c r="N30" s="30"/>
      <c r="O30" s="30"/>
      <c r="P30" s="30"/>
      <c r="Q30" s="30"/>
      <c r="R30" s="30"/>
      <c r="S30" s="30"/>
      <c r="T30" s="30"/>
      <c r="U30" s="30"/>
      <c r="V30" s="30"/>
      <c r="W30" s="30"/>
      <c r="X30" s="30"/>
      <c r="Y30" s="30"/>
    </row>
    <row r="31" spans="1:25" ht="15.75" customHeight="1" x14ac:dyDescent="0.2">
      <c r="A31" s="143">
        <v>1</v>
      </c>
      <c r="B31" s="156" t="s">
        <v>361</v>
      </c>
      <c r="C31" s="156" t="s">
        <v>86</v>
      </c>
      <c r="D31" s="157" t="s">
        <v>18</v>
      </c>
      <c r="E31" s="157">
        <v>0</v>
      </c>
      <c r="F31" s="157">
        <v>0</v>
      </c>
      <c r="G31" s="27">
        <f t="shared" si="0"/>
        <v>0</v>
      </c>
      <c r="H31" s="27">
        <f t="shared" si="1"/>
        <v>0</v>
      </c>
      <c r="I31" s="65">
        <f t="shared" ref="I31:I35" si="35">(MIN(E31,2)+F31-G31)*400</f>
        <v>0</v>
      </c>
      <c r="J31" s="101">
        <v>3</v>
      </c>
      <c r="K31" s="32">
        <v>1</v>
      </c>
      <c r="L31" s="30"/>
      <c r="M31" s="30"/>
      <c r="N31" s="30"/>
      <c r="O31" s="30"/>
      <c r="P31" s="30"/>
      <c r="Q31" s="30"/>
      <c r="R31" s="30"/>
      <c r="S31" s="30"/>
      <c r="T31" s="30"/>
      <c r="U31" s="30"/>
      <c r="V31" s="30"/>
      <c r="W31" s="30"/>
      <c r="X31" s="30"/>
      <c r="Y31" s="30"/>
    </row>
    <row r="32" spans="1:25" ht="15.75" customHeight="1" x14ac:dyDescent="0.2">
      <c r="A32" s="152">
        <v>2</v>
      </c>
      <c r="B32" s="160" t="s">
        <v>364</v>
      </c>
      <c r="C32" s="160" t="s">
        <v>86</v>
      </c>
      <c r="D32" s="161" t="s">
        <v>38</v>
      </c>
      <c r="E32" s="162">
        <v>1</v>
      </c>
      <c r="F32" s="161">
        <v>0</v>
      </c>
      <c r="G32" s="27">
        <f t="shared" si="0"/>
        <v>1</v>
      </c>
      <c r="H32" s="27">
        <f t="shared" si="1"/>
        <v>1</v>
      </c>
      <c r="I32" s="65">
        <f t="shared" si="35"/>
        <v>0</v>
      </c>
      <c r="J32" s="101">
        <v>3</v>
      </c>
      <c r="K32" s="32">
        <v>3</v>
      </c>
      <c r="L32" s="30"/>
      <c r="M32" s="30"/>
      <c r="N32" s="30"/>
      <c r="O32" s="30"/>
      <c r="P32" s="30"/>
      <c r="Q32" s="30"/>
      <c r="R32" s="30"/>
      <c r="S32" s="30"/>
      <c r="T32" s="30"/>
      <c r="U32" s="30"/>
      <c r="V32" s="30"/>
      <c r="W32" s="30"/>
      <c r="X32" s="30"/>
      <c r="Y32" s="30"/>
    </row>
    <row r="33" spans="1:25" ht="15.75" customHeight="1" x14ac:dyDescent="0.2">
      <c r="A33" s="143">
        <v>2</v>
      </c>
      <c r="B33" s="156" t="s">
        <v>368</v>
      </c>
      <c r="C33" s="156" t="s">
        <v>86</v>
      </c>
      <c r="D33" s="157" t="s">
        <v>18</v>
      </c>
      <c r="E33" s="157">
        <v>0</v>
      </c>
      <c r="F33" s="157">
        <v>0</v>
      </c>
      <c r="G33" s="27">
        <f t="shared" si="0"/>
        <v>0</v>
      </c>
      <c r="H33" s="27">
        <f t="shared" si="1"/>
        <v>0</v>
      </c>
      <c r="I33" s="65">
        <f t="shared" si="35"/>
        <v>0</v>
      </c>
      <c r="J33" s="101">
        <v>3</v>
      </c>
      <c r="K33" s="32">
        <v>1</v>
      </c>
      <c r="L33" s="30"/>
      <c r="M33" s="30"/>
      <c r="N33" s="30"/>
      <c r="O33" s="30"/>
      <c r="P33" s="30"/>
      <c r="Q33" s="30"/>
      <c r="R33" s="30"/>
      <c r="S33" s="30"/>
      <c r="T33" s="30"/>
      <c r="U33" s="30"/>
      <c r="V33" s="30"/>
      <c r="W33" s="30"/>
      <c r="X33" s="30"/>
      <c r="Y33" s="30"/>
    </row>
    <row r="34" spans="1:25" ht="15.75" customHeight="1" x14ac:dyDescent="0.2">
      <c r="A34" s="152">
        <v>2</v>
      </c>
      <c r="B34" s="160" t="s">
        <v>369</v>
      </c>
      <c r="C34" s="160" t="s">
        <v>86</v>
      </c>
      <c r="D34" s="161" t="s">
        <v>38</v>
      </c>
      <c r="E34" s="162">
        <v>1</v>
      </c>
      <c r="F34" s="161">
        <v>0</v>
      </c>
      <c r="G34" s="27">
        <f t="shared" si="0"/>
        <v>1</v>
      </c>
      <c r="H34" s="27">
        <f t="shared" si="1"/>
        <v>1</v>
      </c>
      <c r="I34" s="65">
        <f t="shared" si="35"/>
        <v>0</v>
      </c>
      <c r="J34" s="101">
        <v>3</v>
      </c>
      <c r="K34" s="32">
        <v>3</v>
      </c>
      <c r="L34" s="30"/>
      <c r="M34" s="30"/>
      <c r="N34" s="30"/>
      <c r="O34" s="30"/>
      <c r="P34" s="30"/>
      <c r="Q34" s="30"/>
      <c r="R34" s="30"/>
      <c r="S34" s="30"/>
      <c r="T34" s="30"/>
      <c r="U34" s="30"/>
      <c r="V34" s="30"/>
      <c r="W34" s="30"/>
      <c r="X34" s="30"/>
      <c r="Y34" s="30"/>
    </row>
    <row r="35" spans="1:25" ht="15.75" customHeight="1" x14ac:dyDescent="0.2">
      <c r="A35" s="143">
        <v>7</v>
      </c>
      <c r="B35" s="156" t="s">
        <v>371</v>
      </c>
      <c r="C35" s="156" t="s">
        <v>86</v>
      </c>
      <c r="D35" s="157" t="s">
        <v>18</v>
      </c>
      <c r="E35" s="158">
        <v>0</v>
      </c>
      <c r="F35" s="158">
        <v>1</v>
      </c>
      <c r="G35" s="27">
        <f t="shared" si="0"/>
        <v>1</v>
      </c>
      <c r="H35" s="27">
        <f t="shared" si="1"/>
        <v>1</v>
      </c>
      <c r="I35" s="65">
        <f t="shared" si="35"/>
        <v>0</v>
      </c>
      <c r="J35" s="101">
        <v>3</v>
      </c>
      <c r="K35" s="32">
        <v>1</v>
      </c>
      <c r="L35" s="30"/>
      <c r="M35" s="30"/>
      <c r="N35" s="30"/>
      <c r="O35" s="30"/>
      <c r="P35" s="30"/>
      <c r="Q35" s="30"/>
      <c r="R35" s="30"/>
      <c r="S35" s="30"/>
      <c r="T35" s="30"/>
      <c r="U35" s="30"/>
      <c r="V35" s="30"/>
      <c r="W35" s="30"/>
      <c r="X35" s="30"/>
      <c r="Y35" s="30"/>
    </row>
    <row r="36" spans="1:25" ht="15.75" customHeight="1" x14ac:dyDescent="0.2">
      <c r="A36" s="166">
        <v>7</v>
      </c>
      <c r="B36" s="184" t="s">
        <v>372</v>
      </c>
      <c r="C36" s="184" t="s">
        <v>99</v>
      </c>
      <c r="D36" s="168" t="s">
        <v>38</v>
      </c>
      <c r="E36" s="168">
        <v>0</v>
      </c>
      <c r="F36" s="168">
        <v>0</v>
      </c>
      <c r="G36" s="27">
        <f t="shared" ref="G36:G37" si="36">MIN((E36+F36),1)</f>
        <v>0</v>
      </c>
      <c r="H36" s="27">
        <f t="shared" si="1"/>
        <v>0</v>
      </c>
      <c r="I36" s="65">
        <f t="shared" ref="I36:I37" si="37">(MIN(E36,1)+F36-G36)*1600</f>
        <v>0</v>
      </c>
      <c r="J36" s="101">
        <v>4</v>
      </c>
      <c r="K36" s="32">
        <v>3</v>
      </c>
      <c r="L36" s="30"/>
      <c r="M36" s="30"/>
      <c r="N36" s="30"/>
      <c r="O36" s="30"/>
      <c r="P36" s="30"/>
      <c r="Q36" s="30"/>
      <c r="R36" s="30"/>
      <c r="S36" s="30"/>
      <c r="T36" s="30"/>
      <c r="U36" s="30"/>
      <c r="V36" s="30"/>
      <c r="W36" s="30"/>
      <c r="X36" s="30"/>
      <c r="Y36" s="30"/>
    </row>
    <row r="37" spans="1:25" ht="15.75" customHeight="1" x14ac:dyDescent="0.2">
      <c r="A37" s="165">
        <v>8</v>
      </c>
      <c r="B37" s="181" t="s">
        <v>375</v>
      </c>
      <c r="C37" s="171" t="s">
        <v>99</v>
      </c>
      <c r="D37" s="172" t="s">
        <v>18</v>
      </c>
      <c r="E37" s="172">
        <v>0</v>
      </c>
      <c r="F37" s="172">
        <v>0</v>
      </c>
      <c r="G37" s="27">
        <f t="shared" si="36"/>
        <v>0</v>
      </c>
      <c r="H37" s="27">
        <f t="shared" si="1"/>
        <v>0</v>
      </c>
      <c r="I37" s="65">
        <f t="shared" si="37"/>
        <v>0</v>
      </c>
      <c r="J37" s="101">
        <v>4</v>
      </c>
      <c r="K37" s="32">
        <v>1</v>
      </c>
      <c r="L37" s="30"/>
      <c r="M37" s="30"/>
      <c r="N37" s="30"/>
      <c r="O37" s="30"/>
      <c r="P37" s="30"/>
      <c r="Q37" s="30"/>
      <c r="R37" s="30"/>
      <c r="S37" s="30"/>
      <c r="T37" s="30"/>
      <c r="U37" s="30"/>
      <c r="V37" s="30"/>
      <c r="W37" s="30"/>
      <c r="X37" s="30"/>
      <c r="Y37" s="30"/>
    </row>
    <row r="38" spans="1:25" ht="15.75" customHeight="1" x14ac:dyDescent="0.2">
      <c r="A38" s="2"/>
      <c r="B38" s="30"/>
      <c r="C38" s="30"/>
      <c r="D38" s="2"/>
      <c r="E38" s="187"/>
      <c r="F38" s="187"/>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87"/>
      <c r="F39" s="187"/>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87"/>
      <c r="F40" s="187"/>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87"/>
      <c r="F41" s="187"/>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87"/>
      <c r="F42" s="187"/>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87"/>
      <c r="F43" s="187"/>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87"/>
      <c r="F44" s="187"/>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87"/>
      <c r="F45" s="187"/>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87"/>
      <c r="F46" s="187"/>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87"/>
      <c r="F47" s="187"/>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87"/>
      <c r="F48" s="187"/>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87"/>
      <c r="F49" s="187"/>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87"/>
      <c r="F50" s="187"/>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87"/>
      <c r="F51" s="187"/>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87"/>
      <c r="F52" s="187"/>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87"/>
      <c r="F53" s="187"/>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87"/>
      <c r="F54" s="187"/>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87"/>
      <c r="F55" s="187"/>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87"/>
      <c r="F56" s="187"/>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87"/>
      <c r="F57" s="187"/>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87"/>
      <c r="F58" s="187"/>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87"/>
      <c r="F59" s="187"/>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87"/>
      <c r="F60" s="187"/>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87"/>
      <c r="F61" s="187"/>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87"/>
      <c r="F62" s="187"/>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87"/>
      <c r="F63" s="187"/>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87"/>
      <c r="F64" s="187"/>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87"/>
      <c r="F65" s="187"/>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87"/>
      <c r="F66" s="187"/>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87"/>
      <c r="F67" s="187"/>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87"/>
      <c r="F68" s="187"/>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87"/>
      <c r="F69" s="187"/>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87"/>
      <c r="F70" s="187"/>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87"/>
      <c r="F71" s="187"/>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87"/>
      <c r="F72" s="187"/>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87"/>
      <c r="F73" s="187"/>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87"/>
      <c r="F74" s="187"/>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87"/>
      <c r="F75" s="187"/>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87"/>
      <c r="F76" s="187"/>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87"/>
      <c r="F77" s="187"/>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87"/>
      <c r="F78" s="187"/>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87"/>
      <c r="F79" s="187"/>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87"/>
      <c r="F80" s="187"/>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87"/>
      <c r="F81" s="187"/>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87"/>
      <c r="F82" s="187"/>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87"/>
      <c r="F83" s="187"/>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87"/>
      <c r="F84" s="187"/>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87"/>
      <c r="F85" s="187"/>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87"/>
      <c r="F86" s="187"/>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87"/>
      <c r="F87" s="187"/>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87"/>
      <c r="F88" s="187"/>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87"/>
      <c r="F89" s="187"/>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87"/>
      <c r="F90" s="187"/>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87"/>
      <c r="F91" s="187"/>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87"/>
      <c r="F92" s="187"/>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87"/>
      <c r="F93" s="187"/>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87"/>
      <c r="F94" s="187"/>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87"/>
      <c r="F95" s="187"/>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87"/>
      <c r="F96" s="187"/>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87"/>
      <c r="F97" s="187"/>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87"/>
      <c r="F98" s="187"/>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87"/>
      <c r="F99" s="187"/>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87"/>
      <c r="F100" s="187"/>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87"/>
      <c r="F101" s="187"/>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87"/>
      <c r="F102" s="187"/>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87"/>
      <c r="F103" s="187"/>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87"/>
      <c r="F104" s="187"/>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87"/>
      <c r="F105" s="187"/>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87"/>
      <c r="F106" s="187"/>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87"/>
      <c r="F107" s="187"/>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87"/>
      <c r="F108" s="187"/>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87"/>
      <c r="F109" s="187"/>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87"/>
      <c r="F110" s="187"/>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87"/>
      <c r="F111" s="187"/>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87"/>
      <c r="F112" s="187"/>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87"/>
      <c r="F113" s="187"/>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87"/>
      <c r="F114" s="187"/>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87"/>
      <c r="F115" s="187"/>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87"/>
      <c r="F116" s="187"/>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87"/>
      <c r="F117" s="187"/>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87"/>
      <c r="F118" s="187"/>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87"/>
      <c r="F119" s="187"/>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87"/>
      <c r="F120" s="187"/>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87"/>
      <c r="F121" s="187"/>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87"/>
      <c r="F122" s="187"/>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87"/>
      <c r="F123" s="187"/>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87"/>
      <c r="F124" s="187"/>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87"/>
      <c r="F125" s="187"/>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87"/>
      <c r="F126" s="187"/>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87"/>
      <c r="F127" s="187"/>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87"/>
      <c r="F128" s="187"/>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87"/>
      <c r="F129" s="187"/>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87"/>
      <c r="F130" s="187"/>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87"/>
      <c r="F131" s="187"/>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87"/>
      <c r="F132" s="187"/>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87"/>
      <c r="F133" s="187"/>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87"/>
      <c r="F134" s="187"/>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87"/>
      <c r="F135" s="187"/>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87"/>
      <c r="F136" s="187"/>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87"/>
      <c r="F137" s="187"/>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87"/>
      <c r="F138" s="187"/>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87"/>
      <c r="F139" s="187"/>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87"/>
      <c r="F140" s="187"/>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87"/>
      <c r="F141" s="187"/>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87"/>
      <c r="F142" s="187"/>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87"/>
      <c r="F143" s="187"/>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87"/>
      <c r="F144" s="187"/>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87"/>
      <c r="F145" s="187"/>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87"/>
      <c r="F146" s="187"/>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87"/>
      <c r="F147" s="187"/>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87"/>
      <c r="F148" s="187"/>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87"/>
      <c r="F149" s="187"/>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87"/>
      <c r="F150" s="187"/>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87"/>
      <c r="F151" s="187"/>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87"/>
      <c r="F152" s="187"/>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87"/>
      <c r="F153" s="187"/>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87"/>
      <c r="F154" s="187"/>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87"/>
      <c r="F155" s="187"/>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87"/>
      <c r="F156" s="187"/>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87"/>
      <c r="F157" s="187"/>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87"/>
      <c r="F158" s="187"/>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87"/>
      <c r="F159" s="187"/>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87"/>
      <c r="F160" s="187"/>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87"/>
      <c r="F161" s="187"/>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87"/>
      <c r="F162" s="187"/>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87"/>
      <c r="F163" s="187"/>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87"/>
      <c r="F164" s="187"/>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87"/>
      <c r="F165" s="187"/>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87"/>
      <c r="F166" s="187"/>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87"/>
      <c r="F167" s="187"/>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87"/>
      <c r="F168" s="187"/>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87"/>
      <c r="F169" s="187"/>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87"/>
      <c r="F170" s="187"/>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87"/>
      <c r="F171" s="187"/>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87"/>
      <c r="F172" s="187"/>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87"/>
      <c r="F173" s="187"/>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87"/>
      <c r="F174" s="187"/>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87"/>
      <c r="F175" s="187"/>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87"/>
      <c r="F176" s="187"/>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87"/>
      <c r="F177" s="187"/>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87"/>
      <c r="F178" s="187"/>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87"/>
      <c r="F179" s="187"/>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87"/>
      <c r="F180" s="187"/>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87"/>
      <c r="F181" s="187"/>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87"/>
      <c r="F182" s="187"/>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87"/>
      <c r="F183" s="187"/>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87"/>
      <c r="F184" s="187"/>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87"/>
      <c r="F185" s="187"/>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87"/>
      <c r="F186" s="187"/>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87"/>
      <c r="F187" s="187"/>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87"/>
      <c r="F188" s="187"/>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87"/>
      <c r="F189" s="187"/>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87"/>
      <c r="F190" s="187"/>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87"/>
      <c r="F191" s="187"/>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87"/>
      <c r="F192" s="187"/>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87"/>
      <c r="F193" s="187"/>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87"/>
      <c r="F194" s="187"/>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87"/>
      <c r="F195" s="187"/>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87"/>
      <c r="F196" s="187"/>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87"/>
      <c r="F197" s="187"/>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87"/>
      <c r="F198" s="187"/>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87"/>
      <c r="F199" s="187"/>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87"/>
      <c r="F200" s="187"/>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87"/>
      <c r="F201" s="187"/>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87"/>
      <c r="F202" s="187"/>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87"/>
      <c r="F203" s="187"/>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87"/>
      <c r="F204" s="187"/>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87"/>
      <c r="F205" s="187"/>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87"/>
      <c r="F206" s="187"/>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87"/>
      <c r="F207" s="187"/>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87"/>
      <c r="F208" s="187"/>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87"/>
      <c r="F209" s="187"/>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87"/>
      <c r="F210" s="187"/>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87"/>
      <c r="F211" s="187"/>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87"/>
      <c r="F212" s="187"/>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87"/>
      <c r="F213" s="187"/>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87"/>
      <c r="F214" s="187"/>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87"/>
      <c r="F215" s="187"/>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87"/>
      <c r="F216" s="187"/>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87"/>
      <c r="F217" s="187"/>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87"/>
      <c r="F218" s="187"/>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87"/>
      <c r="F219" s="187"/>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87"/>
      <c r="F220" s="187"/>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87"/>
      <c r="F221" s="187"/>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87"/>
      <c r="F222" s="187"/>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87"/>
      <c r="F223" s="187"/>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87"/>
      <c r="F224" s="187"/>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87"/>
      <c r="F225" s="187"/>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87"/>
      <c r="F226" s="187"/>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87"/>
      <c r="F227" s="187"/>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87"/>
      <c r="F228" s="187"/>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87"/>
      <c r="F229" s="187"/>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87"/>
      <c r="F230" s="187"/>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87"/>
      <c r="F231" s="187"/>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87"/>
      <c r="F232" s="187"/>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87"/>
      <c r="F233" s="187"/>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87"/>
      <c r="F234" s="187"/>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87"/>
      <c r="F235" s="187"/>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87"/>
      <c r="F236" s="187"/>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87"/>
      <c r="F237" s="187"/>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87"/>
      <c r="F238" s="187"/>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87"/>
      <c r="F239" s="187"/>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87"/>
      <c r="F240" s="187"/>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87"/>
      <c r="F241" s="187"/>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87"/>
      <c r="F242" s="187"/>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87"/>
      <c r="F243" s="187"/>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87"/>
      <c r="F244" s="187"/>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87"/>
      <c r="F245" s="187"/>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87"/>
      <c r="F246" s="187"/>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87"/>
      <c r="F247" s="187"/>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87"/>
      <c r="F248" s="187"/>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87"/>
      <c r="F249" s="187"/>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87"/>
      <c r="F250" s="187"/>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87"/>
      <c r="F251" s="187"/>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87"/>
      <c r="F252" s="187"/>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87"/>
      <c r="F253" s="187"/>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87"/>
      <c r="F254" s="187"/>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87"/>
      <c r="F255" s="187"/>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87"/>
      <c r="F256" s="187"/>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87"/>
      <c r="F257" s="187"/>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87"/>
      <c r="F258" s="187"/>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87"/>
      <c r="F259" s="187"/>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87"/>
      <c r="F260" s="187"/>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87"/>
      <c r="F261" s="187"/>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87"/>
      <c r="F262" s="187"/>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87"/>
      <c r="F263" s="187"/>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87"/>
      <c r="F264" s="187"/>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87"/>
      <c r="F265" s="187"/>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87"/>
      <c r="F266" s="187"/>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87"/>
      <c r="F267" s="187"/>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87"/>
      <c r="F268" s="187"/>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87"/>
      <c r="F269" s="187"/>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87"/>
      <c r="F270" s="187"/>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87"/>
      <c r="F271" s="187"/>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87"/>
      <c r="F272" s="187"/>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87"/>
      <c r="F273" s="187"/>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87"/>
      <c r="F274" s="187"/>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87"/>
      <c r="F275" s="187"/>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87"/>
      <c r="F276" s="187"/>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87"/>
      <c r="F277" s="187"/>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87"/>
      <c r="F278" s="187"/>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87"/>
      <c r="F279" s="187"/>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87"/>
      <c r="F280" s="187"/>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87"/>
      <c r="F281" s="187"/>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87"/>
      <c r="F282" s="187"/>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87"/>
      <c r="F283" s="187"/>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87"/>
      <c r="F284" s="187"/>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87"/>
      <c r="F285" s="187"/>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87"/>
      <c r="F286" s="187"/>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87"/>
      <c r="F287" s="187"/>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87"/>
      <c r="F288" s="187"/>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87"/>
      <c r="F289" s="187"/>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87"/>
      <c r="F290" s="187"/>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87"/>
      <c r="F291" s="187"/>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87"/>
      <c r="F292" s="187"/>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87"/>
      <c r="F293" s="187"/>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87"/>
      <c r="F294" s="187"/>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87"/>
      <c r="F295" s="187"/>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87"/>
      <c r="F296" s="187"/>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87"/>
      <c r="F297" s="187"/>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87"/>
      <c r="F298" s="187"/>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87"/>
      <c r="F299" s="187"/>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87"/>
      <c r="F300" s="187"/>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87"/>
      <c r="F301" s="187"/>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87"/>
      <c r="F302" s="187"/>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87"/>
      <c r="F303" s="187"/>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87"/>
      <c r="F304" s="187"/>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87"/>
      <c r="F305" s="187"/>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87"/>
      <c r="F306" s="187"/>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87"/>
      <c r="F307" s="187"/>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87"/>
      <c r="F308" s="187"/>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87"/>
      <c r="F309" s="187"/>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87"/>
      <c r="F310" s="187"/>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87"/>
      <c r="F311" s="187"/>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87"/>
      <c r="F312" s="187"/>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87"/>
      <c r="F313" s="187"/>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87"/>
      <c r="F314" s="187"/>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87"/>
      <c r="F315" s="187"/>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87"/>
      <c r="F316" s="187"/>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87"/>
      <c r="F317" s="187"/>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87"/>
      <c r="F318" s="187"/>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87"/>
      <c r="F319" s="187"/>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87"/>
      <c r="F320" s="187"/>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87"/>
      <c r="F321" s="187"/>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87"/>
      <c r="F322" s="187"/>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87"/>
      <c r="F323" s="187"/>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87"/>
      <c r="F324" s="187"/>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87"/>
      <c r="F325" s="187"/>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87"/>
      <c r="F326" s="187"/>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87"/>
      <c r="F327" s="187"/>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87"/>
      <c r="F328" s="187"/>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87"/>
      <c r="F329" s="187"/>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87"/>
      <c r="F330" s="187"/>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87"/>
      <c r="F331" s="187"/>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87"/>
      <c r="F332" s="187"/>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87"/>
      <c r="F333" s="187"/>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87"/>
      <c r="F334" s="187"/>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87"/>
      <c r="F335" s="187"/>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87"/>
      <c r="F336" s="187"/>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87"/>
      <c r="F337" s="187"/>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87"/>
      <c r="F338" s="187"/>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87"/>
      <c r="F339" s="187"/>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87"/>
      <c r="F340" s="187"/>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87"/>
      <c r="F341" s="187"/>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87"/>
      <c r="F342" s="187"/>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87"/>
      <c r="F343" s="187"/>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87"/>
      <c r="F344" s="187"/>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87"/>
      <c r="F345" s="187"/>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87"/>
      <c r="F346" s="187"/>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87"/>
      <c r="F347" s="187"/>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87"/>
      <c r="F348" s="187"/>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87"/>
      <c r="F349" s="187"/>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87"/>
      <c r="F350" s="187"/>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87"/>
      <c r="F351" s="187"/>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87"/>
      <c r="F352" s="187"/>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87"/>
      <c r="F353" s="187"/>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87"/>
      <c r="F354" s="187"/>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87"/>
      <c r="F355" s="187"/>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87"/>
      <c r="F356" s="187"/>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87"/>
      <c r="F357" s="187"/>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87"/>
      <c r="F358" s="187"/>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87"/>
      <c r="F359" s="187"/>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87"/>
      <c r="F360" s="187"/>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87"/>
      <c r="F361" s="187"/>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87"/>
      <c r="F362" s="187"/>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87"/>
      <c r="F363" s="187"/>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87"/>
      <c r="F364" s="187"/>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87"/>
      <c r="F365" s="187"/>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87"/>
      <c r="F366" s="187"/>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87"/>
      <c r="F367" s="187"/>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87"/>
      <c r="F368" s="187"/>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87"/>
      <c r="F369" s="187"/>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87"/>
      <c r="F370" s="187"/>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87"/>
      <c r="F371" s="187"/>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87"/>
      <c r="F372" s="187"/>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87"/>
      <c r="F373" s="187"/>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87"/>
      <c r="F374" s="187"/>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87"/>
      <c r="F375" s="187"/>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87"/>
      <c r="F376" s="187"/>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87"/>
      <c r="F377" s="187"/>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87"/>
      <c r="F378" s="187"/>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87"/>
      <c r="F379" s="187"/>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87"/>
      <c r="F380" s="187"/>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87"/>
      <c r="F381" s="187"/>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87"/>
      <c r="F382" s="187"/>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87"/>
      <c r="F383" s="187"/>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87"/>
      <c r="F384" s="187"/>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87"/>
      <c r="F385" s="187"/>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87"/>
      <c r="F386" s="187"/>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87"/>
      <c r="F387" s="187"/>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87"/>
      <c r="F388" s="187"/>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87"/>
      <c r="F389" s="187"/>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87"/>
      <c r="F390" s="187"/>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87"/>
      <c r="F391" s="187"/>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87"/>
      <c r="F392" s="187"/>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87"/>
      <c r="F393" s="187"/>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87"/>
      <c r="F394" s="187"/>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87"/>
      <c r="F395" s="187"/>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87"/>
      <c r="F396" s="187"/>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87"/>
      <c r="F397" s="187"/>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87"/>
      <c r="F398" s="187"/>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87"/>
      <c r="F399" s="187"/>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87"/>
      <c r="F400" s="187"/>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87"/>
      <c r="F401" s="187"/>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87"/>
      <c r="F402" s="187"/>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87"/>
      <c r="F403" s="187"/>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87"/>
      <c r="F404" s="187"/>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87"/>
      <c r="F405" s="187"/>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87"/>
      <c r="F406" s="187"/>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87"/>
      <c r="F407" s="187"/>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87"/>
      <c r="F408" s="187"/>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87"/>
      <c r="F409" s="187"/>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87"/>
      <c r="F410" s="187"/>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87"/>
      <c r="F411" s="187"/>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87"/>
      <c r="F412" s="187"/>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87"/>
      <c r="F413" s="187"/>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87"/>
      <c r="F414" s="187"/>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87"/>
      <c r="F415" s="187"/>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87"/>
      <c r="F416" s="187"/>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87"/>
      <c r="F417" s="187"/>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87"/>
      <c r="F418" s="187"/>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87"/>
      <c r="F419" s="187"/>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87"/>
      <c r="F420" s="187"/>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87"/>
      <c r="F421" s="187"/>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87"/>
      <c r="F422" s="187"/>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87"/>
      <c r="F423" s="187"/>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87"/>
      <c r="F424" s="187"/>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87"/>
      <c r="F425" s="187"/>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87"/>
      <c r="F426" s="187"/>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87"/>
      <c r="F427" s="187"/>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87"/>
      <c r="F428" s="187"/>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87"/>
      <c r="F429" s="187"/>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87"/>
      <c r="F430" s="187"/>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87"/>
      <c r="F431" s="187"/>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87"/>
      <c r="F432" s="187"/>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87"/>
      <c r="F433" s="187"/>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87"/>
      <c r="F434" s="187"/>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87"/>
      <c r="F435" s="187"/>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87"/>
      <c r="F436" s="187"/>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87"/>
      <c r="F437" s="187"/>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87"/>
      <c r="F438" s="187"/>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87"/>
      <c r="F439" s="187"/>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87"/>
      <c r="F440" s="187"/>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87"/>
      <c r="F441" s="187"/>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87"/>
      <c r="F442" s="187"/>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87"/>
      <c r="F443" s="187"/>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87"/>
      <c r="F444" s="187"/>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87"/>
      <c r="F445" s="187"/>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87"/>
      <c r="F446" s="187"/>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87"/>
      <c r="F447" s="187"/>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87"/>
      <c r="F448" s="187"/>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87"/>
      <c r="F449" s="187"/>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87"/>
      <c r="F450" s="187"/>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87"/>
      <c r="F451" s="187"/>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87"/>
      <c r="F452" s="187"/>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87"/>
      <c r="F453" s="187"/>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87"/>
      <c r="F454" s="187"/>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87"/>
      <c r="F455" s="187"/>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87"/>
      <c r="F456" s="187"/>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87"/>
      <c r="F457" s="187"/>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87"/>
      <c r="F458" s="187"/>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87"/>
      <c r="F459" s="187"/>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87"/>
      <c r="F460" s="187"/>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87"/>
      <c r="F461" s="187"/>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87"/>
      <c r="F462" s="187"/>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87"/>
      <c r="F463" s="187"/>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87"/>
      <c r="F464" s="187"/>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87"/>
      <c r="F465" s="187"/>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87"/>
      <c r="F466" s="187"/>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87"/>
      <c r="F467" s="187"/>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87"/>
      <c r="F468" s="187"/>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87"/>
      <c r="F469" s="187"/>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87"/>
      <c r="F470" s="187"/>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87"/>
      <c r="F471" s="187"/>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87"/>
      <c r="F472" s="187"/>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87"/>
      <c r="F473" s="187"/>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87"/>
      <c r="F474" s="187"/>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87"/>
      <c r="F475" s="187"/>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87"/>
      <c r="F476" s="187"/>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87"/>
      <c r="F477" s="187"/>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87"/>
      <c r="F478" s="187"/>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87"/>
      <c r="F479" s="187"/>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87"/>
      <c r="F480" s="187"/>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87"/>
      <c r="F481" s="187"/>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87"/>
      <c r="F482" s="187"/>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87"/>
      <c r="F483" s="187"/>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87"/>
      <c r="F484" s="187"/>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87"/>
      <c r="F485" s="187"/>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87"/>
      <c r="F486" s="187"/>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87"/>
      <c r="F487" s="187"/>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87"/>
      <c r="F488" s="187"/>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87"/>
      <c r="F489" s="187"/>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87"/>
      <c r="F490" s="187"/>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87"/>
      <c r="F491" s="187"/>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87"/>
      <c r="F492" s="187"/>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87"/>
      <c r="F493" s="187"/>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87"/>
      <c r="F494" s="187"/>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87"/>
      <c r="F495" s="187"/>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87"/>
      <c r="F496" s="187"/>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87"/>
      <c r="F497" s="187"/>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87"/>
      <c r="F498" s="187"/>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87"/>
      <c r="F499" s="187"/>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87"/>
      <c r="F500" s="187"/>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87"/>
      <c r="F501" s="187"/>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87"/>
      <c r="F502" s="187"/>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87"/>
      <c r="F503" s="187"/>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87"/>
      <c r="F504" s="187"/>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87"/>
      <c r="F505" s="187"/>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87"/>
      <c r="F506" s="187"/>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87"/>
      <c r="F507" s="187"/>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87"/>
      <c r="F508" s="187"/>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87"/>
      <c r="F509" s="187"/>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87"/>
      <c r="F510" s="187"/>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87"/>
      <c r="F511" s="187"/>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87"/>
      <c r="F512" s="187"/>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87"/>
      <c r="F513" s="187"/>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87"/>
      <c r="F514" s="187"/>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87"/>
      <c r="F515" s="187"/>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87"/>
      <c r="F516" s="187"/>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87"/>
      <c r="F517" s="187"/>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87"/>
      <c r="F518" s="187"/>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87"/>
      <c r="F519" s="187"/>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87"/>
      <c r="F520" s="187"/>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87"/>
      <c r="F521" s="187"/>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87"/>
      <c r="F522" s="187"/>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87"/>
      <c r="F523" s="187"/>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87"/>
      <c r="F524" s="187"/>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87"/>
      <c r="F525" s="187"/>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87"/>
      <c r="F526" s="187"/>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87"/>
      <c r="F527" s="187"/>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87"/>
      <c r="F528" s="187"/>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87"/>
      <c r="F529" s="187"/>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87"/>
      <c r="F530" s="187"/>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87"/>
      <c r="F531" s="187"/>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87"/>
      <c r="F532" s="187"/>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87"/>
      <c r="F533" s="187"/>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87"/>
      <c r="F534" s="187"/>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87"/>
      <c r="F535" s="187"/>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87"/>
      <c r="F536" s="187"/>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87"/>
      <c r="F537" s="187"/>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87"/>
      <c r="F538" s="187"/>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87"/>
      <c r="F539" s="187"/>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87"/>
      <c r="F540" s="187"/>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87"/>
      <c r="F541" s="187"/>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87"/>
      <c r="F542" s="187"/>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87"/>
      <c r="F543" s="187"/>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87"/>
      <c r="F544" s="187"/>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87"/>
      <c r="F545" s="187"/>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87"/>
      <c r="F546" s="187"/>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87"/>
      <c r="F547" s="187"/>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87"/>
      <c r="F548" s="187"/>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87"/>
      <c r="F549" s="187"/>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87"/>
      <c r="F550" s="187"/>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87"/>
      <c r="F551" s="187"/>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87"/>
      <c r="F552" s="187"/>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87"/>
      <c r="F553" s="187"/>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87"/>
      <c r="F554" s="187"/>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87"/>
      <c r="F555" s="187"/>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87"/>
      <c r="F556" s="187"/>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87"/>
      <c r="F557" s="187"/>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87"/>
      <c r="F558" s="187"/>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87"/>
      <c r="F559" s="187"/>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87"/>
      <c r="F560" s="187"/>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87"/>
      <c r="F561" s="187"/>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87"/>
      <c r="F562" s="187"/>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87"/>
      <c r="F563" s="187"/>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87"/>
      <c r="F564" s="187"/>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87"/>
      <c r="F565" s="187"/>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87"/>
      <c r="F566" s="187"/>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87"/>
      <c r="F567" s="187"/>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87"/>
      <c r="F568" s="187"/>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87"/>
      <c r="F569" s="187"/>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87"/>
      <c r="F570" s="187"/>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87"/>
      <c r="F571" s="187"/>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87"/>
      <c r="F572" s="187"/>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87"/>
      <c r="F573" s="187"/>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87"/>
      <c r="F574" s="187"/>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87"/>
      <c r="F575" s="187"/>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87"/>
      <c r="F576" s="187"/>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87"/>
      <c r="F577" s="187"/>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87"/>
      <c r="F578" s="187"/>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87"/>
      <c r="F579" s="187"/>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87"/>
      <c r="F580" s="187"/>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87"/>
      <c r="F581" s="187"/>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87"/>
      <c r="F582" s="187"/>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87"/>
      <c r="F583" s="187"/>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87"/>
      <c r="F584" s="187"/>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87"/>
      <c r="F585" s="187"/>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87"/>
      <c r="F586" s="187"/>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87"/>
      <c r="F587" s="187"/>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87"/>
      <c r="F588" s="187"/>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87"/>
      <c r="F589" s="187"/>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87"/>
      <c r="F590" s="187"/>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87"/>
      <c r="F591" s="187"/>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87"/>
      <c r="F592" s="187"/>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87"/>
      <c r="F593" s="187"/>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87"/>
      <c r="F594" s="187"/>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87"/>
      <c r="F595" s="187"/>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87"/>
      <c r="F596" s="187"/>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87"/>
      <c r="F597" s="187"/>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87"/>
      <c r="F598" s="187"/>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87"/>
      <c r="F599" s="187"/>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87"/>
      <c r="F600" s="187"/>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87"/>
      <c r="F601" s="187"/>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87"/>
      <c r="F602" s="187"/>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87"/>
      <c r="F603" s="187"/>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87"/>
      <c r="F604" s="187"/>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87"/>
      <c r="F605" s="187"/>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87"/>
      <c r="F606" s="187"/>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87"/>
      <c r="F607" s="187"/>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87"/>
      <c r="F608" s="187"/>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87"/>
      <c r="F609" s="187"/>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87"/>
      <c r="F610" s="187"/>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87"/>
      <c r="F611" s="187"/>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87"/>
      <c r="F612" s="187"/>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87"/>
      <c r="F613" s="187"/>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87"/>
      <c r="F614" s="187"/>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87"/>
      <c r="F615" s="187"/>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87"/>
      <c r="F616" s="187"/>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87"/>
      <c r="F617" s="187"/>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87"/>
      <c r="F618" s="187"/>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87"/>
      <c r="F619" s="187"/>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87"/>
      <c r="F620" s="187"/>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87"/>
      <c r="F621" s="187"/>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87"/>
      <c r="F622" s="187"/>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87"/>
      <c r="F623" s="187"/>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87"/>
      <c r="F624" s="187"/>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87"/>
      <c r="F625" s="187"/>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87"/>
      <c r="F626" s="187"/>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87"/>
      <c r="F627" s="187"/>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87"/>
      <c r="F628" s="187"/>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87"/>
      <c r="F629" s="187"/>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87"/>
      <c r="F630" s="187"/>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87"/>
      <c r="F631" s="187"/>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87"/>
      <c r="F632" s="187"/>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87"/>
      <c r="F633" s="187"/>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87"/>
      <c r="F634" s="187"/>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87"/>
      <c r="F635" s="187"/>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87"/>
      <c r="F636" s="187"/>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87"/>
      <c r="F637" s="187"/>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87"/>
      <c r="F638" s="187"/>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87"/>
      <c r="F639" s="187"/>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87"/>
      <c r="F640" s="187"/>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87"/>
      <c r="F641" s="187"/>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87"/>
      <c r="F642" s="187"/>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87"/>
      <c r="F643" s="187"/>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87"/>
      <c r="F644" s="187"/>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87"/>
      <c r="F645" s="187"/>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87"/>
      <c r="F646" s="187"/>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87"/>
      <c r="F647" s="187"/>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87"/>
      <c r="F648" s="187"/>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87"/>
      <c r="F649" s="187"/>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87"/>
      <c r="F650" s="187"/>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87"/>
      <c r="F651" s="187"/>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87"/>
      <c r="F652" s="187"/>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87"/>
      <c r="F653" s="187"/>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87"/>
      <c r="F654" s="187"/>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87"/>
      <c r="F655" s="187"/>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87"/>
      <c r="F656" s="187"/>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87"/>
      <c r="F657" s="187"/>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87"/>
      <c r="F658" s="187"/>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87"/>
      <c r="F659" s="187"/>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87"/>
      <c r="F660" s="187"/>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87"/>
      <c r="F661" s="187"/>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87"/>
      <c r="F662" s="187"/>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87"/>
      <c r="F663" s="187"/>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87"/>
      <c r="F664" s="187"/>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87"/>
      <c r="F665" s="187"/>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87"/>
      <c r="F666" s="187"/>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87"/>
      <c r="F667" s="187"/>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87"/>
      <c r="F668" s="187"/>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87"/>
      <c r="F669" s="187"/>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87"/>
      <c r="F670" s="187"/>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87"/>
      <c r="F671" s="187"/>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87"/>
      <c r="F672" s="187"/>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87"/>
      <c r="F673" s="187"/>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87"/>
      <c r="F674" s="187"/>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87"/>
      <c r="F675" s="187"/>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87"/>
      <c r="F676" s="187"/>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87"/>
      <c r="F677" s="187"/>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87"/>
      <c r="F678" s="187"/>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87"/>
      <c r="F679" s="187"/>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87"/>
      <c r="F680" s="187"/>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87"/>
      <c r="F681" s="187"/>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87"/>
      <c r="F682" s="187"/>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87"/>
      <c r="F683" s="187"/>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87"/>
      <c r="F684" s="187"/>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87"/>
      <c r="F685" s="187"/>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87"/>
      <c r="F686" s="187"/>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87"/>
      <c r="F687" s="187"/>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87"/>
      <c r="F688" s="187"/>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87"/>
      <c r="F689" s="187"/>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87"/>
      <c r="F690" s="187"/>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87"/>
      <c r="F691" s="187"/>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87"/>
      <c r="F692" s="187"/>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87"/>
      <c r="F693" s="187"/>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87"/>
      <c r="F694" s="187"/>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87"/>
      <c r="F695" s="187"/>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87"/>
      <c r="F696" s="187"/>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87"/>
      <c r="F697" s="187"/>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87"/>
      <c r="F698" s="187"/>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87"/>
      <c r="F699" s="187"/>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87"/>
      <c r="F700" s="187"/>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87"/>
      <c r="F701" s="187"/>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87"/>
      <c r="F702" s="187"/>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87"/>
      <c r="F703" s="187"/>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87"/>
      <c r="F704" s="187"/>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87"/>
      <c r="F705" s="187"/>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87"/>
      <c r="F706" s="187"/>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87"/>
      <c r="F707" s="187"/>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87"/>
      <c r="F708" s="187"/>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87"/>
      <c r="F709" s="187"/>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87"/>
      <c r="F710" s="187"/>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87"/>
      <c r="F711" s="187"/>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87"/>
      <c r="F712" s="187"/>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87"/>
      <c r="F713" s="187"/>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87"/>
      <c r="F714" s="187"/>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87"/>
      <c r="F715" s="187"/>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87"/>
      <c r="F716" s="187"/>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87"/>
      <c r="F717" s="187"/>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87"/>
      <c r="F718" s="187"/>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87"/>
      <c r="F719" s="187"/>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87"/>
      <c r="F720" s="187"/>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87"/>
      <c r="F721" s="187"/>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87"/>
      <c r="F722" s="187"/>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87"/>
      <c r="F723" s="187"/>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87"/>
      <c r="F724" s="187"/>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87"/>
      <c r="F725" s="187"/>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87"/>
      <c r="F726" s="187"/>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87"/>
      <c r="F727" s="187"/>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87"/>
      <c r="F728" s="187"/>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87"/>
      <c r="F729" s="187"/>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87"/>
      <c r="F730" s="187"/>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87"/>
      <c r="F731" s="187"/>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87"/>
      <c r="F732" s="187"/>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87"/>
      <c r="F733" s="187"/>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87"/>
      <c r="F734" s="187"/>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87"/>
      <c r="F735" s="187"/>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87"/>
      <c r="F736" s="187"/>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87"/>
      <c r="F737" s="187"/>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87"/>
      <c r="F738" s="187"/>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87"/>
      <c r="F739" s="187"/>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87"/>
      <c r="F740" s="187"/>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87"/>
      <c r="F741" s="187"/>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87"/>
      <c r="F742" s="187"/>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87"/>
      <c r="F743" s="187"/>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87"/>
      <c r="F744" s="187"/>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87"/>
      <c r="F745" s="187"/>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87"/>
      <c r="F746" s="187"/>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87"/>
      <c r="F747" s="187"/>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87"/>
      <c r="F748" s="187"/>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87"/>
      <c r="F749" s="187"/>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87"/>
      <c r="F750" s="187"/>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87"/>
      <c r="F751" s="187"/>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87"/>
      <c r="F752" s="187"/>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87"/>
      <c r="F753" s="187"/>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87"/>
      <c r="F754" s="187"/>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87"/>
      <c r="F755" s="187"/>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87"/>
      <c r="F756" s="187"/>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87"/>
      <c r="F757" s="187"/>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87"/>
      <c r="F758" s="187"/>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87"/>
      <c r="F759" s="187"/>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87"/>
      <c r="F760" s="187"/>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87"/>
      <c r="F761" s="187"/>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87"/>
      <c r="F762" s="187"/>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87"/>
      <c r="F763" s="187"/>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87"/>
      <c r="F764" s="187"/>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87"/>
      <c r="F765" s="187"/>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87"/>
      <c r="F766" s="187"/>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87"/>
      <c r="F767" s="187"/>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87"/>
      <c r="F768" s="187"/>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87"/>
      <c r="F769" s="187"/>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87"/>
      <c r="F770" s="187"/>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87"/>
      <c r="F771" s="187"/>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87"/>
      <c r="F772" s="187"/>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87"/>
      <c r="F773" s="187"/>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87"/>
      <c r="F774" s="187"/>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87"/>
      <c r="F775" s="187"/>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87"/>
      <c r="F776" s="187"/>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87"/>
      <c r="F777" s="187"/>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87"/>
      <c r="F778" s="187"/>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87"/>
      <c r="F779" s="187"/>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87"/>
      <c r="F780" s="187"/>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87"/>
      <c r="F781" s="187"/>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87"/>
      <c r="F782" s="187"/>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87"/>
      <c r="F783" s="187"/>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87"/>
      <c r="F784" s="187"/>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87"/>
      <c r="F785" s="187"/>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87"/>
      <c r="F786" s="187"/>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87"/>
      <c r="F787" s="187"/>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87"/>
      <c r="F788" s="187"/>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87"/>
      <c r="F789" s="187"/>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87"/>
      <c r="F790" s="187"/>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87"/>
      <c r="F791" s="187"/>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87"/>
      <c r="F792" s="187"/>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87"/>
      <c r="F793" s="187"/>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87"/>
      <c r="F794" s="187"/>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87"/>
      <c r="F795" s="187"/>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87"/>
      <c r="F796" s="187"/>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87"/>
      <c r="F797" s="187"/>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87"/>
      <c r="F798" s="187"/>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87"/>
      <c r="F799" s="187"/>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87"/>
      <c r="F800" s="187"/>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87"/>
      <c r="F801" s="187"/>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87"/>
      <c r="F802" s="187"/>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87"/>
      <c r="F803" s="187"/>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87"/>
      <c r="F804" s="187"/>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87"/>
      <c r="F805" s="187"/>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87"/>
      <c r="F806" s="187"/>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87"/>
      <c r="F807" s="187"/>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87"/>
      <c r="F808" s="187"/>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87"/>
      <c r="F809" s="187"/>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87"/>
      <c r="F810" s="187"/>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87"/>
      <c r="F811" s="187"/>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87"/>
      <c r="F812" s="187"/>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87"/>
      <c r="F813" s="187"/>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87"/>
      <c r="F814" s="187"/>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87"/>
      <c r="F815" s="187"/>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87"/>
      <c r="F816" s="187"/>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87"/>
      <c r="F817" s="187"/>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87"/>
      <c r="F818" s="187"/>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87"/>
      <c r="F819" s="187"/>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87"/>
      <c r="F820" s="187"/>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87"/>
      <c r="F821" s="187"/>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87"/>
      <c r="F822" s="187"/>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87"/>
      <c r="F823" s="187"/>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87"/>
      <c r="F824" s="187"/>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87"/>
      <c r="F825" s="187"/>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87"/>
      <c r="F826" s="187"/>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87"/>
      <c r="F827" s="187"/>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87"/>
      <c r="F828" s="187"/>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87"/>
      <c r="F829" s="187"/>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87"/>
      <c r="F830" s="187"/>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87"/>
      <c r="F831" s="187"/>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87"/>
      <c r="F832" s="187"/>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87"/>
      <c r="F833" s="187"/>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87"/>
      <c r="F834" s="187"/>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87"/>
      <c r="F835" s="187"/>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87"/>
      <c r="F836" s="187"/>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87"/>
      <c r="F837" s="187"/>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87"/>
      <c r="F838" s="187"/>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87"/>
      <c r="F839" s="187"/>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87"/>
      <c r="F840" s="187"/>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87"/>
      <c r="F841" s="187"/>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87"/>
      <c r="F842" s="187"/>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87"/>
      <c r="F843" s="187"/>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87"/>
      <c r="F844" s="187"/>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87"/>
      <c r="F845" s="187"/>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87"/>
      <c r="F846" s="187"/>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87"/>
      <c r="F847" s="187"/>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87"/>
      <c r="F848" s="187"/>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87"/>
      <c r="F849" s="187"/>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87"/>
      <c r="F850" s="187"/>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87"/>
      <c r="F851" s="187"/>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87"/>
      <c r="F852" s="187"/>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87"/>
      <c r="F853" s="187"/>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87"/>
      <c r="F854" s="187"/>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87"/>
      <c r="F855" s="187"/>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87"/>
      <c r="F856" s="187"/>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87"/>
      <c r="F857" s="187"/>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87"/>
      <c r="F858" s="187"/>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87"/>
      <c r="F859" s="187"/>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87"/>
      <c r="F860" s="187"/>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87"/>
      <c r="F861" s="187"/>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87"/>
      <c r="F862" s="187"/>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87"/>
      <c r="F863" s="187"/>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87"/>
      <c r="F864" s="187"/>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87"/>
      <c r="F865" s="187"/>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87"/>
      <c r="F866" s="187"/>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87"/>
      <c r="F867" s="187"/>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87"/>
      <c r="F868" s="187"/>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87"/>
      <c r="F869" s="187"/>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87"/>
      <c r="F870" s="187"/>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87"/>
      <c r="F871" s="187"/>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87"/>
      <c r="F872" s="187"/>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87"/>
      <c r="F873" s="187"/>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87"/>
      <c r="F874" s="187"/>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87"/>
      <c r="F875" s="187"/>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87"/>
      <c r="F876" s="187"/>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87"/>
      <c r="F877" s="187"/>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87"/>
      <c r="F878" s="187"/>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87"/>
      <c r="F879" s="187"/>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87"/>
      <c r="F880" s="187"/>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87"/>
      <c r="F881" s="187"/>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87"/>
      <c r="F882" s="187"/>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87"/>
      <c r="F883" s="187"/>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87"/>
      <c r="F884" s="187"/>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87"/>
      <c r="F885" s="187"/>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87"/>
      <c r="F886" s="187"/>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87"/>
      <c r="F887" s="187"/>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87"/>
      <c r="F888" s="187"/>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87"/>
      <c r="F889" s="187"/>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87"/>
      <c r="F890" s="187"/>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87"/>
      <c r="F891" s="187"/>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87"/>
      <c r="F892" s="187"/>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87"/>
      <c r="F893" s="187"/>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87"/>
      <c r="F894" s="187"/>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87"/>
      <c r="F895" s="187"/>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87"/>
      <c r="F896" s="187"/>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87"/>
      <c r="F897" s="187"/>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87"/>
      <c r="F898" s="187"/>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87"/>
      <c r="F899" s="187"/>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87"/>
      <c r="F900" s="187"/>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87"/>
      <c r="F901" s="187"/>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87"/>
      <c r="F902" s="187"/>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87"/>
      <c r="F903" s="187"/>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87"/>
      <c r="F904" s="187"/>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87"/>
      <c r="F905" s="187"/>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87"/>
      <c r="F906" s="187"/>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87"/>
      <c r="F907" s="187"/>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87"/>
      <c r="F908" s="187"/>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87"/>
      <c r="F909" s="187"/>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87"/>
      <c r="F910" s="187"/>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87"/>
      <c r="F911" s="187"/>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87"/>
      <c r="F912" s="187"/>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87"/>
      <c r="F913" s="187"/>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87"/>
      <c r="F914" s="187"/>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87"/>
      <c r="F915" s="187"/>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87"/>
      <c r="F916" s="187"/>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87"/>
      <c r="F917" s="187"/>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87"/>
      <c r="F918" s="187"/>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87"/>
      <c r="F919" s="187"/>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87"/>
      <c r="F920" s="187"/>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87"/>
      <c r="F921" s="187"/>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87"/>
      <c r="F922" s="187"/>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87"/>
      <c r="F923" s="187"/>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87"/>
      <c r="F924" s="187"/>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87"/>
      <c r="F925" s="187"/>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87"/>
      <c r="F926" s="187"/>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87"/>
      <c r="F927" s="187"/>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87"/>
      <c r="F928" s="187"/>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87"/>
      <c r="F929" s="187"/>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87"/>
      <c r="F930" s="187"/>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87"/>
      <c r="F931" s="187"/>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87"/>
      <c r="F932" s="187"/>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87"/>
      <c r="F933" s="187"/>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87"/>
      <c r="F934" s="187"/>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87"/>
      <c r="F935" s="187"/>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87"/>
      <c r="F936" s="187"/>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87"/>
      <c r="F937" s="187"/>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87"/>
      <c r="F938" s="187"/>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87"/>
      <c r="F939" s="187"/>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87"/>
      <c r="F940" s="187"/>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87"/>
      <c r="F941" s="187"/>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87"/>
      <c r="F942" s="187"/>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87"/>
      <c r="F943" s="187"/>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87"/>
      <c r="F944" s="187"/>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87"/>
      <c r="F945" s="187"/>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87"/>
      <c r="F946" s="187"/>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87"/>
      <c r="F947" s="187"/>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87"/>
      <c r="F948" s="187"/>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87"/>
      <c r="F949" s="187"/>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87"/>
      <c r="F950" s="187"/>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87"/>
      <c r="F951" s="187"/>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87"/>
      <c r="F952" s="187"/>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87"/>
      <c r="F953" s="187"/>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87"/>
      <c r="F954" s="187"/>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87"/>
      <c r="F955" s="187"/>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87"/>
      <c r="F956" s="187"/>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87"/>
      <c r="F957" s="187"/>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87"/>
      <c r="F958" s="187"/>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87"/>
      <c r="F959" s="187"/>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87"/>
      <c r="F960" s="187"/>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87"/>
      <c r="F961" s="187"/>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87"/>
      <c r="F962" s="187"/>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87"/>
      <c r="F963" s="187"/>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87"/>
      <c r="F964" s="187"/>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87"/>
      <c r="F965" s="187"/>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87"/>
      <c r="F966" s="187"/>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87"/>
      <c r="F967" s="187"/>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87"/>
      <c r="F968" s="187"/>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87"/>
      <c r="F969" s="187"/>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87"/>
      <c r="F970" s="187"/>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87"/>
      <c r="F971" s="187"/>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87"/>
      <c r="F972" s="187"/>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87"/>
      <c r="F973" s="187"/>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87"/>
      <c r="F974" s="187"/>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87"/>
      <c r="F975" s="187"/>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87"/>
      <c r="F976" s="187"/>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87"/>
      <c r="F977" s="187"/>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87"/>
      <c r="F978" s="187"/>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87"/>
      <c r="F979" s="187"/>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87"/>
      <c r="F980" s="187"/>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87"/>
      <c r="F981" s="187"/>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87"/>
      <c r="F982" s="187"/>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87"/>
      <c r="F983" s="187"/>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87"/>
      <c r="F984" s="187"/>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87"/>
      <c r="F985" s="187"/>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87"/>
      <c r="F986" s="187"/>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87"/>
      <c r="F987" s="187"/>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87"/>
      <c r="F988" s="187"/>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87"/>
      <c r="F989" s="187"/>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87"/>
      <c r="F990" s="187"/>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87"/>
      <c r="F991" s="187"/>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87"/>
      <c r="F992" s="187"/>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87"/>
      <c r="F993" s="187"/>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87"/>
      <c r="F994" s="187"/>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87"/>
      <c r="F995" s="187"/>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87"/>
      <c r="F996" s="187"/>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87"/>
      <c r="F997" s="187"/>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87"/>
      <c r="F998" s="187"/>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87"/>
      <c r="F999" s="187"/>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87"/>
      <c r="F1000" s="187"/>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87"/>
      <c r="F1001" s="187"/>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87"/>
      <c r="F1002" s="187"/>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87"/>
      <c r="F1003" s="187"/>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87"/>
      <c r="F1004" s="187"/>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87"/>
      <c r="F1005" s="187"/>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87"/>
      <c r="F1006" s="187"/>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87"/>
      <c r="F1007" s="187"/>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87"/>
      <c r="F1008" s="187"/>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87"/>
      <c r="F1009" s="187"/>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187"/>
      <c r="F1010" s="187"/>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187"/>
      <c r="F1011" s="187"/>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187"/>
      <c r="F1012" s="187"/>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187"/>
      <c r="F1013" s="187"/>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187"/>
      <c r="F1014" s="187"/>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187"/>
      <c r="F1015" s="187"/>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187"/>
      <c r="F1016" s="187"/>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187"/>
      <c r="F1017" s="187"/>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8" customWidth="1"/>
    <col min="2" max="2" width="19.85546875" customWidth="1"/>
    <col min="3" max="3" width="10.7109375" customWidth="1"/>
    <col min="4" max="4" width="12" customWidth="1"/>
    <col min="5" max="6" width="7.5703125" customWidth="1"/>
    <col min="7" max="9" width="10.42578125" hidden="1" customWidth="1"/>
    <col min="10" max="11" width="7.7109375" hidden="1" customWidth="1"/>
    <col min="12" max="12" width="7.42578125" customWidth="1"/>
    <col min="13" max="13" width="10.140625" customWidth="1"/>
    <col min="14" max="23" width="3.7109375" customWidth="1"/>
    <col min="24" max="25" width="3.85546875" customWidth="1"/>
  </cols>
  <sheetData>
    <row r="1" spans="1:25" ht="15.75" customHeight="1" x14ac:dyDescent="0.2">
      <c r="A1" s="23" t="s">
        <v>0</v>
      </c>
      <c r="B1" s="22" t="s">
        <v>1</v>
      </c>
      <c r="C1" s="22" t="s">
        <v>2</v>
      </c>
      <c r="D1" s="1" t="s">
        <v>3</v>
      </c>
      <c r="E1" s="22" t="s">
        <v>4</v>
      </c>
      <c r="F1" s="22" t="s">
        <v>5</v>
      </c>
      <c r="G1" s="22" t="s">
        <v>6</v>
      </c>
      <c r="H1" s="22" t="s">
        <v>7</v>
      </c>
      <c r="I1" s="1" t="s">
        <v>8</v>
      </c>
      <c r="J1" s="6" t="s">
        <v>9</v>
      </c>
      <c r="K1" s="7" t="s">
        <v>10</v>
      </c>
      <c r="L1" s="2"/>
      <c r="M1" s="2"/>
      <c r="N1" s="2"/>
      <c r="O1" s="2"/>
      <c r="P1" s="2"/>
      <c r="Q1" s="2"/>
      <c r="R1" s="2"/>
      <c r="S1" s="2"/>
      <c r="T1" s="2"/>
      <c r="U1" s="2"/>
      <c r="V1" s="2"/>
      <c r="W1" s="2"/>
      <c r="X1" s="2"/>
      <c r="Y1" s="2"/>
    </row>
    <row r="2" spans="1:25" ht="15.75" customHeight="1" x14ac:dyDescent="0.2">
      <c r="A2" s="9">
        <v>1</v>
      </c>
      <c r="B2" s="26" t="s">
        <v>24</v>
      </c>
      <c r="C2" s="26" t="s">
        <v>12</v>
      </c>
      <c r="D2" s="24" t="s">
        <v>21</v>
      </c>
      <c r="E2" s="25">
        <v>2</v>
      </c>
      <c r="F2" s="24">
        <v>0</v>
      </c>
      <c r="G2" s="27">
        <f t="shared" ref="G2:G35" si="0">MIN((E2+F2),2)</f>
        <v>2</v>
      </c>
      <c r="H2" s="27">
        <f t="shared" ref="H2:H37" si="1">--(G2&gt;0)</f>
        <v>1</v>
      </c>
      <c r="I2" s="2"/>
      <c r="J2" s="28">
        <v>0</v>
      </c>
      <c r="K2" s="32">
        <v>0</v>
      </c>
      <c r="L2" s="30"/>
      <c r="M2" s="30"/>
      <c r="N2" s="30"/>
      <c r="O2" s="30"/>
      <c r="P2" s="30"/>
      <c r="Q2" s="30"/>
      <c r="R2" s="30"/>
      <c r="S2" s="30"/>
      <c r="T2" s="30"/>
      <c r="U2" s="30"/>
      <c r="V2" s="30"/>
      <c r="W2" s="30"/>
      <c r="X2" s="30"/>
      <c r="Y2" s="30"/>
    </row>
    <row r="3" spans="1:25" ht="15.75" customHeight="1" x14ac:dyDescent="0.2">
      <c r="A3" s="9">
        <v>1</v>
      </c>
      <c r="B3" s="26" t="s">
        <v>45</v>
      </c>
      <c r="C3" s="26" t="s">
        <v>12</v>
      </c>
      <c r="D3" s="24" t="s">
        <v>21</v>
      </c>
      <c r="E3" s="25">
        <v>2</v>
      </c>
      <c r="F3" s="24">
        <v>0</v>
      </c>
      <c r="G3" s="27">
        <f t="shared" si="0"/>
        <v>2</v>
      </c>
      <c r="H3" s="27">
        <f t="shared" si="1"/>
        <v>1</v>
      </c>
      <c r="I3" s="2"/>
      <c r="J3" s="28">
        <v>0</v>
      </c>
      <c r="K3" s="32">
        <v>0</v>
      </c>
      <c r="L3" s="30"/>
      <c r="M3" s="31"/>
      <c r="N3" s="31"/>
      <c r="O3" s="31"/>
      <c r="P3" s="31"/>
      <c r="Q3" s="31"/>
      <c r="R3" s="31"/>
      <c r="S3" s="31"/>
      <c r="T3" s="31"/>
      <c r="U3" s="31"/>
      <c r="V3" s="31"/>
      <c r="W3" s="31"/>
      <c r="X3" s="2"/>
      <c r="Y3" s="2"/>
    </row>
    <row r="4" spans="1:25" ht="15.75" customHeight="1" x14ac:dyDescent="0.2">
      <c r="A4" s="35">
        <v>2</v>
      </c>
      <c r="B4" s="44" t="s">
        <v>46</v>
      </c>
      <c r="C4" s="44" t="s">
        <v>12</v>
      </c>
      <c r="D4" s="37" t="s">
        <v>21</v>
      </c>
      <c r="E4" s="25">
        <v>2</v>
      </c>
      <c r="F4" s="37">
        <v>0</v>
      </c>
      <c r="G4" s="27">
        <f t="shared" si="0"/>
        <v>2</v>
      </c>
      <c r="H4" s="27">
        <f t="shared" si="1"/>
        <v>1</v>
      </c>
      <c r="I4" s="42"/>
      <c r="J4" s="28">
        <v>0</v>
      </c>
      <c r="K4" s="32">
        <v>0</v>
      </c>
      <c r="L4" s="45"/>
      <c r="M4" s="41" t="s">
        <v>33</v>
      </c>
      <c r="N4" s="606" t="s">
        <v>35</v>
      </c>
      <c r="O4" s="516"/>
      <c r="P4" s="606" t="s">
        <v>18</v>
      </c>
      <c r="Q4" s="516"/>
      <c r="R4" s="606" t="s">
        <v>37</v>
      </c>
      <c r="S4" s="516"/>
      <c r="T4" s="606" t="s">
        <v>38</v>
      </c>
      <c r="U4" s="516"/>
      <c r="V4" s="606" t="s">
        <v>39</v>
      </c>
      <c r="W4" s="516"/>
      <c r="X4" s="43"/>
      <c r="Y4" s="43"/>
    </row>
    <row r="5" spans="1:25" ht="15.75" customHeight="1" x14ac:dyDescent="0.2">
      <c r="A5" s="9">
        <v>2</v>
      </c>
      <c r="B5" s="26" t="s">
        <v>75</v>
      </c>
      <c r="C5" s="26" t="s">
        <v>12</v>
      </c>
      <c r="D5" s="24" t="s">
        <v>21</v>
      </c>
      <c r="E5" s="25">
        <v>2</v>
      </c>
      <c r="F5" s="24">
        <v>0</v>
      </c>
      <c r="G5" s="27">
        <f t="shared" si="0"/>
        <v>2</v>
      </c>
      <c r="H5" s="27">
        <f t="shared" si="1"/>
        <v>1</v>
      </c>
      <c r="I5" s="2"/>
      <c r="J5" s="40">
        <v>0</v>
      </c>
      <c r="K5" s="32">
        <v>0</v>
      </c>
      <c r="L5" s="34"/>
      <c r="M5" s="46" t="s">
        <v>50</v>
      </c>
      <c r="N5" s="2"/>
      <c r="O5" s="34"/>
      <c r="P5" s="2"/>
      <c r="Q5" s="34"/>
      <c r="R5" s="2"/>
      <c r="S5" s="34"/>
      <c r="T5" s="2"/>
      <c r="U5" s="34"/>
      <c r="V5" s="2"/>
      <c r="W5" s="34"/>
      <c r="X5" s="42"/>
      <c r="Y5" s="42"/>
    </row>
    <row r="6" spans="1:25" ht="15.75" customHeight="1" x14ac:dyDescent="0.2">
      <c r="A6" s="9">
        <v>3</v>
      </c>
      <c r="B6" s="26" t="s">
        <v>77</v>
      </c>
      <c r="C6" s="26" t="s">
        <v>12</v>
      </c>
      <c r="D6" s="24" t="s">
        <v>21</v>
      </c>
      <c r="E6" s="25">
        <v>2</v>
      </c>
      <c r="F6" s="24">
        <v>0</v>
      </c>
      <c r="G6" s="27">
        <f t="shared" si="0"/>
        <v>2</v>
      </c>
      <c r="H6" s="27">
        <f t="shared" si="1"/>
        <v>1</v>
      </c>
      <c r="I6" s="2"/>
      <c r="J6" s="28">
        <v>0</v>
      </c>
      <c r="K6" s="32">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35">
        <v>3</v>
      </c>
      <c r="B7" s="44" t="s">
        <v>80</v>
      </c>
      <c r="C7" s="44" t="s">
        <v>12</v>
      </c>
      <c r="D7" s="37" t="s">
        <v>21</v>
      </c>
      <c r="E7" s="25">
        <v>2</v>
      </c>
      <c r="F7" s="37">
        <v>0</v>
      </c>
      <c r="G7" s="27">
        <f t="shared" si="0"/>
        <v>2</v>
      </c>
      <c r="H7" s="27">
        <f t="shared" si="1"/>
        <v>1</v>
      </c>
      <c r="I7" s="2"/>
      <c r="J7" s="28">
        <v>0</v>
      </c>
      <c r="K7" s="32">
        <v>0</v>
      </c>
      <c r="L7" s="34"/>
      <c r="M7" s="45" t="s">
        <v>65</v>
      </c>
      <c r="N7" s="27">
        <f t="shared" ref="N7:O7" si="3">SUM(R7+P7+T7+V7+Z7)</f>
        <v>10</v>
      </c>
      <c r="O7" s="52">
        <f t="shared" si="3"/>
        <v>10</v>
      </c>
      <c r="P7" s="27">
        <f t="shared" ref="P7:P10" si="4">SUMIFS($H$2:$H1017, $C$2:$C1017, M7, $D$2:$D1017, $P$4)</f>
        <v>6</v>
      </c>
      <c r="Q7" s="52">
        <f t="shared" ref="Q7:Q10" si="5">COUNTIFS($C$2:$C1017, M7, $D$2:$D1017, $P$4 )</f>
        <v>6</v>
      </c>
      <c r="R7" s="27">
        <f t="shared" ref="R7:R10" si="6">SUMIFS($H$2:$H1017, $C$2:$C1017, M7, $D$2:$D1017,$R$4)</f>
        <v>1</v>
      </c>
      <c r="S7" s="52">
        <f t="shared" ref="S7:S10" si="7">COUNTIFS($C$2:$C1017, M7, $D$2:$D1017,$R$4  )</f>
        <v>1</v>
      </c>
      <c r="T7" s="27">
        <f t="shared" ref="T7:T10" si="8">SUMIFS($H$2:$H1017, $C$2:$C1017, M7, $D$2:$D1017, $T$4)</f>
        <v>2</v>
      </c>
      <c r="U7" s="52">
        <f t="shared" ref="U7:U10" si="9">COUNTIFS($C$2:$C1017, M7, $D$2:$D1017,$T$4  )</f>
        <v>2</v>
      </c>
      <c r="V7" s="27">
        <f t="shared" ref="V7:V10" si="10">SUMIFS($H$2:$H1017, $C$2:$C1017, M7, $D$2:$D1017, "Blackrock")</f>
        <v>1</v>
      </c>
      <c r="W7" s="52">
        <f t="shared" ref="W7:W10" si="11">COUNTIFS($C$2:$C1017, M7, $D$2:$D1017,"Blackrock"  )</f>
        <v>1</v>
      </c>
      <c r="X7" s="29"/>
      <c r="Y7" s="29"/>
    </row>
    <row r="8" spans="1:25" ht="15.75" customHeight="1" x14ac:dyDescent="0.2">
      <c r="A8" s="35">
        <v>4</v>
      </c>
      <c r="B8" s="44" t="s">
        <v>91</v>
      </c>
      <c r="C8" s="44" t="s">
        <v>12</v>
      </c>
      <c r="D8" s="37" t="s">
        <v>21</v>
      </c>
      <c r="E8" s="25">
        <v>2</v>
      </c>
      <c r="F8" s="37">
        <v>0</v>
      </c>
      <c r="G8" s="27">
        <f t="shared" si="0"/>
        <v>2</v>
      </c>
      <c r="H8" s="27">
        <f t="shared" si="1"/>
        <v>1</v>
      </c>
      <c r="I8" s="42"/>
      <c r="J8" s="28">
        <v>0</v>
      </c>
      <c r="K8" s="32">
        <v>0</v>
      </c>
      <c r="L8" s="45"/>
      <c r="M8" s="58" t="s">
        <v>70</v>
      </c>
      <c r="N8" s="59">
        <f t="shared" ref="N8:O8" si="12">SUM(R8+P8+T8+V8+Z8)</f>
        <v>6</v>
      </c>
      <c r="O8" s="63">
        <f t="shared" si="12"/>
        <v>9</v>
      </c>
      <c r="P8" s="59">
        <f t="shared" si="4"/>
        <v>3</v>
      </c>
      <c r="Q8" s="63">
        <f t="shared" si="5"/>
        <v>5</v>
      </c>
      <c r="R8" s="59">
        <f t="shared" si="6"/>
        <v>0</v>
      </c>
      <c r="S8" s="63">
        <f t="shared" si="7"/>
        <v>0</v>
      </c>
      <c r="T8" s="59">
        <f t="shared" si="8"/>
        <v>2</v>
      </c>
      <c r="U8" s="63">
        <f t="shared" si="9"/>
        <v>3</v>
      </c>
      <c r="V8" s="59">
        <f t="shared" si="10"/>
        <v>1</v>
      </c>
      <c r="W8" s="63">
        <f t="shared" si="11"/>
        <v>1</v>
      </c>
      <c r="X8" s="29"/>
      <c r="Y8" s="29"/>
    </row>
    <row r="9" spans="1:25" ht="15.75" customHeight="1" x14ac:dyDescent="0.2">
      <c r="A9" s="35">
        <v>4</v>
      </c>
      <c r="B9" s="44" t="s">
        <v>96</v>
      </c>
      <c r="C9" s="44" t="s">
        <v>12</v>
      </c>
      <c r="D9" s="37" t="s">
        <v>21</v>
      </c>
      <c r="E9" s="25">
        <v>2</v>
      </c>
      <c r="F9" s="37">
        <v>0</v>
      </c>
      <c r="G9" s="27">
        <f t="shared" si="0"/>
        <v>2</v>
      </c>
      <c r="H9" s="27">
        <f t="shared" si="1"/>
        <v>1</v>
      </c>
      <c r="I9" s="42"/>
      <c r="J9" s="40">
        <v>0</v>
      </c>
      <c r="K9" s="32">
        <v>0</v>
      </c>
      <c r="L9" s="45"/>
      <c r="M9" s="67" t="s">
        <v>86</v>
      </c>
      <c r="N9" s="70">
        <f t="shared" ref="N9:O9" si="13">SUM(R9+P9+T9+V9+Z9)</f>
        <v>4</v>
      </c>
      <c r="O9" s="72">
        <f t="shared" si="13"/>
        <v>5</v>
      </c>
      <c r="P9" s="70">
        <f t="shared" si="4"/>
        <v>3</v>
      </c>
      <c r="Q9" s="72">
        <f t="shared" si="5"/>
        <v>3</v>
      </c>
      <c r="R9" s="70">
        <f t="shared" si="6"/>
        <v>0</v>
      </c>
      <c r="S9" s="72">
        <f t="shared" si="7"/>
        <v>0</v>
      </c>
      <c r="T9" s="70">
        <f t="shared" si="8"/>
        <v>1</v>
      </c>
      <c r="U9" s="72">
        <f t="shared" si="9"/>
        <v>2</v>
      </c>
      <c r="V9" s="70">
        <f t="shared" si="10"/>
        <v>0</v>
      </c>
      <c r="W9" s="72">
        <f t="shared" si="11"/>
        <v>0</v>
      </c>
      <c r="X9" s="27"/>
      <c r="Y9" s="27"/>
    </row>
    <row r="10" spans="1:25" ht="15.75" customHeight="1" x14ac:dyDescent="0.2">
      <c r="A10" s="9">
        <v>4</v>
      </c>
      <c r="B10" s="26" t="s">
        <v>102</v>
      </c>
      <c r="C10" s="26" t="s">
        <v>12</v>
      </c>
      <c r="D10" s="24" t="s">
        <v>21</v>
      </c>
      <c r="E10" s="25">
        <v>2</v>
      </c>
      <c r="F10" s="24">
        <v>0</v>
      </c>
      <c r="G10" s="27">
        <f t="shared" si="0"/>
        <v>2</v>
      </c>
      <c r="H10" s="27">
        <f t="shared" si="1"/>
        <v>1</v>
      </c>
      <c r="I10" s="42"/>
      <c r="J10" s="40">
        <v>0</v>
      </c>
      <c r="K10" s="32">
        <v>0</v>
      </c>
      <c r="L10" s="45"/>
      <c r="M10" s="86" t="s">
        <v>99</v>
      </c>
      <c r="N10" s="80">
        <f t="shared" ref="N10:O10" si="14">SUM(R10+P10+T10+V10+Z10)</f>
        <v>0</v>
      </c>
      <c r="O10" s="82">
        <f t="shared" si="14"/>
        <v>2</v>
      </c>
      <c r="P10" s="97">
        <f t="shared" si="4"/>
        <v>0</v>
      </c>
      <c r="Q10" s="99">
        <f t="shared" si="5"/>
        <v>1</v>
      </c>
      <c r="R10" s="97">
        <f t="shared" si="6"/>
        <v>0</v>
      </c>
      <c r="S10" s="99">
        <f t="shared" si="7"/>
        <v>0</v>
      </c>
      <c r="T10" s="97">
        <f t="shared" si="8"/>
        <v>0</v>
      </c>
      <c r="U10" s="99">
        <f t="shared" si="9"/>
        <v>1</v>
      </c>
      <c r="V10" s="97">
        <f t="shared" si="10"/>
        <v>0</v>
      </c>
      <c r="W10" s="99">
        <f t="shared" si="11"/>
        <v>0</v>
      </c>
      <c r="X10" s="27"/>
      <c r="Y10" s="27"/>
    </row>
    <row r="11" spans="1:25" ht="15.75" customHeight="1" x14ac:dyDescent="0.2">
      <c r="A11" s="9">
        <v>7</v>
      </c>
      <c r="B11" s="26" t="s">
        <v>146</v>
      </c>
      <c r="C11" s="26" t="s">
        <v>12</v>
      </c>
      <c r="D11" s="24" t="s">
        <v>21</v>
      </c>
      <c r="E11" s="25">
        <v>2</v>
      </c>
      <c r="F11" s="24">
        <v>0</v>
      </c>
      <c r="G11" s="27">
        <f t="shared" si="0"/>
        <v>2</v>
      </c>
      <c r="H11" s="27">
        <f t="shared" si="1"/>
        <v>1</v>
      </c>
      <c r="I11" s="2"/>
      <c r="J11" s="40">
        <v>0</v>
      </c>
      <c r="K11" s="32">
        <v>0</v>
      </c>
      <c r="L11" s="34"/>
      <c r="M11" s="46" t="s">
        <v>116</v>
      </c>
      <c r="N11" s="2"/>
      <c r="O11" s="34"/>
      <c r="P11" s="2"/>
      <c r="Q11" s="34"/>
      <c r="R11" s="2"/>
      <c r="S11" s="34"/>
      <c r="T11" s="2"/>
      <c r="U11" s="34"/>
      <c r="V11" s="2"/>
      <c r="W11" s="34"/>
      <c r="X11" s="42"/>
      <c r="Y11" s="42"/>
    </row>
    <row r="12" spans="1:25" ht="15.75" customHeight="1" x14ac:dyDescent="0.2">
      <c r="A12" s="29">
        <v>1</v>
      </c>
      <c r="B12" s="2" t="s">
        <v>147</v>
      </c>
      <c r="C12" s="2" t="s">
        <v>65</v>
      </c>
      <c r="D12" s="88" t="s">
        <v>18</v>
      </c>
      <c r="E12" s="85">
        <v>2</v>
      </c>
      <c r="F12" s="88">
        <v>0</v>
      </c>
      <c r="G12" s="27">
        <f t="shared" si="0"/>
        <v>2</v>
      </c>
      <c r="H12" s="27">
        <f t="shared" si="1"/>
        <v>1</v>
      </c>
      <c r="I12" s="65">
        <f t="shared" ref="I12:I21" si="15">(MIN(E12,2)+F12-G12)*50</f>
        <v>0</v>
      </c>
      <c r="J12" s="101">
        <v>1</v>
      </c>
      <c r="K12" s="32">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2" t="s">
        <v>154</v>
      </c>
      <c r="C13" s="42" t="s">
        <v>65</v>
      </c>
      <c r="D13" s="65" t="s">
        <v>18</v>
      </c>
      <c r="E13" s="85">
        <v>2</v>
      </c>
      <c r="F13" s="65">
        <v>0</v>
      </c>
      <c r="G13" s="27">
        <f t="shared" si="0"/>
        <v>2</v>
      </c>
      <c r="H13" s="27">
        <f t="shared" si="1"/>
        <v>1</v>
      </c>
      <c r="I13" s="65">
        <f t="shared" si="15"/>
        <v>0</v>
      </c>
      <c r="J13" s="101">
        <v>1</v>
      </c>
      <c r="K13" s="32">
        <v>1</v>
      </c>
      <c r="L13" s="45"/>
      <c r="M13" s="45" t="s">
        <v>65</v>
      </c>
      <c r="N13" s="27">
        <f t="shared" ref="N13:O13" si="17">SUM(R13+P13+T13+V13+Z13)</f>
        <v>19</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89">
        <v>2</v>
      </c>
      <c r="B14" s="113" t="s">
        <v>162</v>
      </c>
      <c r="C14" s="113" t="s">
        <v>65</v>
      </c>
      <c r="D14" s="91" t="s">
        <v>38</v>
      </c>
      <c r="E14" s="92">
        <v>2</v>
      </c>
      <c r="F14" s="91">
        <v>0</v>
      </c>
      <c r="G14" s="27">
        <f t="shared" si="0"/>
        <v>2</v>
      </c>
      <c r="H14" s="27">
        <f t="shared" si="1"/>
        <v>1</v>
      </c>
      <c r="I14" s="65">
        <f t="shared" si="15"/>
        <v>0</v>
      </c>
      <c r="J14" s="101">
        <v>1</v>
      </c>
      <c r="K14" s="32">
        <v>3</v>
      </c>
      <c r="L14" s="45"/>
      <c r="M14" s="58" t="s">
        <v>70</v>
      </c>
      <c r="N14" s="59">
        <f t="shared" ref="N14:O14" si="26">SUM(R14+P14+T14+V14+Z14)</f>
        <v>11</v>
      </c>
      <c r="O14" s="63">
        <f t="shared" si="26"/>
        <v>18</v>
      </c>
      <c r="P14" s="59">
        <f t="shared" si="18"/>
        <v>5</v>
      </c>
      <c r="Q14" s="63">
        <f t="shared" si="19"/>
        <v>10</v>
      </c>
      <c r="R14" s="59">
        <f t="shared" si="20"/>
        <v>0</v>
      </c>
      <c r="S14" s="63">
        <f t="shared" si="21"/>
        <v>0</v>
      </c>
      <c r="T14" s="59">
        <f t="shared" si="22"/>
        <v>4</v>
      </c>
      <c r="U14" s="63">
        <f t="shared" si="23"/>
        <v>6</v>
      </c>
      <c r="V14" s="59">
        <f t="shared" si="24"/>
        <v>2</v>
      </c>
      <c r="W14" s="63">
        <f t="shared" si="25"/>
        <v>2</v>
      </c>
      <c r="X14" s="27"/>
      <c r="Y14" s="27"/>
    </row>
    <row r="15" spans="1:25" ht="15.75" customHeight="1" x14ac:dyDescent="0.2">
      <c r="A15" s="89">
        <v>2</v>
      </c>
      <c r="B15" s="113" t="s">
        <v>198</v>
      </c>
      <c r="C15" s="113" t="s">
        <v>65</v>
      </c>
      <c r="D15" s="91" t="s">
        <v>38</v>
      </c>
      <c r="E15" s="92">
        <v>1</v>
      </c>
      <c r="F15" s="91">
        <v>0</v>
      </c>
      <c r="G15" s="27">
        <f t="shared" si="0"/>
        <v>1</v>
      </c>
      <c r="H15" s="27">
        <f t="shared" si="1"/>
        <v>1</v>
      </c>
      <c r="I15" s="65">
        <f t="shared" si="15"/>
        <v>0</v>
      </c>
      <c r="J15" s="101">
        <v>1</v>
      </c>
      <c r="K15" s="32">
        <v>3</v>
      </c>
      <c r="L15" s="57"/>
      <c r="M15" s="67" t="s">
        <v>86</v>
      </c>
      <c r="N15" s="70">
        <f t="shared" ref="N15:O15" si="27">SUM(R15+P15+T15+V15+Z15)</f>
        <v>6</v>
      </c>
      <c r="O15" s="72">
        <f t="shared" si="27"/>
        <v>10</v>
      </c>
      <c r="P15" s="70">
        <f t="shared" si="18"/>
        <v>5</v>
      </c>
      <c r="Q15" s="72">
        <f t="shared" si="19"/>
        <v>6</v>
      </c>
      <c r="R15" s="70">
        <f t="shared" si="20"/>
        <v>0</v>
      </c>
      <c r="S15" s="72">
        <f t="shared" si="21"/>
        <v>0</v>
      </c>
      <c r="T15" s="70">
        <f t="shared" si="22"/>
        <v>1</v>
      </c>
      <c r="U15" s="72">
        <f t="shared" si="23"/>
        <v>4</v>
      </c>
      <c r="V15" s="70">
        <f t="shared" si="24"/>
        <v>0</v>
      </c>
      <c r="W15" s="72">
        <f t="shared" si="25"/>
        <v>0</v>
      </c>
      <c r="X15" s="27"/>
      <c r="Y15" s="27"/>
    </row>
    <row r="16" spans="1:25" ht="15.75" customHeight="1" x14ac:dyDescent="0.2">
      <c r="A16" s="29">
        <v>2</v>
      </c>
      <c r="B16" s="2" t="s">
        <v>205</v>
      </c>
      <c r="C16" s="2" t="s">
        <v>65</v>
      </c>
      <c r="D16" s="88" t="s">
        <v>18</v>
      </c>
      <c r="E16" s="85">
        <v>2</v>
      </c>
      <c r="F16" s="88">
        <v>0</v>
      </c>
      <c r="G16" s="27">
        <f t="shared" si="0"/>
        <v>2</v>
      </c>
      <c r="H16" s="27">
        <f t="shared" si="1"/>
        <v>1</v>
      </c>
      <c r="I16" s="65">
        <f t="shared" si="15"/>
        <v>0</v>
      </c>
      <c r="J16" s="101">
        <v>1</v>
      </c>
      <c r="K16" s="32">
        <v>1</v>
      </c>
      <c r="L16" s="45"/>
      <c r="M16" s="86" t="s">
        <v>99</v>
      </c>
      <c r="N16" s="80">
        <f t="shared" ref="N16:O16" si="28">SUM(R16+P16+T16+V16+Z16)</f>
        <v>0</v>
      </c>
      <c r="O16" s="82">
        <f t="shared" si="28"/>
        <v>2</v>
      </c>
      <c r="P16" s="97">
        <f t="shared" si="18"/>
        <v>0</v>
      </c>
      <c r="Q16" s="99">
        <f>COUNTIFS($C$2:$C1017, M16, $D$2:$D1017, $P$4 )</f>
        <v>1</v>
      </c>
      <c r="R16" s="97">
        <f t="shared" si="20"/>
        <v>0</v>
      </c>
      <c r="S16" s="99">
        <f>COUNTIFS($C$2:$C1017, M10, $D$2:$D1017,$R$4  )</f>
        <v>0</v>
      </c>
      <c r="T16" s="97">
        <f t="shared" si="22"/>
        <v>0</v>
      </c>
      <c r="U16" s="99">
        <f>COUNTIFS($C$2:$C1017, M10, $D$2:$D1017,$T$4  )</f>
        <v>1</v>
      </c>
      <c r="V16" s="97">
        <f t="shared" si="24"/>
        <v>0</v>
      </c>
      <c r="W16" s="82">
        <f t="shared" si="25"/>
        <v>0</v>
      </c>
      <c r="X16" s="27"/>
      <c r="Y16" s="27"/>
    </row>
    <row r="17" spans="1:25" ht="15.75" customHeight="1" x14ac:dyDescent="0.2">
      <c r="A17" s="94">
        <v>3</v>
      </c>
      <c r="B17" s="98" t="s">
        <v>218</v>
      </c>
      <c r="C17" s="98" t="s">
        <v>65</v>
      </c>
      <c r="D17" s="96" t="s">
        <v>37</v>
      </c>
      <c r="E17" s="100">
        <v>2</v>
      </c>
      <c r="F17" s="96">
        <v>0</v>
      </c>
      <c r="G17" s="27">
        <f t="shared" si="0"/>
        <v>2</v>
      </c>
      <c r="H17" s="27">
        <f t="shared" si="1"/>
        <v>1</v>
      </c>
      <c r="I17" s="65">
        <f t="shared" si="15"/>
        <v>0</v>
      </c>
      <c r="J17" s="101">
        <v>1</v>
      </c>
      <c r="K17" s="32">
        <v>2</v>
      </c>
      <c r="L17" s="57"/>
      <c r="M17" s="107" t="s">
        <v>35</v>
      </c>
      <c r="N17" s="26"/>
      <c r="O17" s="48"/>
      <c r="P17" s="26"/>
      <c r="Q17" s="48"/>
      <c r="R17" s="26"/>
      <c r="S17" s="48"/>
      <c r="T17" s="26"/>
      <c r="U17" s="48"/>
      <c r="V17" s="26"/>
      <c r="W17" s="48"/>
      <c r="X17" s="42"/>
      <c r="Y17" s="42"/>
    </row>
    <row r="18" spans="1:25" ht="15.75" customHeight="1" x14ac:dyDescent="0.2">
      <c r="A18" s="27">
        <v>3</v>
      </c>
      <c r="B18" s="42" t="s">
        <v>222</v>
      </c>
      <c r="C18" s="42" t="s">
        <v>65</v>
      </c>
      <c r="D18" s="65" t="s">
        <v>18</v>
      </c>
      <c r="E18" s="85">
        <v>2</v>
      </c>
      <c r="F18" s="65">
        <v>0</v>
      </c>
      <c r="G18" s="27">
        <f t="shared" si="0"/>
        <v>2</v>
      </c>
      <c r="H18" s="27">
        <f t="shared" si="1"/>
        <v>1</v>
      </c>
      <c r="I18" s="65">
        <f t="shared" si="15"/>
        <v>0</v>
      </c>
      <c r="J18" s="101">
        <v>1</v>
      </c>
      <c r="K18" s="32">
        <v>1</v>
      </c>
      <c r="L18" s="45"/>
      <c r="M18" s="109" t="s">
        <v>50</v>
      </c>
      <c r="N18" s="35">
        <f t="shared" ref="N18:Q18" si="29">SUM(N6:N10)</f>
        <v>30</v>
      </c>
      <c r="O18" s="50">
        <f t="shared" si="29"/>
        <v>36</v>
      </c>
      <c r="P18" s="35">
        <f t="shared" si="29"/>
        <v>22</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27">
        <v>3</v>
      </c>
      <c r="B19" s="42" t="s">
        <v>228</v>
      </c>
      <c r="C19" s="42" t="s">
        <v>65</v>
      </c>
      <c r="D19" s="65" t="s">
        <v>18</v>
      </c>
      <c r="E19" s="85">
        <v>2</v>
      </c>
      <c r="F19" s="65">
        <v>0</v>
      </c>
      <c r="G19" s="27">
        <f t="shared" si="0"/>
        <v>2</v>
      </c>
      <c r="H19" s="27">
        <f t="shared" si="1"/>
        <v>1</v>
      </c>
      <c r="I19" s="65">
        <f t="shared" si="15"/>
        <v>0</v>
      </c>
      <c r="J19" s="101">
        <v>1</v>
      </c>
      <c r="K19" s="32">
        <v>1</v>
      </c>
      <c r="L19" s="45"/>
      <c r="M19" s="114" t="s">
        <v>116</v>
      </c>
      <c r="N19" s="115">
        <f t="shared" ref="N19:O19" si="31">SUM(N12:N16)</f>
        <v>56</v>
      </c>
      <c r="O19" s="117">
        <f t="shared" si="31"/>
        <v>70</v>
      </c>
      <c r="P19" s="115">
        <f t="shared" ref="P19:W19" si="32">SUM(P12:P16)</f>
        <v>42</v>
      </c>
      <c r="Q19" s="117">
        <f t="shared" si="32"/>
        <v>49</v>
      </c>
      <c r="R19" s="115">
        <f t="shared" si="32"/>
        <v>2</v>
      </c>
      <c r="S19" s="117">
        <f t="shared" si="32"/>
        <v>2</v>
      </c>
      <c r="T19" s="115">
        <f t="shared" si="32"/>
        <v>8</v>
      </c>
      <c r="U19" s="117">
        <f t="shared" si="32"/>
        <v>15</v>
      </c>
      <c r="V19" s="115">
        <f t="shared" si="32"/>
        <v>4</v>
      </c>
      <c r="W19" s="117">
        <f t="shared" si="32"/>
        <v>4</v>
      </c>
      <c r="X19" s="27"/>
      <c r="Y19" s="27"/>
    </row>
    <row r="20" spans="1:25" ht="15.75" customHeight="1" x14ac:dyDescent="0.2">
      <c r="A20" s="29">
        <v>4</v>
      </c>
      <c r="B20" s="2" t="s">
        <v>236</v>
      </c>
      <c r="C20" s="2" t="s">
        <v>65</v>
      </c>
      <c r="D20" s="88" t="s">
        <v>18</v>
      </c>
      <c r="E20" s="85">
        <v>2</v>
      </c>
      <c r="F20" s="88">
        <v>0</v>
      </c>
      <c r="G20" s="27">
        <f t="shared" si="0"/>
        <v>2</v>
      </c>
      <c r="H20" s="27">
        <f t="shared" si="1"/>
        <v>1</v>
      </c>
      <c r="I20" s="65">
        <f t="shared" si="15"/>
        <v>0</v>
      </c>
      <c r="J20" s="101">
        <v>1</v>
      </c>
      <c r="K20" s="32">
        <v>1</v>
      </c>
      <c r="L20" s="2"/>
      <c r="M20" s="30"/>
      <c r="N20" s="30"/>
      <c r="O20" s="30"/>
      <c r="P20" s="30"/>
      <c r="Q20" s="30"/>
      <c r="R20" s="30"/>
      <c r="S20" s="30"/>
      <c r="T20" s="30"/>
      <c r="U20" s="30"/>
      <c r="V20" s="30"/>
      <c r="W20" s="30"/>
      <c r="X20" s="30"/>
      <c r="Y20" s="30"/>
    </row>
    <row r="21" spans="1:25" ht="15.75" customHeight="1" x14ac:dyDescent="0.2">
      <c r="A21" s="102">
        <v>5</v>
      </c>
      <c r="B21" s="110" t="s">
        <v>240</v>
      </c>
      <c r="C21" s="110" t="s">
        <v>65</v>
      </c>
      <c r="D21" s="118" t="s">
        <v>168</v>
      </c>
      <c r="E21" s="119">
        <v>2</v>
      </c>
      <c r="F21" s="118">
        <v>0</v>
      </c>
      <c r="G21" s="27">
        <f t="shared" si="0"/>
        <v>2</v>
      </c>
      <c r="H21" s="27">
        <f t="shared" si="1"/>
        <v>1</v>
      </c>
      <c r="I21" s="65">
        <f t="shared" si="15"/>
        <v>0</v>
      </c>
      <c r="J21" s="101">
        <v>1</v>
      </c>
      <c r="K21" s="32">
        <v>4</v>
      </c>
      <c r="L21" s="2"/>
      <c r="M21" s="30"/>
      <c r="N21" s="30"/>
      <c r="O21" s="30"/>
      <c r="P21" s="30"/>
      <c r="Q21" s="30"/>
      <c r="R21" s="30"/>
      <c r="S21" s="30"/>
      <c r="T21" s="30"/>
      <c r="U21" s="30"/>
      <c r="V21" s="30"/>
      <c r="W21" s="30"/>
      <c r="X21" s="30"/>
      <c r="Y21" s="30"/>
    </row>
    <row r="22" spans="1:25" ht="15.75" customHeight="1" x14ac:dyDescent="0.2">
      <c r="A22" s="128">
        <v>2</v>
      </c>
      <c r="B22" s="137" t="s">
        <v>243</v>
      </c>
      <c r="C22" s="137" t="s">
        <v>70</v>
      </c>
      <c r="D22" s="131" t="s">
        <v>38</v>
      </c>
      <c r="E22" s="133">
        <v>2</v>
      </c>
      <c r="F22" s="131">
        <v>0</v>
      </c>
      <c r="G22" s="27">
        <f t="shared" si="0"/>
        <v>2</v>
      </c>
      <c r="H22" s="27">
        <f t="shared" si="1"/>
        <v>1</v>
      </c>
      <c r="I22" s="65">
        <f t="shared" ref="I22:I23" si="33">(MIN(E22,2)+F22-G22)*100</f>
        <v>0</v>
      </c>
      <c r="J22" s="101">
        <v>2</v>
      </c>
      <c r="K22" s="32">
        <v>3</v>
      </c>
      <c r="L22" s="30"/>
      <c r="M22" s="2"/>
      <c r="N22" s="2"/>
      <c r="O22" s="2"/>
      <c r="P22" s="2"/>
      <c r="Q22" s="2"/>
      <c r="R22" s="2"/>
      <c r="S22" s="2"/>
      <c r="T22" s="2"/>
      <c r="U22" s="30"/>
      <c r="V22" s="30"/>
      <c r="W22" s="30"/>
      <c r="X22" s="30"/>
      <c r="Y22" s="30"/>
    </row>
    <row r="23" spans="1:25" ht="15.75" customHeight="1" x14ac:dyDescent="0.2">
      <c r="A23" s="73">
        <v>3</v>
      </c>
      <c r="B23" s="147" t="s">
        <v>251</v>
      </c>
      <c r="C23" s="147" t="s">
        <v>70</v>
      </c>
      <c r="D23" s="125" t="s">
        <v>18</v>
      </c>
      <c r="E23" s="125">
        <v>0</v>
      </c>
      <c r="F23" s="125">
        <v>0</v>
      </c>
      <c r="G23" s="27">
        <f t="shared" si="0"/>
        <v>0</v>
      </c>
      <c r="H23" s="27">
        <f t="shared" si="1"/>
        <v>0</v>
      </c>
      <c r="I23" s="65">
        <f t="shared" si="33"/>
        <v>0</v>
      </c>
      <c r="J23" s="101">
        <v>2</v>
      </c>
      <c r="K23" s="32">
        <v>1</v>
      </c>
      <c r="L23" s="30"/>
      <c r="M23" s="2"/>
      <c r="N23" s="2"/>
      <c r="O23" s="2"/>
      <c r="P23" s="2"/>
      <c r="Q23" s="2"/>
      <c r="R23" s="2"/>
      <c r="S23" s="2"/>
      <c r="T23" s="2"/>
      <c r="U23" s="30"/>
      <c r="V23" s="30"/>
      <c r="W23" s="30"/>
      <c r="X23" s="30"/>
      <c r="Y23" s="30"/>
    </row>
    <row r="24" spans="1:25" ht="15.75" customHeight="1" x14ac:dyDescent="0.2">
      <c r="A24" s="130">
        <v>3</v>
      </c>
      <c r="B24" s="132" t="s">
        <v>261</v>
      </c>
      <c r="C24" s="132" t="s">
        <v>70</v>
      </c>
      <c r="D24" s="140" t="s">
        <v>168</v>
      </c>
      <c r="E24" s="141">
        <v>2</v>
      </c>
      <c r="F24" s="140">
        <v>0</v>
      </c>
      <c r="G24" s="27">
        <f t="shared" si="0"/>
        <v>2</v>
      </c>
      <c r="H24" s="27">
        <f t="shared" si="1"/>
        <v>1</v>
      </c>
      <c r="I24" s="65">
        <f>IF(SUM(E24:F24)&lt;=2,0,IF(E24&gt;=2,E24,1))*100</f>
        <v>0</v>
      </c>
      <c r="J24" s="101">
        <v>2</v>
      </c>
      <c r="K24" s="32">
        <v>4</v>
      </c>
      <c r="L24" s="30"/>
      <c r="M24" s="2"/>
      <c r="N24" s="2"/>
      <c r="O24" s="2"/>
      <c r="P24" s="2"/>
      <c r="Q24" s="2"/>
      <c r="R24" s="2"/>
      <c r="S24" s="2"/>
      <c r="T24" s="2"/>
      <c r="U24" s="30"/>
      <c r="V24" s="30"/>
      <c r="W24" s="30"/>
      <c r="X24" s="30"/>
      <c r="Y24" s="30"/>
    </row>
    <row r="25" spans="1:25" ht="15.75" customHeight="1" x14ac:dyDescent="0.2">
      <c r="A25" s="73">
        <v>3</v>
      </c>
      <c r="B25" s="147" t="s">
        <v>265</v>
      </c>
      <c r="C25" s="147" t="s">
        <v>70</v>
      </c>
      <c r="D25" s="125" t="s">
        <v>18</v>
      </c>
      <c r="E25" s="127">
        <v>1</v>
      </c>
      <c r="F25" s="125">
        <v>0</v>
      </c>
      <c r="G25" s="27">
        <f t="shared" si="0"/>
        <v>1</v>
      </c>
      <c r="H25" s="27">
        <f t="shared" si="1"/>
        <v>1</v>
      </c>
      <c r="I25" s="65">
        <f t="shared" ref="I25:I30" si="34">(MIN(E25,2)+F25-G25)*100</f>
        <v>0</v>
      </c>
      <c r="J25" s="101">
        <v>2</v>
      </c>
      <c r="K25" s="32">
        <v>1</v>
      </c>
      <c r="L25" s="30"/>
      <c r="M25" s="2"/>
      <c r="N25" s="2"/>
      <c r="O25" s="2"/>
      <c r="P25" s="2"/>
      <c r="Q25" s="2"/>
      <c r="R25" s="2"/>
      <c r="S25" s="2"/>
      <c r="T25" s="2"/>
      <c r="U25" s="30"/>
      <c r="V25" s="30"/>
      <c r="W25" s="30"/>
      <c r="X25" s="30"/>
      <c r="Y25" s="30"/>
    </row>
    <row r="26" spans="1:25" ht="15.75" customHeight="1" x14ac:dyDescent="0.2">
      <c r="A26" s="128">
        <v>3</v>
      </c>
      <c r="B26" s="137" t="s">
        <v>268</v>
      </c>
      <c r="C26" s="137" t="s">
        <v>70</v>
      </c>
      <c r="D26" s="131" t="s">
        <v>38</v>
      </c>
      <c r="E26" s="131">
        <v>0</v>
      </c>
      <c r="F26" s="131">
        <v>0</v>
      </c>
      <c r="G26" s="27">
        <f t="shared" si="0"/>
        <v>0</v>
      </c>
      <c r="H26" s="27">
        <f t="shared" si="1"/>
        <v>0</v>
      </c>
      <c r="I26" s="65">
        <f t="shared" si="34"/>
        <v>0</v>
      </c>
      <c r="J26" s="101">
        <v>2</v>
      </c>
      <c r="K26" s="32">
        <v>3</v>
      </c>
      <c r="L26" s="30"/>
      <c r="M26" s="2"/>
      <c r="N26" s="2"/>
      <c r="O26" s="2"/>
      <c r="P26" s="2"/>
      <c r="Q26" s="2"/>
      <c r="R26" s="2"/>
      <c r="S26" s="2"/>
      <c r="T26" s="2"/>
      <c r="U26" s="30"/>
      <c r="V26" s="30"/>
      <c r="W26" s="30"/>
      <c r="X26" s="30"/>
      <c r="Y26" s="30"/>
    </row>
    <row r="27" spans="1:25" ht="15.75" customHeight="1" x14ac:dyDescent="0.2">
      <c r="A27" s="73">
        <v>3</v>
      </c>
      <c r="B27" s="147" t="s">
        <v>270</v>
      </c>
      <c r="C27" s="147" t="s">
        <v>70</v>
      </c>
      <c r="D27" s="125" t="s">
        <v>18</v>
      </c>
      <c r="E27" s="127">
        <v>2</v>
      </c>
      <c r="F27" s="125">
        <v>0</v>
      </c>
      <c r="G27" s="27">
        <f t="shared" si="0"/>
        <v>2</v>
      </c>
      <c r="H27" s="27">
        <f t="shared" si="1"/>
        <v>1</v>
      </c>
      <c r="I27" s="65">
        <f t="shared" si="34"/>
        <v>0</v>
      </c>
      <c r="J27" s="101">
        <v>2</v>
      </c>
      <c r="K27" s="32">
        <v>1</v>
      </c>
      <c r="L27" s="30"/>
      <c r="M27" s="30"/>
      <c r="N27" s="30"/>
      <c r="O27" s="30"/>
      <c r="P27" s="30"/>
      <c r="Q27" s="30"/>
      <c r="R27" s="30"/>
      <c r="S27" s="30"/>
      <c r="T27" s="30"/>
      <c r="U27" s="30"/>
      <c r="V27" s="30"/>
      <c r="W27" s="30"/>
      <c r="X27" s="30"/>
      <c r="Y27" s="30"/>
    </row>
    <row r="28" spans="1:25" ht="15.75" customHeight="1" x14ac:dyDescent="0.2">
      <c r="A28" s="73">
        <v>4</v>
      </c>
      <c r="B28" s="147" t="s">
        <v>271</v>
      </c>
      <c r="C28" s="147" t="s">
        <v>70</v>
      </c>
      <c r="D28" s="125" t="s">
        <v>18</v>
      </c>
      <c r="E28" s="127">
        <v>2</v>
      </c>
      <c r="F28" s="125">
        <v>0</v>
      </c>
      <c r="G28" s="27">
        <f t="shared" si="0"/>
        <v>2</v>
      </c>
      <c r="H28" s="27">
        <f t="shared" si="1"/>
        <v>1</v>
      </c>
      <c r="I28" s="65">
        <f t="shared" si="34"/>
        <v>0</v>
      </c>
      <c r="J28" s="101">
        <v>2</v>
      </c>
      <c r="K28" s="32">
        <v>1</v>
      </c>
      <c r="L28" s="30"/>
      <c r="M28" s="30"/>
      <c r="N28" s="30"/>
      <c r="O28" s="30"/>
      <c r="P28" s="30"/>
      <c r="Q28" s="30"/>
      <c r="R28" s="30"/>
      <c r="S28" s="30"/>
      <c r="T28" s="30"/>
      <c r="U28" s="30"/>
      <c r="V28" s="30"/>
      <c r="W28" s="30"/>
      <c r="X28" s="30"/>
      <c r="Y28" s="30"/>
    </row>
    <row r="29" spans="1:25" ht="15.75" customHeight="1" x14ac:dyDescent="0.2">
      <c r="A29" s="128">
        <v>4</v>
      </c>
      <c r="B29" s="137" t="s">
        <v>274</v>
      </c>
      <c r="C29" s="137" t="s">
        <v>70</v>
      </c>
      <c r="D29" s="131" t="s">
        <v>38</v>
      </c>
      <c r="E29" s="133">
        <v>2</v>
      </c>
      <c r="F29" s="131">
        <v>0</v>
      </c>
      <c r="G29" s="27">
        <f t="shared" si="0"/>
        <v>2</v>
      </c>
      <c r="H29" s="27">
        <f t="shared" si="1"/>
        <v>1</v>
      </c>
      <c r="I29" s="65">
        <f t="shared" si="34"/>
        <v>0</v>
      </c>
      <c r="J29" s="101">
        <v>2</v>
      </c>
      <c r="K29" s="32">
        <v>3</v>
      </c>
      <c r="L29" s="30"/>
      <c r="M29" s="30"/>
      <c r="N29" s="30"/>
      <c r="O29" s="30"/>
      <c r="P29" s="30"/>
      <c r="Q29" s="30"/>
      <c r="R29" s="30"/>
      <c r="S29" s="30"/>
      <c r="T29" s="30"/>
      <c r="U29" s="30"/>
      <c r="V29" s="30"/>
      <c r="W29" s="30"/>
      <c r="X29" s="30"/>
      <c r="Y29" s="30"/>
    </row>
    <row r="30" spans="1:25" ht="15.75" customHeight="1" x14ac:dyDescent="0.2">
      <c r="A30" s="73">
        <v>6</v>
      </c>
      <c r="B30" s="147" t="s">
        <v>277</v>
      </c>
      <c r="C30" s="147" t="s">
        <v>70</v>
      </c>
      <c r="D30" s="125" t="s">
        <v>18</v>
      </c>
      <c r="E30" s="125">
        <v>0</v>
      </c>
      <c r="F30" s="125">
        <v>0</v>
      </c>
      <c r="G30" s="27">
        <f t="shared" si="0"/>
        <v>0</v>
      </c>
      <c r="H30" s="27">
        <f t="shared" si="1"/>
        <v>0</v>
      </c>
      <c r="I30" s="65">
        <f t="shared" si="34"/>
        <v>0</v>
      </c>
      <c r="J30" s="101">
        <v>2</v>
      </c>
      <c r="K30" s="32">
        <v>1</v>
      </c>
      <c r="L30" s="30"/>
      <c r="M30" s="30"/>
      <c r="N30" s="30"/>
      <c r="O30" s="30"/>
      <c r="P30" s="30"/>
      <c r="Q30" s="30"/>
      <c r="R30" s="30"/>
      <c r="S30" s="30"/>
      <c r="T30" s="30"/>
      <c r="U30" s="30"/>
      <c r="V30" s="30"/>
      <c r="W30" s="30"/>
      <c r="X30" s="30"/>
      <c r="Y30" s="30"/>
    </row>
    <row r="31" spans="1:25" ht="15.75" customHeight="1" x14ac:dyDescent="0.2">
      <c r="A31" s="143">
        <v>3</v>
      </c>
      <c r="B31" s="156" t="s">
        <v>280</v>
      </c>
      <c r="C31" s="156" t="s">
        <v>86</v>
      </c>
      <c r="D31" s="157" t="s">
        <v>18</v>
      </c>
      <c r="E31" s="158">
        <v>2</v>
      </c>
      <c r="F31" s="157">
        <v>0</v>
      </c>
      <c r="G31" s="27">
        <f t="shared" si="0"/>
        <v>2</v>
      </c>
      <c r="H31" s="27">
        <f t="shared" si="1"/>
        <v>1</v>
      </c>
      <c r="I31" s="65">
        <f t="shared" ref="I31:I35" si="35">(MIN(E31,2)+F31-G31)*400</f>
        <v>0</v>
      </c>
      <c r="J31" s="101">
        <v>3</v>
      </c>
      <c r="K31" s="32">
        <v>1</v>
      </c>
      <c r="L31" s="30"/>
      <c r="M31" s="30"/>
      <c r="N31" s="30"/>
      <c r="O31" s="30"/>
      <c r="P31" s="30"/>
      <c r="Q31" s="30"/>
      <c r="R31" s="30"/>
      <c r="S31" s="30"/>
      <c r="T31" s="30"/>
      <c r="U31" s="30"/>
      <c r="V31" s="30"/>
      <c r="W31" s="30"/>
      <c r="X31" s="30"/>
      <c r="Y31" s="30"/>
    </row>
    <row r="32" spans="1:25" ht="15.75" customHeight="1" x14ac:dyDescent="0.2">
      <c r="A32" s="143">
        <v>3</v>
      </c>
      <c r="B32" s="156" t="s">
        <v>288</v>
      </c>
      <c r="C32" s="156" t="s">
        <v>86</v>
      </c>
      <c r="D32" s="157" t="s">
        <v>18</v>
      </c>
      <c r="E32" s="158">
        <v>2</v>
      </c>
      <c r="F32" s="157">
        <v>0</v>
      </c>
      <c r="G32" s="27">
        <f t="shared" si="0"/>
        <v>2</v>
      </c>
      <c r="H32" s="27">
        <f t="shared" si="1"/>
        <v>1</v>
      </c>
      <c r="I32" s="65">
        <f t="shared" si="35"/>
        <v>0</v>
      </c>
      <c r="J32" s="101">
        <v>3</v>
      </c>
      <c r="K32" s="32">
        <v>1</v>
      </c>
      <c r="L32" s="30"/>
      <c r="M32" s="30"/>
      <c r="N32" s="30"/>
      <c r="O32" s="30"/>
      <c r="P32" s="30"/>
      <c r="Q32" s="30"/>
      <c r="R32" s="30"/>
      <c r="S32" s="30"/>
      <c r="T32" s="30"/>
      <c r="U32" s="30"/>
      <c r="V32" s="30"/>
      <c r="W32" s="30"/>
      <c r="X32" s="30"/>
      <c r="Y32" s="30"/>
    </row>
    <row r="33" spans="1:25" ht="15.75" customHeight="1" x14ac:dyDescent="0.2">
      <c r="A33" s="152">
        <v>4</v>
      </c>
      <c r="B33" s="160" t="s">
        <v>291</v>
      </c>
      <c r="C33" s="160" t="s">
        <v>86</v>
      </c>
      <c r="D33" s="161" t="s">
        <v>38</v>
      </c>
      <c r="E33" s="162">
        <v>1</v>
      </c>
      <c r="F33" s="161">
        <v>0</v>
      </c>
      <c r="G33" s="27">
        <f t="shared" si="0"/>
        <v>1</v>
      </c>
      <c r="H33" s="27">
        <f t="shared" si="1"/>
        <v>1</v>
      </c>
      <c r="I33" s="65">
        <f t="shared" si="35"/>
        <v>0</v>
      </c>
      <c r="J33" s="101">
        <v>3</v>
      </c>
      <c r="K33" s="32">
        <v>3</v>
      </c>
      <c r="L33" s="30"/>
      <c r="M33" s="30"/>
      <c r="N33" s="30"/>
      <c r="O33" s="30"/>
      <c r="P33" s="30"/>
      <c r="Q33" s="30"/>
      <c r="R33" s="30"/>
      <c r="S33" s="30"/>
      <c r="T33" s="30"/>
      <c r="U33" s="30"/>
      <c r="V33" s="30"/>
      <c r="W33" s="30"/>
      <c r="X33" s="30"/>
      <c r="Y33" s="30"/>
    </row>
    <row r="34" spans="1:25" ht="15.75" customHeight="1" x14ac:dyDescent="0.2">
      <c r="A34" s="152">
        <v>4</v>
      </c>
      <c r="B34" s="160" t="s">
        <v>302</v>
      </c>
      <c r="C34" s="160" t="s">
        <v>86</v>
      </c>
      <c r="D34" s="161" t="s">
        <v>38</v>
      </c>
      <c r="E34" s="161">
        <v>0</v>
      </c>
      <c r="F34" s="161">
        <v>0</v>
      </c>
      <c r="G34" s="27">
        <f t="shared" si="0"/>
        <v>0</v>
      </c>
      <c r="H34" s="27">
        <f t="shared" si="1"/>
        <v>0</v>
      </c>
      <c r="I34" s="65">
        <f t="shared" si="35"/>
        <v>0</v>
      </c>
      <c r="J34" s="101">
        <v>3</v>
      </c>
      <c r="K34" s="32">
        <v>3</v>
      </c>
      <c r="L34" s="30"/>
      <c r="M34" s="30"/>
      <c r="N34" s="30"/>
      <c r="O34" s="30"/>
      <c r="P34" s="30"/>
      <c r="Q34" s="30"/>
      <c r="R34" s="30"/>
      <c r="S34" s="30"/>
      <c r="T34" s="30"/>
      <c r="U34" s="30"/>
      <c r="V34" s="30"/>
      <c r="W34" s="30"/>
      <c r="X34" s="30"/>
      <c r="Y34" s="30"/>
    </row>
    <row r="35" spans="1:25" ht="15.75" customHeight="1" x14ac:dyDescent="0.2">
      <c r="A35" s="143">
        <v>10</v>
      </c>
      <c r="B35" s="156" t="s">
        <v>305</v>
      </c>
      <c r="C35" s="156" t="s">
        <v>86</v>
      </c>
      <c r="D35" s="157" t="s">
        <v>18</v>
      </c>
      <c r="E35" s="158">
        <v>1</v>
      </c>
      <c r="F35" s="157">
        <v>0</v>
      </c>
      <c r="G35" s="27">
        <f t="shared" si="0"/>
        <v>1</v>
      </c>
      <c r="H35" s="27">
        <f t="shared" si="1"/>
        <v>1</v>
      </c>
      <c r="I35" s="65">
        <f t="shared" si="35"/>
        <v>0</v>
      </c>
      <c r="J35" s="101">
        <v>3</v>
      </c>
      <c r="K35" s="32">
        <v>1</v>
      </c>
      <c r="L35" s="30"/>
      <c r="M35" s="30"/>
      <c r="N35" s="30"/>
      <c r="O35" s="30"/>
      <c r="P35" s="30"/>
      <c r="Q35" s="30"/>
      <c r="R35" s="30"/>
      <c r="S35" s="30"/>
      <c r="T35" s="30"/>
      <c r="U35" s="30"/>
      <c r="V35" s="30"/>
      <c r="W35" s="30"/>
      <c r="X35" s="30"/>
      <c r="Y35" s="30"/>
    </row>
    <row r="36" spans="1:25" ht="15.75" customHeight="1" x14ac:dyDescent="0.2">
      <c r="A36" s="165">
        <v>7</v>
      </c>
      <c r="B36" s="181" t="s">
        <v>314</v>
      </c>
      <c r="C36" s="181" t="s">
        <v>99</v>
      </c>
      <c r="D36" s="172" t="s">
        <v>18</v>
      </c>
      <c r="E36" s="172">
        <v>0</v>
      </c>
      <c r="F36" s="172">
        <v>0</v>
      </c>
      <c r="G36" s="27">
        <f t="shared" ref="G36:G37" si="36">MIN((E36+F36),1)</f>
        <v>0</v>
      </c>
      <c r="H36" s="27">
        <f t="shared" si="1"/>
        <v>0</v>
      </c>
      <c r="I36" s="65">
        <f t="shared" ref="I36:I37" si="37">(MIN(E36,1)+F36-G36)*1600</f>
        <v>0</v>
      </c>
      <c r="J36" s="101">
        <v>4</v>
      </c>
      <c r="K36" s="32">
        <v>1</v>
      </c>
      <c r="L36" s="30"/>
      <c r="M36" s="30"/>
      <c r="N36" s="30"/>
      <c r="O36" s="30"/>
      <c r="P36" s="30"/>
      <c r="Q36" s="30"/>
      <c r="R36" s="30"/>
      <c r="S36" s="30"/>
      <c r="T36" s="30"/>
      <c r="U36" s="30"/>
      <c r="V36" s="30"/>
      <c r="W36" s="30"/>
      <c r="X36" s="30"/>
      <c r="Y36" s="30"/>
    </row>
    <row r="37" spans="1:25" ht="15.75" customHeight="1" x14ac:dyDescent="0.2">
      <c r="A37" s="166">
        <v>7</v>
      </c>
      <c r="B37" s="184" t="s">
        <v>374</v>
      </c>
      <c r="C37" s="167" t="s">
        <v>99</v>
      </c>
      <c r="D37" s="168" t="s">
        <v>38</v>
      </c>
      <c r="E37" s="168">
        <v>0</v>
      </c>
      <c r="F37" s="168">
        <v>0</v>
      </c>
      <c r="G37" s="27">
        <f t="shared" si="36"/>
        <v>0</v>
      </c>
      <c r="H37" s="27">
        <f t="shared" si="1"/>
        <v>0</v>
      </c>
      <c r="I37" s="65">
        <f t="shared" si="37"/>
        <v>0</v>
      </c>
      <c r="J37" s="101">
        <v>4</v>
      </c>
      <c r="K37" s="32">
        <v>3</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7109375" customWidth="1"/>
    <col min="2" max="2" width="17.42578125" customWidth="1"/>
    <col min="3" max="4" width="10.85546875" customWidth="1"/>
    <col min="5" max="6" width="8.42578125" customWidth="1"/>
    <col min="7" max="9" width="10.85546875" hidden="1" customWidth="1"/>
    <col min="10" max="11" width="9.85546875" hidden="1" customWidth="1"/>
    <col min="12" max="12" width="9.85546875" customWidth="1"/>
    <col min="13" max="13" width="10.28515625" customWidth="1"/>
    <col min="14" max="25" width="3.85546875" customWidth="1"/>
  </cols>
  <sheetData>
    <row r="1" spans="1:25" ht="15.75" customHeight="1" x14ac:dyDescent="0.2">
      <c r="A1" s="6" t="s">
        <v>0</v>
      </c>
      <c r="B1" s="6" t="s">
        <v>1</v>
      </c>
      <c r="C1" s="6" t="s">
        <v>2</v>
      </c>
      <c r="D1" s="1" t="s">
        <v>3</v>
      </c>
      <c r="E1" s="23" t="s">
        <v>4</v>
      </c>
      <c r="F1" s="23"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1</v>
      </c>
      <c r="B2" s="10" t="s">
        <v>25</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35">
        <v>1</v>
      </c>
      <c r="B3" s="36" t="s">
        <v>43</v>
      </c>
      <c r="C3" s="36" t="s">
        <v>12</v>
      </c>
      <c r="D3" s="37" t="s">
        <v>21</v>
      </c>
      <c r="E3" s="25">
        <v>2</v>
      </c>
      <c r="F3" s="37">
        <v>0</v>
      </c>
      <c r="G3" s="27">
        <f t="shared" si="0"/>
        <v>2</v>
      </c>
      <c r="H3" s="27">
        <f t="shared" si="1"/>
        <v>1</v>
      </c>
      <c r="I3" s="42"/>
      <c r="J3" s="40">
        <v>0</v>
      </c>
      <c r="K3" s="27">
        <v>0</v>
      </c>
      <c r="L3" s="42"/>
      <c r="M3" s="31"/>
      <c r="N3" s="31"/>
      <c r="O3" s="31"/>
      <c r="P3" s="31"/>
      <c r="Q3" s="31"/>
      <c r="R3" s="31"/>
      <c r="S3" s="31"/>
      <c r="T3" s="31"/>
      <c r="U3" s="31"/>
      <c r="V3" s="31"/>
      <c r="W3" s="31"/>
      <c r="X3" s="2"/>
      <c r="Y3" s="2"/>
    </row>
    <row r="4" spans="1:25" ht="15.75" customHeight="1" x14ac:dyDescent="0.2">
      <c r="A4" s="9">
        <v>1</v>
      </c>
      <c r="B4" s="10" t="s">
        <v>44</v>
      </c>
      <c r="C4" s="10" t="s">
        <v>12</v>
      </c>
      <c r="D4" s="24" t="s">
        <v>21</v>
      </c>
      <c r="E4" s="25">
        <v>2</v>
      </c>
      <c r="F4" s="24">
        <v>0</v>
      </c>
      <c r="G4" s="27">
        <f t="shared" si="0"/>
        <v>2</v>
      </c>
      <c r="H4" s="27">
        <f t="shared" si="1"/>
        <v>1</v>
      </c>
      <c r="I4" s="2"/>
      <c r="J4" s="28">
        <v>0</v>
      </c>
      <c r="K4" s="29">
        <v>0</v>
      </c>
      <c r="L4" s="34"/>
      <c r="M4" s="41" t="s">
        <v>33</v>
      </c>
      <c r="N4" s="606" t="s">
        <v>35</v>
      </c>
      <c r="O4" s="516"/>
      <c r="P4" s="606" t="s">
        <v>18</v>
      </c>
      <c r="Q4" s="516"/>
      <c r="R4" s="606" t="s">
        <v>37</v>
      </c>
      <c r="S4" s="516"/>
      <c r="T4" s="606" t="s">
        <v>38</v>
      </c>
      <c r="U4" s="516"/>
      <c r="V4" s="606" t="s">
        <v>39</v>
      </c>
      <c r="W4" s="516"/>
      <c r="X4" s="43"/>
      <c r="Y4" s="43"/>
    </row>
    <row r="5" spans="1:25" ht="15.75" customHeight="1" x14ac:dyDescent="0.2">
      <c r="A5" s="9">
        <v>1</v>
      </c>
      <c r="B5" s="10" t="s">
        <v>68</v>
      </c>
      <c r="C5" s="10" t="s">
        <v>12</v>
      </c>
      <c r="D5" s="24" t="s">
        <v>21</v>
      </c>
      <c r="E5" s="25">
        <v>2</v>
      </c>
      <c r="F5" s="24">
        <v>0</v>
      </c>
      <c r="G5" s="27">
        <f t="shared" si="0"/>
        <v>2</v>
      </c>
      <c r="H5" s="27">
        <f t="shared" si="1"/>
        <v>1</v>
      </c>
      <c r="I5" s="2"/>
      <c r="J5" s="28">
        <v>0</v>
      </c>
      <c r="K5" s="29">
        <v>0</v>
      </c>
      <c r="L5" s="57"/>
      <c r="M5" s="46" t="s">
        <v>50</v>
      </c>
      <c r="N5" s="2"/>
      <c r="O5" s="34"/>
      <c r="P5" s="2"/>
      <c r="Q5" s="34"/>
      <c r="R5" s="2"/>
      <c r="S5" s="34"/>
      <c r="T5" s="2"/>
      <c r="U5" s="34"/>
      <c r="V5" s="2"/>
      <c r="W5" s="34"/>
      <c r="X5" s="42"/>
      <c r="Y5" s="42"/>
    </row>
    <row r="6" spans="1:25" ht="15.75" customHeight="1" x14ac:dyDescent="0.2">
      <c r="A6" s="9">
        <v>2</v>
      </c>
      <c r="B6" s="10" t="s">
        <v>71</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35">
        <v>4</v>
      </c>
      <c r="B7" s="36" t="s">
        <v>74</v>
      </c>
      <c r="C7" s="36" t="s">
        <v>12</v>
      </c>
      <c r="D7" s="37" t="s">
        <v>21</v>
      </c>
      <c r="E7" s="25">
        <v>2</v>
      </c>
      <c r="F7" s="37">
        <v>0</v>
      </c>
      <c r="G7" s="27">
        <f t="shared" si="0"/>
        <v>2</v>
      </c>
      <c r="H7" s="27">
        <f t="shared" si="1"/>
        <v>1</v>
      </c>
      <c r="I7" s="42"/>
      <c r="J7" s="40">
        <v>0</v>
      </c>
      <c r="K7" s="27">
        <v>0</v>
      </c>
      <c r="L7" s="45"/>
      <c r="M7" s="34" t="s">
        <v>65</v>
      </c>
      <c r="N7" s="27">
        <f t="shared" ref="N7:O7" si="3">SUM(R7+P7+T7+V7+Z7)</f>
        <v>7</v>
      </c>
      <c r="O7" s="52">
        <f t="shared" si="3"/>
        <v>10</v>
      </c>
      <c r="P7" s="29">
        <f t="shared" ref="P7:P10" si="4">SUMIFS($H$2:$H1017, $C$2:$C1017, M7, $D$2:$D1017, $P$4)</f>
        <v>5</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0</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4</v>
      </c>
      <c r="B8" s="36" t="s">
        <v>82</v>
      </c>
      <c r="C8" s="36" t="s">
        <v>12</v>
      </c>
      <c r="D8" s="37" t="s">
        <v>21</v>
      </c>
      <c r="E8" s="25">
        <v>2</v>
      </c>
      <c r="F8" s="37">
        <v>0</v>
      </c>
      <c r="G8" s="27">
        <f t="shared" si="0"/>
        <v>2</v>
      </c>
      <c r="H8" s="27">
        <f t="shared" si="1"/>
        <v>1</v>
      </c>
      <c r="I8" s="42"/>
      <c r="J8" s="40">
        <v>0</v>
      </c>
      <c r="K8" s="27">
        <v>0</v>
      </c>
      <c r="L8" s="45"/>
      <c r="M8" s="58" t="s">
        <v>70</v>
      </c>
      <c r="N8" s="59">
        <f t="shared" ref="N8:O8" si="12">SUM(R8+P8+T8+V8+Z8)</f>
        <v>6</v>
      </c>
      <c r="O8" s="63">
        <f t="shared" si="12"/>
        <v>9</v>
      </c>
      <c r="P8" s="59">
        <f t="shared" si="4"/>
        <v>4</v>
      </c>
      <c r="Q8" s="63">
        <f t="shared" si="5"/>
        <v>5</v>
      </c>
      <c r="R8" s="59">
        <f t="shared" si="6"/>
        <v>0</v>
      </c>
      <c r="S8" s="63">
        <f t="shared" si="7"/>
        <v>0</v>
      </c>
      <c r="T8" s="59">
        <f t="shared" si="8"/>
        <v>1</v>
      </c>
      <c r="U8" s="63">
        <f t="shared" si="9"/>
        <v>3</v>
      </c>
      <c r="V8" s="59">
        <f t="shared" si="10"/>
        <v>1</v>
      </c>
      <c r="W8" s="63">
        <f t="shared" si="11"/>
        <v>1</v>
      </c>
      <c r="X8" s="29"/>
      <c r="Y8" s="29"/>
    </row>
    <row r="9" spans="1:25" ht="15.75" customHeight="1" x14ac:dyDescent="0.2">
      <c r="A9" s="35">
        <v>4</v>
      </c>
      <c r="B9" s="36" t="s">
        <v>89</v>
      </c>
      <c r="C9" s="36" t="s">
        <v>12</v>
      </c>
      <c r="D9" s="37" t="s">
        <v>21</v>
      </c>
      <c r="E9" s="25">
        <v>2</v>
      </c>
      <c r="F9" s="37">
        <v>0</v>
      </c>
      <c r="G9" s="27">
        <f t="shared" si="0"/>
        <v>2</v>
      </c>
      <c r="H9" s="27">
        <f t="shared" si="1"/>
        <v>1</v>
      </c>
      <c r="I9" s="42"/>
      <c r="J9" s="40">
        <v>0</v>
      </c>
      <c r="K9" s="27">
        <v>0</v>
      </c>
      <c r="L9" s="45"/>
      <c r="M9" s="67" t="s">
        <v>86</v>
      </c>
      <c r="N9" s="70">
        <f t="shared" ref="N9:O9" si="13">SUM(R9+P9+T9+V9+Z9)</f>
        <v>0</v>
      </c>
      <c r="O9" s="72">
        <f t="shared" si="13"/>
        <v>5</v>
      </c>
      <c r="P9" s="70">
        <f t="shared" si="4"/>
        <v>0</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9">
        <v>4</v>
      </c>
      <c r="B10" s="10" t="s">
        <v>98</v>
      </c>
      <c r="C10" s="10" t="s">
        <v>12</v>
      </c>
      <c r="D10" s="24" t="s">
        <v>21</v>
      </c>
      <c r="E10" s="25">
        <v>2</v>
      </c>
      <c r="F10" s="24">
        <v>0</v>
      </c>
      <c r="G10" s="27">
        <f t="shared" si="0"/>
        <v>2</v>
      </c>
      <c r="H10" s="27">
        <f t="shared" si="1"/>
        <v>1</v>
      </c>
      <c r="I10" s="2"/>
      <c r="J10" s="28">
        <v>0</v>
      </c>
      <c r="K10" s="29">
        <v>0</v>
      </c>
      <c r="L10" s="34"/>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7</v>
      </c>
      <c r="B11" s="10" t="s">
        <v>129</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94">
        <v>1</v>
      </c>
      <c r="B12" s="95" t="s">
        <v>133</v>
      </c>
      <c r="C12" s="95" t="s">
        <v>65</v>
      </c>
      <c r="D12" s="96" t="s">
        <v>37</v>
      </c>
      <c r="E12" s="100">
        <v>2</v>
      </c>
      <c r="F12" s="96">
        <v>0</v>
      </c>
      <c r="G12" s="27">
        <f t="shared" si="0"/>
        <v>2</v>
      </c>
      <c r="H12" s="27">
        <f t="shared" si="1"/>
        <v>1</v>
      </c>
      <c r="I12" s="65">
        <f t="shared" ref="I12:I21" si="15">(MIN(E12,2)+F12-G12)*50</f>
        <v>0</v>
      </c>
      <c r="J12" s="28">
        <v>1</v>
      </c>
      <c r="K12" s="87">
        <v>2</v>
      </c>
      <c r="L12" s="57"/>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0" t="s">
        <v>177</v>
      </c>
      <c r="C13" s="40" t="s">
        <v>65</v>
      </c>
      <c r="D13" s="65" t="s">
        <v>18</v>
      </c>
      <c r="E13" s="85">
        <v>2</v>
      </c>
      <c r="F13" s="65">
        <v>0</v>
      </c>
      <c r="G13" s="27">
        <f t="shared" si="0"/>
        <v>2</v>
      </c>
      <c r="H13" s="27">
        <f t="shared" si="1"/>
        <v>1</v>
      </c>
      <c r="I13" s="65">
        <f t="shared" si="15"/>
        <v>0</v>
      </c>
      <c r="J13" s="40">
        <v>1</v>
      </c>
      <c r="K13" s="27">
        <v>1</v>
      </c>
      <c r="L13" s="45"/>
      <c r="M13" s="45" t="s">
        <v>65</v>
      </c>
      <c r="N13" s="27">
        <f t="shared" ref="N13:O13" si="17">SUM(R13+P13+T13+V13+Z13)</f>
        <v>14</v>
      </c>
      <c r="O13" s="52">
        <f t="shared" si="17"/>
        <v>20</v>
      </c>
      <c r="P13" s="27">
        <f t="shared" ref="P13:P16" si="18">SUMIFS($G$2:$G1017, $C$2:$C1017, M7, $D$2:$D1017, $P$4)</f>
        <v>10</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0</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185</v>
      </c>
      <c r="C14" s="40" t="s">
        <v>65</v>
      </c>
      <c r="D14" s="65" t="s">
        <v>18</v>
      </c>
      <c r="E14" s="65">
        <v>0</v>
      </c>
      <c r="F14" s="65">
        <v>0</v>
      </c>
      <c r="G14" s="27">
        <f t="shared" si="0"/>
        <v>0</v>
      </c>
      <c r="H14" s="27">
        <f t="shared" si="1"/>
        <v>0</v>
      </c>
      <c r="I14" s="65">
        <f t="shared" si="15"/>
        <v>0</v>
      </c>
      <c r="J14" s="40">
        <v>1</v>
      </c>
      <c r="K14" s="27">
        <v>1</v>
      </c>
      <c r="L14" s="45"/>
      <c r="M14" s="58" t="s">
        <v>70</v>
      </c>
      <c r="N14" s="59">
        <f t="shared" ref="N14:O14" si="26">SUM(R14+P14+T14+V14+Z14)</f>
        <v>10</v>
      </c>
      <c r="O14" s="63">
        <f t="shared" si="26"/>
        <v>18</v>
      </c>
      <c r="P14" s="59">
        <f t="shared" si="18"/>
        <v>6</v>
      </c>
      <c r="Q14" s="63">
        <f t="shared" si="19"/>
        <v>10</v>
      </c>
      <c r="R14" s="59">
        <f t="shared" si="20"/>
        <v>0</v>
      </c>
      <c r="S14" s="63">
        <f t="shared" si="21"/>
        <v>0</v>
      </c>
      <c r="T14" s="59">
        <f t="shared" si="22"/>
        <v>2</v>
      </c>
      <c r="U14" s="63">
        <f t="shared" si="23"/>
        <v>6</v>
      </c>
      <c r="V14" s="59">
        <f t="shared" si="24"/>
        <v>2</v>
      </c>
      <c r="W14" s="63">
        <f t="shared" si="25"/>
        <v>2</v>
      </c>
      <c r="X14" s="27"/>
      <c r="Y14" s="27"/>
    </row>
    <row r="15" spans="1:25" ht="15.75" customHeight="1" x14ac:dyDescent="0.2">
      <c r="A15" s="27">
        <v>1</v>
      </c>
      <c r="B15" s="40" t="s">
        <v>196</v>
      </c>
      <c r="C15" s="40" t="s">
        <v>65</v>
      </c>
      <c r="D15" s="65" t="s">
        <v>18</v>
      </c>
      <c r="E15" s="85">
        <v>2</v>
      </c>
      <c r="F15" s="65">
        <v>0</v>
      </c>
      <c r="G15" s="27">
        <f t="shared" si="0"/>
        <v>2</v>
      </c>
      <c r="H15" s="27">
        <f t="shared" si="1"/>
        <v>1</v>
      </c>
      <c r="I15" s="65">
        <f t="shared" si="15"/>
        <v>0</v>
      </c>
      <c r="J15" s="40">
        <v>1</v>
      </c>
      <c r="K15" s="27">
        <v>1</v>
      </c>
      <c r="L15" s="45"/>
      <c r="M15" s="67" t="s">
        <v>86</v>
      </c>
      <c r="N15" s="70">
        <f t="shared" ref="N15:O15" si="27">SUM(R15+P15+T15+V15+Z15)</f>
        <v>0</v>
      </c>
      <c r="O15" s="72">
        <f t="shared" si="27"/>
        <v>10</v>
      </c>
      <c r="P15" s="70">
        <f t="shared" si="18"/>
        <v>0</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27">
        <v>1</v>
      </c>
      <c r="B16" s="40" t="s">
        <v>203</v>
      </c>
      <c r="C16" s="40" t="s">
        <v>65</v>
      </c>
      <c r="D16" s="65" t="s">
        <v>18</v>
      </c>
      <c r="E16" s="85">
        <v>2</v>
      </c>
      <c r="F16" s="65">
        <v>0</v>
      </c>
      <c r="G16" s="27">
        <f t="shared" si="0"/>
        <v>2</v>
      </c>
      <c r="H16" s="27">
        <f t="shared" si="1"/>
        <v>1</v>
      </c>
      <c r="I16" s="65">
        <f t="shared" si="15"/>
        <v>0</v>
      </c>
      <c r="J16" s="40">
        <v>1</v>
      </c>
      <c r="K16" s="27">
        <v>1</v>
      </c>
      <c r="L16" s="34"/>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9">
        <v>1</v>
      </c>
      <c r="B17" s="28" t="s">
        <v>217</v>
      </c>
      <c r="C17" s="28" t="s">
        <v>65</v>
      </c>
      <c r="D17" s="88" t="s">
        <v>18</v>
      </c>
      <c r="E17" s="85">
        <v>2</v>
      </c>
      <c r="F17" s="88">
        <v>0</v>
      </c>
      <c r="G17" s="27">
        <f t="shared" si="0"/>
        <v>2</v>
      </c>
      <c r="H17" s="27">
        <f t="shared" si="1"/>
        <v>1</v>
      </c>
      <c r="I17" s="65">
        <f t="shared" si="15"/>
        <v>0</v>
      </c>
      <c r="J17" s="28">
        <v>1</v>
      </c>
      <c r="K17" s="27">
        <v>1</v>
      </c>
      <c r="L17" s="45"/>
      <c r="M17" s="107" t="s">
        <v>35</v>
      </c>
      <c r="N17" s="26"/>
      <c r="O17" s="48"/>
      <c r="P17" s="26"/>
      <c r="Q17" s="48"/>
      <c r="R17" s="26"/>
      <c r="S17" s="48"/>
      <c r="T17" s="26"/>
      <c r="U17" s="48"/>
      <c r="V17" s="26"/>
      <c r="W17" s="48"/>
      <c r="X17" s="42"/>
      <c r="Y17" s="42"/>
    </row>
    <row r="18" spans="1:25" ht="15.75" customHeight="1" x14ac:dyDescent="0.2">
      <c r="A18" s="27">
        <v>2</v>
      </c>
      <c r="B18" s="40" t="s">
        <v>219</v>
      </c>
      <c r="C18" s="40" t="s">
        <v>65</v>
      </c>
      <c r="D18" s="65" t="s">
        <v>18</v>
      </c>
      <c r="E18" s="85">
        <v>2</v>
      </c>
      <c r="F18" s="65">
        <v>0</v>
      </c>
      <c r="G18" s="27">
        <f t="shared" si="0"/>
        <v>2</v>
      </c>
      <c r="H18" s="27">
        <f t="shared" si="1"/>
        <v>1</v>
      </c>
      <c r="I18" s="65">
        <f t="shared" si="15"/>
        <v>0</v>
      </c>
      <c r="J18" s="40">
        <v>1</v>
      </c>
      <c r="K18" s="27">
        <v>1</v>
      </c>
      <c r="L18" s="45"/>
      <c r="M18" s="109" t="s">
        <v>50</v>
      </c>
      <c r="N18" s="35">
        <f t="shared" ref="N18:Q18" si="29">SUM(N6:N10)</f>
        <v>23</v>
      </c>
      <c r="O18" s="50">
        <f t="shared" si="29"/>
        <v>36</v>
      </c>
      <c r="P18" s="35">
        <f t="shared" si="29"/>
        <v>19</v>
      </c>
      <c r="Q18" s="50">
        <f t="shared" si="29"/>
        <v>25</v>
      </c>
      <c r="R18" s="35">
        <f t="shared" ref="R18:W18" si="30">SUM(R6:R10)</f>
        <v>1</v>
      </c>
      <c r="S18" s="50">
        <f t="shared" si="30"/>
        <v>1</v>
      </c>
      <c r="T18" s="35">
        <f t="shared" si="30"/>
        <v>1</v>
      </c>
      <c r="U18" s="50">
        <f t="shared" si="30"/>
        <v>8</v>
      </c>
      <c r="V18" s="35">
        <f t="shared" si="30"/>
        <v>2</v>
      </c>
      <c r="W18" s="50">
        <f t="shared" si="30"/>
        <v>2</v>
      </c>
      <c r="X18" s="27"/>
      <c r="Y18" s="27"/>
    </row>
    <row r="19" spans="1:25" ht="15.75" customHeight="1" x14ac:dyDescent="0.2">
      <c r="A19" s="89">
        <v>2</v>
      </c>
      <c r="B19" s="90" t="s">
        <v>229</v>
      </c>
      <c r="C19" s="90" t="s">
        <v>65</v>
      </c>
      <c r="D19" s="91" t="s">
        <v>38</v>
      </c>
      <c r="E19" s="91">
        <v>0</v>
      </c>
      <c r="F19" s="91">
        <v>0</v>
      </c>
      <c r="G19" s="27">
        <f t="shared" si="0"/>
        <v>0</v>
      </c>
      <c r="H19" s="27">
        <f t="shared" si="1"/>
        <v>0</v>
      </c>
      <c r="I19" s="65">
        <f t="shared" si="15"/>
        <v>0</v>
      </c>
      <c r="J19" s="40">
        <v>1</v>
      </c>
      <c r="K19" s="87">
        <v>3</v>
      </c>
      <c r="L19" s="57"/>
      <c r="M19" s="114" t="s">
        <v>116</v>
      </c>
      <c r="N19" s="115">
        <f t="shared" ref="N19:O19" si="31">SUM(N12:N16)</f>
        <v>44</v>
      </c>
      <c r="O19" s="117">
        <f t="shared" si="31"/>
        <v>70</v>
      </c>
      <c r="P19" s="115">
        <f t="shared" ref="P19:W19" si="32">SUM(P12:P16)</f>
        <v>36</v>
      </c>
      <c r="Q19" s="117">
        <f t="shared" si="32"/>
        <v>49</v>
      </c>
      <c r="R19" s="115">
        <f t="shared" si="32"/>
        <v>2</v>
      </c>
      <c r="S19" s="117">
        <f t="shared" si="32"/>
        <v>2</v>
      </c>
      <c r="T19" s="115">
        <f t="shared" si="32"/>
        <v>2</v>
      </c>
      <c r="U19" s="117">
        <f t="shared" si="32"/>
        <v>15</v>
      </c>
      <c r="V19" s="115">
        <f t="shared" si="32"/>
        <v>4</v>
      </c>
      <c r="W19" s="117">
        <f t="shared" si="32"/>
        <v>4</v>
      </c>
      <c r="X19" s="27"/>
      <c r="Y19" s="27"/>
    </row>
    <row r="20" spans="1:25" ht="15.75" customHeight="1" x14ac:dyDescent="0.2">
      <c r="A20" s="103">
        <v>2</v>
      </c>
      <c r="B20" s="104" t="s">
        <v>244</v>
      </c>
      <c r="C20" s="104" t="s">
        <v>65</v>
      </c>
      <c r="D20" s="106" t="s">
        <v>38</v>
      </c>
      <c r="E20" s="106">
        <v>0</v>
      </c>
      <c r="F20" s="106">
        <v>0</v>
      </c>
      <c r="G20" s="27">
        <f t="shared" si="0"/>
        <v>0</v>
      </c>
      <c r="H20" s="27">
        <f t="shared" si="1"/>
        <v>0</v>
      </c>
      <c r="I20" s="65">
        <f t="shared" si="15"/>
        <v>0</v>
      </c>
      <c r="J20" s="28">
        <v>1</v>
      </c>
      <c r="K20" s="87">
        <v>3</v>
      </c>
      <c r="L20" s="30"/>
      <c r="M20" s="30"/>
      <c r="N20" s="30"/>
      <c r="O20" s="30"/>
      <c r="P20" s="30"/>
      <c r="Q20" s="30"/>
      <c r="R20" s="30"/>
      <c r="S20" s="30"/>
      <c r="T20" s="30"/>
      <c r="U20" s="30"/>
      <c r="V20" s="30"/>
      <c r="W20" s="30"/>
      <c r="X20" s="30"/>
      <c r="Y20" s="30"/>
    </row>
    <row r="21" spans="1:25" ht="15.75" customHeight="1" x14ac:dyDescent="0.2">
      <c r="A21" s="102">
        <v>5</v>
      </c>
      <c r="B21" s="118" t="s">
        <v>246</v>
      </c>
      <c r="C21" s="110" t="s">
        <v>65</v>
      </c>
      <c r="D21" s="118" t="s">
        <v>168</v>
      </c>
      <c r="E21" s="119">
        <v>2</v>
      </c>
      <c r="F21" s="118">
        <v>0</v>
      </c>
      <c r="G21" s="27">
        <f t="shared" si="0"/>
        <v>2</v>
      </c>
      <c r="H21" s="27">
        <f t="shared" si="1"/>
        <v>1</v>
      </c>
      <c r="I21" s="65">
        <f t="shared" si="15"/>
        <v>0</v>
      </c>
      <c r="J21" s="28">
        <v>1</v>
      </c>
      <c r="K21" s="87">
        <v>4</v>
      </c>
      <c r="L21" s="2"/>
      <c r="M21" s="30"/>
      <c r="N21" s="30"/>
      <c r="O21" s="30"/>
      <c r="P21" s="30"/>
      <c r="Q21" s="30"/>
      <c r="R21" s="30"/>
      <c r="S21" s="30"/>
      <c r="T21" s="30"/>
      <c r="U21" s="30"/>
      <c r="V21" s="30"/>
      <c r="W21" s="30"/>
      <c r="X21" s="30"/>
      <c r="Y21" s="30"/>
    </row>
    <row r="22" spans="1:25" ht="15.75" customHeight="1" x14ac:dyDescent="0.2">
      <c r="A22" s="73">
        <v>2</v>
      </c>
      <c r="B22" s="124" t="s">
        <v>250</v>
      </c>
      <c r="C22" s="124" t="s">
        <v>70</v>
      </c>
      <c r="D22" s="148" t="s">
        <v>18</v>
      </c>
      <c r="E22" s="127">
        <v>2</v>
      </c>
      <c r="F22" s="148">
        <v>0</v>
      </c>
      <c r="G22" s="27">
        <f t="shared" si="0"/>
        <v>2</v>
      </c>
      <c r="H22" s="27">
        <f t="shared" si="1"/>
        <v>1</v>
      </c>
      <c r="I22" s="65">
        <f t="shared" ref="I22:I28" si="33">(MIN(E22,2)+F22-G22)*100</f>
        <v>0</v>
      </c>
      <c r="J22" s="28">
        <v>2</v>
      </c>
      <c r="K22" s="27">
        <v>1</v>
      </c>
      <c r="L22" s="30"/>
      <c r="M22" s="2"/>
      <c r="N22" s="2"/>
      <c r="O22" s="2"/>
      <c r="P22" s="2"/>
      <c r="Q22" s="2"/>
      <c r="R22" s="2"/>
      <c r="S22" s="2"/>
      <c r="T22" s="2"/>
      <c r="U22" s="30"/>
      <c r="V22" s="30"/>
      <c r="W22" s="30"/>
      <c r="X22" s="30"/>
      <c r="Y22" s="30"/>
    </row>
    <row r="23" spans="1:25" ht="15.75" customHeight="1" x14ac:dyDescent="0.2">
      <c r="A23" s="73">
        <v>3</v>
      </c>
      <c r="B23" s="124" t="s">
        <v>264</v>
      </c>
      <c r="C23" s="124" t="s">
        <v>70</v>
      </c>
      <c r="D23" s="125" t="s">
        <v>18</v>
      </c>
      <c r="E23" s="127">
        <v>2</v>
      </c>
      <c r="F23" s="125">
        <v>0</v>
      </c>
      <c r="G23" s="27">
        <f t="shared" si="0"/>
        <v>2</v>
      </c>
      <c r="H23" s="27">
        <f t="shared" si="1"/>
        <v>1</v>
      </c>
      <c r="I23" s="65">
        <f t="shared" si="33"/>
        <v>0</v>
      </c>
      <c r="J23" s="28">
        <v>2</v>
      </c>
      <c r="K23" s="27">
        <v>1</v>
      </c>
      <c r="L23" s="30"/>
      <c r="M23" s="2"/>
      <c r="N23" s="2"/>
      <c r="O23" s="2"/>
      <c r="P23" s="2"/>
      <c r="Q23" s="2"/>
      <c r="R23" s="2"/>
      <c r="S23" s="2"/>
      <c r="T23" s="2"/>
      <c r="U23" s="30"/>
      <c r="V23" s="30"/>
      <c r="W23" s="30"/>
      <c r="X23" s="30"/>
      <c r="Y23" s="30"/>
    </row>
    <row r="24" spans="1:25" ht="15.75" customHeight="1" x14ac:dyDescent="0.2">
      <c r="A24" s="73">
        <v>3</v>
      </c>
      <c r="B24" s="124" t="s">
        <v>267</v>
      </c>
      <c r="C24" s="124" t="s">
        <v>70</v>
      </c>
      <c r="D24" s="148" t="s">
        <v>18</v>
      </c>
      <c r="E24" s="127">
        <v>1</v>
      </c>
      <c r="F24" s="148">
        <v>0</v>
      </c>
      <c r="G24" s="27">
        <f t="shared" si="0"/>
        <v>1</v>
      </c>
      <c r="H24" s="27">
        <f t="shared" si="1"/>
        <v>1</v>
      </c>
      <c r="I24" s="65">
        <f t="shared" si="33"/>
        <v>0</v>
      </c>
      <c r="J24" s="28">
        <v>2</v>
      </c>
      <c r="K24" s="27">
        <v>1</v>
      </c>
      <c r="L24" s="30"/>
      <c r="M24" s="2"/>
      <c r="N24" s="2"/>
      <c r="O24" s="2"/>
      <c r="P24" s="2"/>
      <c r="Q24" s="2"/>
      <c r="R24" s="2"/>
      <c r="S24" s="2"/>
      <c r="T24" s="2"/>
      <c r="U24" s="30"/>
      <c r="V24" s="30"/>
      <c r="W24" s="30"/>
      <c r="X24" s="30"/>
      <c r="Y24" s="30"/>
    </row>
    <row r="25" spans="1:25" ht="15.75" customHeight="1" x14ac:dyDescent="0.2">
      <c r="A25" s="128">
        <v>3</v>
      </c>
      <c r="B25" s="129" t="s">
        <v>269</v>
      </c>
      <c r="C25" s="129" t="s">
        <v>70</v>
      </c>
      <c r="D25" s="131" t="s">
        <v>38</v>
      </c>
      <c r="E25" s="133">
        <v>2</v>
      </c>
      <c r="F25" s="131">
        <v>0</v>
      </c>
      <c r="G25" s="27">
        <f t="shared" si="0"/>
        <v>2</v>
      </c>
      <c r="H25" s="27">
        <f t="shared" si="1"/>
        <v>1</v>
      </c>
      <c r="I25" s="65">
        <f t="shared" si="33"/>
        <v>0</v>
      </c>
      <c r="J25" s="28">
        <v>2</v>
      </c>
      <c r="K25" s="87">
        <v>3</v>
      </c>
      <c r="L25" s="30"/>
      <c r="M25" s="2"/>
      <c r="N25" s="2"/>
      <c r="O25" s="2"/>
      <c r="P25" s="2"/>
      <c r="Q25" s="2"/>
      <c r="R25" s="2"/>
      <c r="S25" s="2"/>
      <c r="T25" s="2"/>
      <c r="U25" s="30"/>
      <c r="V25" s="30"/>
      <c r="W25" s="30"/>
      <c r="X25" s="30"/>
      <c r="Y25" s="30"/>
    </row>
    <row r="26" spans="1:25" ht="15.75" customHeight="1" x14ac:dyDescent="0.2">
      <c r="A26" s="128">
        <v>3</v>
      </c>
      <c r="B26" s="129" t="s">
        <v>272</v>
      </c>
      <c r="C26" s="129" t="s">
        <v>70</v>
      </c>
      <c r="D26" s="131" t="s">
        <v>38</v>
      </c>
      <c r="E26" s="131">
        <v>0</v>
      </c>
      <c r="F26" s="131">
        <v>0</v>
      </c>
      <c r="G26" s="27">
        <f t="shared" si="0"/>
        <v>0</v>
      </c>
      <c r="H26" s="27">
        <f t="shared" si="1"/>
        <v>0</v>
      </c>
      <c r="I26" s="65">
        <f t="shared" si="33"/>
        <v>0</v>
      </c>
      <c r="J26" s="28">
        <v>2</v>
      </c>
      <c r="K26" s="87">
        <v>3</v>
      </c>
      <c r="L26" s="30"/>
      <c r="M26" s="2"/>
      <c r="N26" s="2"/>
      <c r="O26" s="2"/>
      <c r="P26" s="2"/>
      <c r="Q26" s="2"/>
      <c r="R26" s="2"/>
      <c r="S26" s="2"/>
      <c r="T26" s="2"/>
      <c r="U26" s="30"/>
      <c r="V26" s="30"/>
      <c r="W26" s="30"/>
      <c r="X26" s="30"/>
      <c r="Y26" s="30"/>
    </row>
    <row r="27" spans="1:25" ht="15.75" customHeight="1" x14ac:dyDescent="0.2">
      <c r="A27" s="73">
        <v>5</v>
      </c>
      <c r="B27" s="124" t="s">
        <v>276</v>
      </c>
      <c r="C27" s="124" t="s">
        <v>70</v>
      </c>
      <c r="D27" s="125" t="s">
        <v>18</v>
      </c>
      <c r="E27" s="125">
        <v>0</v>
      </c>
      <c r="F27" s="125">
        <v>0</v>
      </c>
      <c r="G27" s="27">
        <f t="shared" si="0"/>
        <v>0</v>
      </c>
      <c r="H27" s="27">
        <f t="shared" si="1"/>
        <v>0</v>
      </c>
      <c r="I27" s="65">
        <f t="shared" si="33"/>
        <v>0</v>
      </c>
      <c r="J27" s="28">
        <v>2</v>
      </c>
      <c r="K27" s="27">
        <v>1</v>
      </c>
      <c r="L27" s="30"/>
      <c r="M27" s="30"/>
      <c r="N27" s="30"/>
      <c r="O27" s="30"/>
      <c r="P27" s="30"/>
      <c r="Q27" s="30"/>
      <c r="R27" s="30"/>
      <c r="S27" s="30"/>
      <c r="T27" s="30"/>
      <c r="U27" s="30"/>
      <c r="V27" s="30"/>
      <c r="W27" s="30"/>
      <c r="X27" s="30"/>
      <c r="Y27" s="30"/>
    </row>
    <row r="28" spans="1:25" ht="15.75" customHeight="1" x14ac:dyDescent="0.2">
      <c r="A28" s="138">
        <v>5</v>
      </c>
      <c r="B28" s="155" t="s">
        <v>278</v>
      </c>
      <c r="C28" s="155" t="s">
        <v>70</v>
      </c>
      <c r="D28" s="146" t="s">
        <v>38</v>
      </c>
      <c r="E28" s="146">
        <v>0</v>
      </c>
      <c r="F28" s="146">
        <v>0</v>
      </c>
      <c r="G28" s="27">
        <f t="shared" si="0"/>
        <v>0</v>
      </c>
      <c r="H28" s="27">
        <f t="shared" si="1"/>
        <v>0</v>
      </c>
      <c r="I28" s="65">
        <f t="shared" si="33"/>
        <v>0</v>
      </c>
      <c r="J28" s="28">
        <v>2</v>
      </c>
      <c r="K28" s="87">
        <v>3</v>
      </c>
      <c r="L28" s="30"/>
      <c r="M28" s="30"/>
      <c r="N28" s="30"/>
      <c r="O28" s="30"/>
      <c r="P28" s="30"/>
      <c r="Q28" s="30"/>
      <c r="R28" s="30"/>
      <c r="S28" s="30"/>
      <c r="T28" s="30"/>
      <c r="U28" s="30"/>
      <c r="V28" s="30"/>
      <c r="W28" s="30"/>
      <c r="X28" s="30"/>
      <c r="Y28" s="30"/>
    </row>
    <row r="29" spans="1:25" ht="15.75" customHeight="1" x14ac:dyDescent="0.2">
      <c r="A29" s="130">
        <v>5</v>
      </c>
      <c r="B29" s="140" t="s">
        <v>284</v>
      </c>
      <c r="C29" s="132" t="s">
        <v>70</v>
      </c>
      <c r="D29" s="140" t="s">
        <v>168</v>
      </c>
      <c r="E29" s="141">
        <v>2</v>
      </c>
      <c r="F29" s="140">
        <v>0</v>
      </c>
      <c r="G29" s="27">
        <f t="shared" si="0"/>
        <v>2</v>
      </c>
      <c r="H29" s="27">
        <f t="shared" si="1"/>
        <v>1</v>
      </c>
      <c r="I29" s="65">
        <f>IF(SUM(E29:F29)&lt;=2,0,IF(E29&gt;=2,E29,1))*100</f>
        <v>0</v>
      </c>
      <c r="J29" s="28">
        <v>2</v>
      </c>
      <c r="K29" s="87">
        <v>4</v>
      </c>
      <c r="L29" s="42"/>
      <c r="M29" s="30"/>
      <c r="N29" s="30"/>
      <c r="O29" s="30"/>
      <c r="P29" s="30"/>
      <c r="Q29" s="30"/>
      <c r="R29" s="30"/>
      <c r="S29" s="30"/>
      <c r="T29" s="30"/>
      <c r="U29" s="30"/>
      <c r="V29" s="30"/>
      <c r="W29" s="30"/>
      <c r="X29" s="30"/>
      <c r="Y29" s="30"/>
    </row>
    <row r="30" spans="1:25" ht="15.75" customHeight="1" x14ac:dyDescent="0.2">
      <c r="A30" s="73">
        <v>5</v>
      </c>
      <c r="B30" s="124" t="s">
        <v>287</v>
      </c>
      <c r="C30" s="124" t="s">
        <v>70</v>
      </c>
      <c r="D30" s="125" t="s">
        <v>18</v>
      </c>
      <c r="E30" s="127">
        <v>1</v>
      </c>
      <c r="F30" s="125">
        <v>0</v>
      </c>
      <c r="G30" s="27">
        <f t="shared" si="0"/>
        <v>1</v>
      </c>
      <c r="H30" s="27">
        <f t="shared" si="1"/>
        <v>1</v>
      </c>
      <c r="I30" s="65">
        <f>(MIN(E30,2)+F30-G30)*100</f>
        <v>0</v>
      </c>
      <c r="J30" s="28">
        <v>2</v>
      </c>
      <c r="K30" s="27">
        <v>1</v>
      </c>
      <c r="L30" s="30"/>
      <c r="M30" s="30"/>
      <c r="N30" s="30"/>
      <c r="O30" s="30"/>
      <c r="P30" s="30"/>
      <c r="Q30" s="30"/>
      <c r="R30" s="30"/>
      <c r="S30" s="30"/>
      <c r="T30" s="30"/>
      <c r="U30" s="30"/>
      <c r="V30" s="30"/>
      <c r="W30" s="30"/>
      <c r="X30" s="30"/>
      <c r="Y30" s="30"/>
    </row>
    <row r="31" spans="1:25" ht="15.75" customHeight="1" x14ac:dyDescent="0.2">
      <c r="A31" s="152">
        <v>3</v>
      </c>
      <c r="B31" s="153" t="s">
        <v>293</v>
      </c>
      <c r="C31" s="153" t="s">
        <v>86</v>
      </c>
      <c r="D31" s="161" t="s">
        <v>38</v>
      </c>
      <c r="E31" s="161">
        <v>0</v>
      </c>
      <c r="F31" s="161">
        <v>0</v>
      </c>
      <c r="G31" s="27">
        <f t="shared" si="0"/>
        <v>0</v>
      </c>
      <c r="H31" s="27">
        <f t="shared" si="1"/>
        <v>0</v>
      </c>
      <c r="I31" s="65">
        <f t="shared" ref="I31:I35" si="34">(MIN(E31,2)+F31-G31)*400</f>
        <v>0</v>
      </c>
      <c r="J31" s="28">
        <v>3</v>
      </c>
      <c r="K31" s="87">
        <v>3</v>
      </c>
      <c r="L31" s="30"/>
      <c r="M31" s="30"/>
      <c r="N31" s="30"/>
      <c r="O31" s="30"/>
      <c r="P31" s="30"/>
      <c r="Q31" s="30"/>
      <c r="R31" s="30"/>
      <c r="S31" s="30"/>
      <c r="T31" s="30"/>
      <c r="U31" s="30"/>
      <c r="V31" s="30"/>
      <c r="W31" s="30"/>
      <c r="X31" s="30"/>
      <c r="Y31" s="30"/>
    </row>
    <row r="32" spans="1:25" ht="15.75" customHeight="1" x14ac:dyDescent="0.2">
      <c r="A32" s="143">
        <v>3</v>
      </c>
      <c r="B32" s="144" t="s">
        <v>300</v>
      </c>
      <c r="C32" s="144" t="s">
        <v>86</v>
      </c>
      <c r="D32" s="157" t="s">
        <v>18</v>
      </c>
      <c r="E32" s="157">
        <v>0</v>
      </c>
      <c r="F32" s="157">
        <v>0</v>
      </c>
      <c r="G32" s="27">
        <f t="shared" si="0"/>
        <v>0</v>
      </c>
      <c r="H32" s="27">
        <f t="shared" si="1"/>
        <v>0</v>
      </c>
      <c r="I32" s="65">
        <f t="shared" si="34"/>
        <v>0</v>
      </c>
      <c r="J32" s="28">
        <v>3</v>
      </c>
      <c r="K32" s="27">
        <v>1</v>
      </c>
      <c r="L32" s="30"/>
      <c r="M32" s="30"/>
      <c r="N32" s="30"/>
      <c r="O32" s="30"/>
      <c r="P32" s="30"/>
      <c r="Q32" s="30"/>
      <c r="R32" s="30"/>
      <c r="S32" s="30"/>
      <c r="T32" s="30"/>
      <c r="U32" s="30"/>
      <c r="V32" s="30"/>
      <c r="W32" s="30"/>
      <c r="X32" s="30"/>
      <c r="Y32" s="30"/>
    </row>
    <row r="33" spans="1:25" ht="15.75" customHeight="1" x14ac:dyDescent="0.2">
      <c r="A33" s="152">
        <v>5</v>
      </c>
      <c r="B33" s="153" t="s">
        <v>304</v>
      </c>
      <c r="C33" s="153" t="s">
        <v>86</v>
      </c>
      <c r="D33" s="161" t="s">
        <v>38</v>
      </c>
      <c r="E33" s="161">
        <v>0</v>
      </c>
      <c r="F33" s="161">
        <v>0</v>
      </c>
      <c r="G33" s="27">
        <f t="shared" si="0"/>
        <v>0</v>
      </c>
      <c r="H33" s="27">
        <f t="shared" si="1"/>
        <v>0</v>
      </c>
      <c r="I33" s="65">
        <f t="shared" si="34"/>
        <v>0</v>
      </c>
      <c r="J33" s="28">
        <v>3</v>
      </c>
      <c r="K33" s="87">
        <v>3</v>
      </c>
      <c r="L33" s="30"/>
      <c r="M33" s="30"/>
      <c r="N33" s="30"/>
      <c r="O33" s="30"/>
      <c r="P33" s="30"/>
      <c r="Q33" s="30"/>
      <c r="R33" s="30"/>
      <c r="S33" s="30"/>
      <c r="T33" s="30"/>
      <c r="U33" s="30"/>
      <c r="V33" s="30"/>
      <c r="W33" s="30"/>
      <c r="X33" s="30"/>
      <c r="Y33" s="30"/>
    </row>
    <row r="34" spans="1:25" ht="15.75" customHeight="1" x14ac:dyDescent="0.2">
      <c r="A34" s="143">
        <v>6</v>
      </c>
      <c r="B34" s="144" t="s">
        <v>309</v>
      </c>
      <c r="C34" s="144" t="s">
        <v>86</v>
      </c>
      <c r="D34" s="157" t="s">
        <v>18</v>
      </c>
      <c r="E34" s="157">
        <v>0</v>
      </c>
      <c r="F34" s="157">
        <v>0</v>
      </c>
      <c r="G34" s="27">
        <f t="shared" si="0"/>
        <v>0</v>
      </c>
      <c r="H34" s="27">
        <f t="shared" si="1"/>
        <v>0</v>
      </c>
      <c r="I34" s="65">
        <f t="shared" si="34"/>
        <v>0</v>
      </c>
      <c r="J34" s="28">
        <v>3</v>
      </c>
      <c r="K34" s="27">
        <v>1</v>
      </c>
      <c r="L34" s="30"/>
      <c r="M34" s="30"/>
      <c r="N34" s="30"/>
      <c r="O34" s="30"/>
      <c r="P34" s="30"/>
      <c r="Q34" s="30"/>
      <c r="R34" s="30"/>
      <c r="S34" s="30"/>
      <c r="T34" s="30"/>
      <c r="U34" s="30"/>
      <c r="V34" s="30"/>
      <c r="W34" s="30"/>
      <c r="X34" s="30"/>
      <c r="Y34" s="30"/>
    </row>
    <row r="35" spans="1:25" ht="15.75" customHeight="1" x14ac:dyDescent="0.2">
      <c r="A35" s="143">
        <v>8</v>
      </c>
      <c r="B35" s="144" t="s">
        <v>311</v>
      </c>
      <c r="C35" s="144" t="s">
        <v>86</v>
      </c>
      <c r="D35" s="157" t="s">
        <v>18</v>
      </c>
      <c r="E35" s="157">
        <v>0</v>
      </c>
      <c r="F35" s="157">
        <v>0</v>
      </c>
      <c r="G35" s="27">
        <f t="shared" si="0"/>
        <v>0</v>
      </c>
      <c r="H35" s="27">
        <f t="shared" si="1"/>
        <v>0</v>
      </c>
      <c r="I35" s="65">
        <f t="shared" si="34"/>
        <v>0</v>
      </c>
      <c r="J35" s="28">
        <v>3</v>
      </c>
      <c r="K35" s="27">
        <v>1</v>
      </c>
      <c r="L35" s="30"/>
      <c r="M35" s="30"/>
      <c r="N35" s="30"/>
      <c r="O35" s="30"/>
      <c r="P35" s="30"/>
      <c r="Q35" s="30"/>
      <c r="R35" s="30"/>
      <c r="S35" s="30"/>
      <c r="T35" s="30"/>
      <c r="U35" s="30"/>
      <c r="V35" s="30"/>
      <c r="W35" s="30"/>
      <c r="X35" s="30"/>
      <c r="Y35" s="30"/>
    </row>
    <row r="36" spans="1:25" ht="15.75" customHeight="1" x14ac:dyDescent="0.2">
      <c r="A36" s="166">
        <v>5</v>
      </c>
      <c r="B36" s="167" t="s">
        <v>317</v>
      </c>
      <c r="C36" s="167" t="s">
        <v>99</v>
      </c>
      <c r="D36" s="168" t="s">
        <v>38</v>
      </c>
      <c r="E36" s="168">
        <v>0</v>
      </c>
      <c r="F36" s="168">
        <v>0</v>
      </c>
      <c r="G36" s="27">
        <f t="shared" ref="G36:G37" si="35">MIN((E36+F36),1)</f>
        <v>0</v>
      </c>
      <c r="H36" s="27">
        <f t="shared" si="1"/>
        <v>0</v>
      </c>
      <c r="I36" s="65">
        <f t="shared" ref="I36:I37" si="36">(MIN(E36,1)+F36-G36)*1600</f>
        <v>0</v>
      </c>
      <c r="J36" s="28">
        <v>4</v>
      </c>
      <c r="K36" s="87">
        <v>3</v>
      </c>
      <c r="L36" s="30"/>
      <c r="M36" s="30"/>
      <c r="N36" s="30"/>
      <c r="O36" s="30"/>
      <c r="P36" s="30"/>
      <c r="Q36" s="30"/>
      <c r="R36" s="30"/>
      <c r="S36" s="30"/>
      <c r="T36" s="30"/>
      <c r="U36" s="30"/>
      <c r="V36" s="30"/>
      <c r="W36" s="30"/>
      <c r="X36" s="30"/>
      <c r="Y36" s="30"/>
    </row>
    <row r="37" spans="1:25" ht="15.75" customHeight="1" x14ac:dyDescent="0.2">
      <c r="A37" s="165">
        <v>8</v>
      </c>
      <c r="B37" s="171" t="s">
        <v>328</v>
      </c>
      <c r="C37" s="171" t="s">
        <v>99</v>
      </c>
      <c r="D37" s="172" t="s">
        <v>18</v>
      </c>
      <c r="E37" s="172">
        <v>0</v>
      </c>
      <c r="F37" s="172">
        <v>0</v>
      </c>
      <c r="G37" s="27">
        <f t="shared" si="35"/>
        <v>0</v>
      </c>
      <c r="H37" s="27">
        <f t="shared" si="1"/>
        <v>0</v>
      </c>
      <c r="I37" s="65">
        <f t="shared" si="36"/>
        <v>0</v>
      </c>
      <c r="J37" s="28">
        <v>4</v>
      </c>
      <c r="K37" s="27">
        <v>1</v>
      </c>
      <c r="L37" s="30"/>
      <c r="M37" s="30"/>
      <c r="N37" s="30"/>
      <c r="O37" s="30"/>
      <c r="P37" s="30"/>
      <c r="Q37" s="30"/>
      <c r="R37" s="30"/>
      <c r="S37" s="30"/>
      <c r="T37" s="30"/>
      <c r="U37" s="30"/>
      <c r="V37" s="30"/>
      <c r="W37" s="30"/>
      <c r="X37" s="30"/>
      <c r="Y37" s="30"/>
    </row>
    <row r="38" spans="1:25" ht="15.75" customHeight="1" x14ac:dyDescent="0.2">
      <c r="A38" s="2"/>
      <c r="B38" s="30"/>
      <c r="C38" s="30"/>
      <c r="D38" s="2"/>
      <c r="E38" s="174"/>
      <c r="F38" s="174"/>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74"/>
      <c r="F39" s="174"/>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74"/>
      <c r="F40" s="174"/>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74"/>
      <c r="F41" s="174"/>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74"/>
      <c r="F42" s="174"/>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74"/>
      <c r="F43" s="174"/>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74"/>
      <c r="F44" s="174"/>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74"/>
      <c r="F45" s="174"/>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74"/>
      <c r="F46" s="174"/>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74"/>
      <c r="F47" s="174"/>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74"/>
      <c r="F48" s="174"/>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74"/>
      <c r="F49" s="174"/>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74"/>
      <c r="F50" s="174"/>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74"/>
      <c r="F51" s="174"/>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74"/>
      <c r="F52" s="174"/>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74"/>
      <c r="F53" s="174"/>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74"/>
      <c r="F54" s="174"/>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74"/>
      <c r="F55" s="174"/>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74"/>
      <c r="F56" s="174"/>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74"/>
      <c r="F57" s="174"/>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74"/>
      <c r="F58" s="174"/>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74"/>
      <c r="F59" s="174"/>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74"/>
      <c r="F60" s="174"/>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74"/>
      <c r="F61" s="174"/>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74"/>
      <c r="F62" s="174"/>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74"/>
      <c r="F63" s="174"/>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74"/>
      <c r="F64" s="174"/>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74"/>
      <c r="F65" s="174"/>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74"/>
      <c r="F66" s="174"/>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74"/>
      <c r="F67" s="174"/>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74"/>
      <c r="F68" s="174"/>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74"/>
      <c r="F69" s="174"/>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74"/>
      <c r="F70" s="174"/>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74"/>
      <c r="F71" s="174"/>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74"/>
      <c r="F72" s="174"/>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74"/>
      <c r="F73" s="174"/>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74"/>
      <c r="F74" s="174"/>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74"/>
      <c r="F75" s="174"/>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74"/>
      <c r="F76" s="174"/>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74"/>
      <c r="F77" s="174"/>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74"/>
      <c r="F78" s="174"/>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74"/>
      <c r="F79" s="174"/>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74"/>
      <c r="F80" s="174"/>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74"/>
      <c r="F81" s="174"/>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74"/>
      <c r="F82" s="174"/>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74"/>
      <c r="F83" s="174"/>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74"/>
      <c r="F84" s="174"/>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74"/>
      <c r="F85" s="174"/>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74"/>
      <c r="F86" s="174"/>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74"/>
      <c r="F87" s="174"/>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74"/>
      <c r="F88" s="174"/>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74"/>
      <c r="F89" s="174"/>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74"/>
      <c r="F90" s="174"/>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74"/>
      <c r="F91" s="174"/>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74"/>
      <c r="F92" s="174"/>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74"/>
      <c r="F93" s="174"/>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74"/>
      <c r="F94" s="174"/>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74"/>
      <c r="F95" s="174"/>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74"/>
      <c r="F96" s="174"/>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74"/>
      <c r="F97" s="174"/>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74"/>
      <c r="F98" s="174"/>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74"/>
      <c r="F99" s="174"/>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74"/>
      <c r="F100" s="174"/>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74"/>
      <c r="F101" s="174"/>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74"/>
      <c r="F102" s="174"/>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74"/>
      <c r="F103" s="174"/>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74"/>
      <c r="F104" s="174"/>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74"/>
      <c r="F105" s="174"/>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74"/>
      <c r="F106" s="174"/>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74"/>
      <c r="F107" s="174"/>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74"/>
      <c r="F108" s="174"/>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74"/>
      <c r="F109" s="174"/>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74"/>
      <c r="F110" s="174"/>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74"/>
      <c r="F111" s="174"/>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74"/>
      <c r="F112" s="174"/>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74"/>
      <c r="F113" s="174"/>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74"/>
      <c r="F114" s="174"/>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74"/>
      <c r="F115" s="174"/>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74"/>
      <c r="F116" s="174"/>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74"/>
      <c r="F117" s="174"/>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74"/>
      <c r="F118" s="174"/>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74"/>
      <c r="F119" s="174"/>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74"/>
      <c r="F120" s="174"/>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74"/>
      <c r="F121" s="174"/>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74"/>
      <c r="F122" s="174"/>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74"/>
      <c r="F123" s="174"/>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74"/>
      <c r="F124" s="174"/>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74"/>
      <c r="F125" s="174"/>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74"/>
      <c r="F126" s="174"/>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74"/>
      <c r="F127" s="174"/>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74"/>
      <c r="F128" s="174"/>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74"/>
      <c r="F129" s="174"/>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74"/>
      <c r="F130" s="174"/>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74"/>
      <c r="F131" s="174"/>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74"/>
      <c r="F132" s="174"/>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74"/>
      <c r="F133" s="174"/>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74"/>
      <c r="F134" s="174"/>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74"/>
      <c r="F135" s="174"/>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74"/>
      <c r="F136" s="174"/>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74"/>
      <c r="F137" s="174"/>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74"/>
      <c r="F138" s="174"/>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74"/>
      <c r="F139" s="174"/>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74"/>
      <c r="F140" s="174"/>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74"/>
      <c r="F141" s="174"/>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74"/>
      <c r="F142" s="174"/>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74"/>
      <c r="F143" s="174"/>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74"/>
      <c r="F144" s="174"/>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74"/>
      <c r="F145" s="174"/>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74"/>
      <c r="F146" s="174"/>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74"/>
      <c r="F147" s="174"/>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74"/>
      <c r="F148" s="174"/>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74"/>
      <c r="F149" s="174"/>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74"/>
      <c r="F150" s="174"/>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74"/>
      <c r="F151" s="174"/>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74"/>
      <c r="F152" s="174"/>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74"/>
      <c r="F153" s="174"/>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74"/>
      <c r="F154" s="174"/>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74"/>
      <c r="F155" s="174"/>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74"/>
      <c r="F156" s="174"/>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74"/>
      <c r="F157" s="174"/>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74"/>
      <c r="F158" s="174"/>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74"/>
      <c r="F159" s="174"/>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74"/>
      <c r="F160" s="174"/>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74"/>
      <c r="F161" s="174"/>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74"/>
      <c r="F162" s="174"/>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74"/>
      <c r="F163" s="174"/>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74"/>
      <c r="F164" s="174"/>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74"/>
      <c r="F165" s="174"/>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74"/>
      <c r="F166" s="174"/>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74"/>
      <c r="F167" s="174"/>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74"/>
      <c r="F168" s="174"/>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74"/>
      <c r="F169" s="174"/>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74"/>
      <c r="F170" s="174"/>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74"/>
      <c r="F171" s="174"/>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74"/>
      <c r="F172" s="174"/>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74"/>
      <c r="F173" s="174"/>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74"/>
      <c r="F174" s="174"/>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74"/>
      <c r="F175" s="174"/>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74"/>
      <c r="F176" s="174"/>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74"/>
      <c r="F177" s="174"/>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74"/>
      <c r="F178" s="174"/>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74"/>
      <c r="F179" s="174"/>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74"/>
      <c r="F180" s="174"/>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74"/>
      <c r="F181" s="174"/>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74"/>
      <c r="F182" s="174"/>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74"/>
      <c r="F183" s="174"/>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74"/>
      <c r="F184" s="174"/>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74"/>
      <c r="F185" s="174"/>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74"/>
      <c r="F186" s="174"/>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74"/>
      <c r="F187" s="174"/>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74"/>
      <c r="F188" s="174"/>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74"/>
      <c r="F189" s="174"/>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74"/>
      <c r="F190" s="174"/>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74"/>
      <c r="F191" s="174"/>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74"/>
      <c r="F192" s="174"/>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74"/>
      <c r="F193" s="174"/>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74"/>
      <c r="F194" s="174"/>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74"/>
      <c r="F195" s="174"/>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74"/>
      <c r="F196" s="174"/>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74"/>
      <c r="F197" s="174"/>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74"/>
      <c r="F198" s="174"/>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74"/>
      <c r="F199" s="174"/>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74"/>
      <c r="F200" s="174"/>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74"/>
      <c r="F201" s="174"/>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74"/>
      <c r="F202" s="174"/>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74"/>
      <c r="F203" s="174"/>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74"/>
      <c r="F204" s="174"/>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74"/>
      <c r="F205" s="174"/>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74"/>
      <c r="F206" s="174"/>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74"/>
      <c r="F207" s="174"/>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74"/>
      <c r="F208" s="174"/>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74"/>
      <c r="F209" s="174"/>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74"/>
      <c r="F210" s="174"/>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74"/>
      <c r="F211" s="174"/>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74"/>
      <c r="F212" s="174"/>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74"/>
      <c r="F213" s="174"/>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74"/>
      <c r="F214" s="174"/>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74"/>
      <c r="F215" s="174"/>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74"/>
      <c r="F216" s="174"/>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74"/>
      <c r="F217" s="174"/>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74"/>
      <c r="F218" s="174"/>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74"/>
      <c r="F219" s="174"/>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74"/>
      <c r="F220" s="174"/>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74"/>
      <c r="F221" s="174"/>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74"/>
      <c r="F222" s="174"/>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74"/>
      <c r="F223" s="174"/>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74"/>
      <c r="F224" s="174"/>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74"/>
      <c r="F225" s="174"/>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74"/>
      <c r="F226" s="174"/>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74"/>
      <c r="F227" s="174"/>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74"/>
      <c r="F228" s="174"/>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74"/>
      <c r="F229" s="174"/>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74"/>
      <c r="F230" s="174"/>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74"/>
      <c r="F231" s="174"/>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74"/>
      <c r="F232" s="174"/>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74"/>
      <c r="F233" s="174"/>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74"/>
      <c r="F234" s="174"/>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74"/>
      <c r="F235" s="174"/>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74"/>
      <c r="F236" s="174"/>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74"/>
      <c r="F237" s="174"/>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74"/>
      <c r="F238" s="174"/>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74"/>
      <c r="F239" s="174"/>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74"/>
      <c r="F240" s="174"/>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74"/>
      <c r="F241" s="174"/>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74"/>
      <c r="F242" s="174"/>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74"/>
      <c r="F243" s="174"/>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74"/>
      <c r="F244" s="174"/>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74"/>
      <c r="F245" s="174"/>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74"/>
      <c r="F246" s="174"/>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74"/>
      <c r="F247" s="174"/>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74"/>
      <c r="F248" s="174"/>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74"/>
      <c r="F249" s="174"/>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74"/>
      <c r="F250" s="174"/>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74"/>
      <c r="F251" s="174"/>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74"/>
      <c r="F252" s="174"/>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74"/>
      <c r="F253" s="174"/>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74"/>
      <c r="F254" s="174"/>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74"/>
      <c r="F255" s="174"/>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74"/>
      <c r="F256" s="174"/>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74"/>
      <c r="F257" s="174"/>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74"/>
      <c r="F258" s="174"/>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74"/>
      <c r="F259" s="174"/>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74"/>
      <c r="F260" s="174"/>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74"/>
      <c r="F261" s="174"/>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74"/>
      <c r="F262" s="174"/>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74"/>
      <c r="F263" s="174"/>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74"/>
      <c r="F264" s="174"/>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74"/>
      <c r="F265" s="174"/>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74"/>
      <c r="F266" s="174"/>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74"/>
      <c r="F267" s="174"/>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74"/>
      <c r="F268" s="174"/>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74"/>
      <c r="F269" s="174"/>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74"/>
      <c r="F270" s="174"/>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74"/>
      <c r="F271" s="174"/>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74"/>
      <c r="F272" s="174"/>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74"/>
      <c r="F273" s="174"/>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74"/>
      <c r="F274" s="174"/>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74"/>
      <c r="F275" s="174"/>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74"/>
      <c r="F276" s="174"/>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74"/>
      <c r="F277" s="174"/>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74"/>
      <c r="F278" s="174"/>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74"/>
      <c r="F279" s="174"/>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74"/>
      <c r="F280" s="174"/>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74"/>
      <c r="F281" s="174"/>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74"/>
      <c r="F282" s="174"/>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74"/>
      <c r="F283" s="174"/>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74"/>
      <c r="F284" s="174"/>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74"/>
      <c r="F285" s="174"/>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74"/>
      <c r="F286" s="174"/>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74"/>
      <c r="F287" s="174"/>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74"/>
      <c r="F288" s="174"/>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74"/>
      <c r="F289" s="174"/>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74"/>
      <c r="F290" s="174"/>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74"/>
      <c r="F291" s="174"/>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74"/>
      <c r="F292" s="174"/>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74"/>
      <c r="F293" s="174"/>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74"/>
      <c r="F294" s="174"/>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74"/>
      <c r="F295" s="174"/>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74"/>
      <c r="F296" s="174"/>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74"/>
      <c r="F297" s="174"/>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74"/>
      <c r="F298" s="174"/>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74"/>
      <c r="F299" s="174"/>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74"/>
      <c r="F300" s="174"/>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74"/>
      <c r="F301" s="174"/>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74"/>
      <c r="F302" s="174"/>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74"/>
      <c r="F303" s="174"/>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74"/>
      <c r="F304" s="174"/>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74"/>
      <c r="F305" s="174"/>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74"/>
      <c r="F306" s="174"/>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74"/>
      <c r="F307" s="174"/>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74"/>
      <c r="F308" s="174"/>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74"/>
      <c r="F309" s="174"/>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74"/>
      <c r="F310" s="174"/>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74"/>
      <c r="F311" s="174"/>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74"/>
      <c r="F312" s="174"/>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74"/>
      <c r="F313" s="174"/>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74"/>
      <c r="F314" s="174"/>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74"/>
      <c r="F315" s="174"/>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74"/>
      <c r="F316" s="174"/>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74"/>
      <c r="F317" s="174"/>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74"/>
      <c r="F318" s="174"/>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74"/>
      <c r="F319" s="174"/>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74"/>
      <c r="F320" s="174"/>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74"/>
      <c r="F321" s="174"/>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74"/>
      <c r="F322" s="174"/>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74"/>
      <c r="F323" s="174"/>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74"/>
      <c r="F324" s="174"/>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74"/>
      <c r="F325" s="174"/>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74"/>
      <c r="F326" s="174"/>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74"/>
      <c r="F327" s="174"/>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74"/>
      <c r="F328" s="174"/>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74"/>
      <c r="F329" s="174"/>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74"/>
      <c r="F330" s="174"/>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74"/>
      <c r="F331" s="174"/>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74"/>
      <c r="F332" s="174"/>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74"/>
      <c r="F333" s="174"/>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74"/>
      <c r="F334" s="174"/>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74"/>
      <c r="F335" s="174"/>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74"/>
      <c r="F336" s="174"/>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74"/>
      <c r="F337" s="174"/>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74"/>
      <c r="F338" s="174"/>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74"/>
      <c r="F339" s="174"/>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74"/>
      <c r="F340" s="174"/>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74"/>
      <c r="F341" s="174"/>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74"/>
      <c r="F342" s="174"/>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74"/>
      <c r="F343" s="174"/>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74"/>
      <c r="F344" s="174"/>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74"/>
      <c r="F345" s="174"/>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74"/>
      <c r="F346" s="174"/>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74"/>
      <c r="F347" s="174"/>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74"/>
      <c r="F348" s="174"/>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74"/>
      <c r="F349" s="174"/>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74"/>
      <c r="F350" s="174"/>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74"/>
      <c r="F351" s="174"/>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74"/>
      <c r="F352" s="174"/>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74"/>
      <c r="F353" s="174"/>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74"/>
      <c r="F354" s="174"/>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74"/>
      <c r="F355" s="174"/>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74"/>
      <c r="F356" s="174"/>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74"/>
      <c r="F357" s="174"/>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74"/>
      <c r="F358" s="174"/>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74"/>
      <c r="F359" s="174"/>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74"/>
      <c r="F360" s="174"/>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74"/>
      <c r="F361" s="174"/>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74"/>
      <c r="F362" s="174"/>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74"/>
      <c r="F363" s="174"/>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74"/>
      <c r="F364" s="174"/>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74"/>
      <c r="F365" s="174"/>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74"/>
      <c r="F366" s="174"/>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74"/>
      <c r="F367" s="174"/>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74"/>
      <c r="F368" s="174"/>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74"/>
      <c r="F369" s="174"/>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74"/>
      <c r="F370" s="174"/>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74"/>
      <c r="F371" s="174"/>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74"/>
      <c r="F372" s="174"/>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74"/>
      <c r="F373" s="174"/>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74"/>
      <c r="F374" s="174"/>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74"/>
      <c r="F375" s="174"/>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74"/>
      <c r="F376" s="174"/>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74"/>
      <c r="F377" s="174"/>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74"/>
      <c r="F378" s="174"/>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74"/>
      <c r="F379" s="174"/>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74"/>
      <c r="F380" s="174"/>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74"/>
      <c r="F381" s="174"/>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74"/>
      <c r="F382" s="174"/>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74"/>
      <c r="F383" s="174"/>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74"/>
      <c r="F384" s="174"/>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74"/>
      <c r="F385" s="174"/>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74"/>
      <c r="F386" s="174"/>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74"/>
      <c r="F387" s="174"/>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74"/>
      <c r="F388" s="174"/>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74"/>
      <c r="F389" s="174"/>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74"/>
      <c r="F390" s="174"/>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74"/>
      <c r="F391" s="174"/>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74"/>
      <c r="F392" s="174"/>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74"/>
      <c r="F393" s="174"/>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74"/>
      <c r="F394" s="174"/>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74"/>
      <c r="F395" s="174"/>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74"/>
      <c r="F396" s="174"/>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74"/>
      <c r="F397" s="174"/>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74"/>
      <c r="F398" s="174"/>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74"/>
      <c r="F399" s="174"/>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74"/>
      <c r="F400" s="174"/>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74"/>
      <c r="F401" s="174"/>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74"/>
      <c r="F402" s="174"/>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74"/>
      <c r="F403" s="174"/>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74"/>
      <c r="F404" s="174"/>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74"/>
      <c r="F405" s="174"/>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74"/>
      <c r="F406" s="174"/>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74"/>
      <c r="F407" s="174"/>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74"/>
      <c r="F408" s="174"/>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74"/>
      <c r="F409" s="174"/>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74"/>
      <c r="F410" s="174"/>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74"/>
      <c r="F411" s="174"/>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74"/>
      <c r="F412" s="174"/>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74"/>
      <c r="F413" s="174"/>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74"/>
      <c r="F414" s="174"/>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74"/>
      <c r="F415" s="174"/>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74"/>
      <c r="F416" s="174"/>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74"/>
      <c r="F417" s="174"/>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74"/>
      <c r="F418" s="174"/>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74"/>
      <c r="F419" s="174"/>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74"/>
      <c r="F420" s="174"/>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74"/>
      <c r="F421" s="174"/>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74"/>
      <c r="F422" s="174"/>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74"/>
      <c r="F423" s="174"/>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74"/>
      <c r="F424" s="174"/>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74"/>
      <c r="F425" s="174"/>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74"/>
      <c r="F426" s="174"/>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74"/>
      <c r="F427" s="174"/>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74"/>
      <c r="F428" s="174"/>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74"/>
      <c r="F429" s="174"/>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74"/>
      <c r="F430" s="174"/>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74"/>
      <c r="F431" s="174"/>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74"/>
      <c r="F432" s="174"/>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74"/>
      <c r="F433" s="174"/>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74"/>
      <c r="F434" s="174"/>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74"/>
      <c r="F435" s="174"/>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74"/>
      <c r="F436" s="174"/>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74"/>
      <c r="F437" s="174"/>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74"/>
      <c r="F438" s="174"/>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74"/>
      <c r="F439" s="174"/>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74"/>
      <c r="F440" s="174"/>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74"/>
      <c r="F441" s="174"/>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74"/>
      <c r="F442" s="174"/>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74"/>
      <c r="F443" s="174"/>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74"/>
      <c r="F444" s="174"/>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74"/>
      <c r="F445" s="174"/>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74"/>
      <c r="F446" s="174"/>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74"/>
      <c r="F447" s="174"/>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74"/>
      <c r="F448" s="174"/>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74"/>
      <c r="F449" s="174"/>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74"/>
      <c r="F450" s="174"/>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74"/>
      <c r="F451" s="174"/>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74"/>
      <c r="F452" s="174"/>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74"/>
      <c r="F453" s="174"/>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74"/>
      <c r="F454" s="174"/>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74"/>
      <c r="F455" s="174"/>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74"/>
      <c r="F456" s="174"/>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74"/>
      <c r="F457" s="174"/>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74"/>
      <c r="F458" s="174"/>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74"/>
      <c r="F459" s="174"/>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74"/>
      <c r="F460" s="174"/>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74"/>
      <c r="F461" s="174"/>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74"/>
      <c r="F462" s="174"/>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74"/>
      <c r="F463" s="174"/>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74"/>
      <c r="F464" s="174"/>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74"/>
      <c r="F465" s="174"/>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74"/>
      <c r="F466" s="174"/>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74"/>
      <c r="F467" s="174"/>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74"/>
      <c r="F468" s="174"/>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74"/>
      <c r="F469" s="174"/>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74"/>
      <c r="F470" s="174"/>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74"/>
      <c r="F471" s="174"/>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74"/>
      <c r="F472" s="174"/>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74"/>
      <c r="F473" s="174"/>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74"/>
      <c r="F474" s="174"/>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74"/>
      <c r="F475" s="174"/>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74"/>
      <c r="F476" s="174"/>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74"/>
      <c r="F477" s="174"/>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74"/>
      <c r="F478" s="174"/>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74"/>
      <c r="F479" s="174"/>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74"/>
      <c r="F480" s="174"/>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74"/>
      <c r="F481" s="174"/>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74"/>
      <c r="F482" s="174"/>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74"/>
      <c r="F483" s="174"/>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74"/>
      <c r="F484" s="174"/>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74"/>
      <c r="F485" s="174"/>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74"/>
      <c r="F486" s="174"/>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74"/>
      <c r="F487" s="174"/>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74"/>
      <c r="F488" s="174"/>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74"/>
      <c r="F489" s="174"/>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74"/>
      <c r="F490" s="174"/>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74"/>
      <c r="F491" s="174"/>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74"/>
      <c r="F492" s="174"/>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74"/>
      <c r="F493" s="174"/>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74"/>
      <c r="F494" s="174"/>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74"/>
      <c r="F495" s="174"/>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74"/>
      <c r="F496" s="174"/>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74"/>
      <c r="F497" s="174"/>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74"/>
      <c r="F498" s="174"/>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74"/>
      <c r="F499" s="174"/>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74"/>
      <c r="F500" s="174"/>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74"/>
      <c r="F501" s="174"/>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74"/>
      <c r="F502" s="174"/>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74"/>
      <c r="F503" s="174"/>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74"/>
      <c r="F504" s="174"/>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74"/>
      <c r="F505" s="174"/>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74"/>
      <c r="F506" s="174"/>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74"/>
      <c r="F507" s="174"/>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74"/>
      <c r="F508" s="174"/>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74"/>
      <c r="F509" s="174"/>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74"/>
      <c r="F510" s="174"/>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74"/>
      <c r="F511" s="174"/>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74"/>
      <c r="F512" s="174"/>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74"/>
      <c r="F513" s="174"/>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74"/>
      <c r="F514" s="174"/>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74"/>
      <c r="F515" s="174"/>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74"/>
      <c r="F516" s="174"/>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74"/>
      <c r="F517" s="174"/>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74"/>
      <c r="F518" s="174"/>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74"/>
      <c r="F519" s="174"/>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74"/>
      <c r="F520" s="174"/>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74"/>
      <c r="F521" s="174"/>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74"/>
      <c r="F522" s="174"/>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74"/>
      <c r="F523" s="174"/>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74"/>
      <c r="F524" s="174"/>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74"/>
      <c r="F525" s="174"/>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74"/>
      <c r="F526" s="174"/>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74"/>
      <c r="F527" s="174"/>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74"/>
      <c r="F528" s="174"/>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74"/>
      <c r="F529" s="174"/>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74"/>
      <c r="F530" s="174"/>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74"/>
      <c r="F531" s="174"/>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74"/>
      <c r="F532" s="174"/>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74"/>
      <c r="F533" s="174"/>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74"/>
      <c r="F534" s="174"/>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74"/>
      <c r="F535" s="174"/>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74"/>
      <c r="F536" s="174"/>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74"/>
      <c r="F537" s="174"/>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74"/>
      <c r="F538" s="174"/>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74"/>
      <c r="F539" s="174"/>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74"/>
      <c r="F540" s="174"/>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74"/>
      <c r="F541" s="174"/>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74"/>
      <c r="F542" s="174"/>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74"/>
      <c r="F543" s="174"/>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74"/>
      <c r="F544" s="174"/>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74"/>
      <c r="F545" s="174"/>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74"/>
      <c r="F546" s="174"/>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74"/>
      <c r="F547" s="174"/>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74"/>
      <c r="F548" s="174"/>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74"/>
      <c r="F549" s="174"/>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74"/>
      <c r="F550" s="174"/>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74"/>
      <c r="F551" s="174"/>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74"/>
      <c r="F552" s="174"/>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74"/>
      <c r="F553" s="174"/>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74"/>
      <c r="F554" s="174"/>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74"/>
      <c r="F555" s="174"/>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74"/>
      <c r="F556" s="174"/>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74"/>
      <c r="F557" s="174"/>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74"/>
      <c r="F558" s="174"/>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74"/>
      <c r="F559" s="174"/>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74"/>
      <c r="F560" s="174"/>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74"/>
      <c r="F561" s="174"/>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74"/>
      <c r="F562" s="174"/>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74"/>
      <c r="F563" s="174"/>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74"/>
      <c r="F564" s="174"/>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74"/>
      <c r="F565" s="174"/>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74"/>
      <c r="F566" s="174"/>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74"/>
      <c r="F567" s="174"/>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74"/>
      <c r="F568" s="174"/>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74"/>
      <c r="F569" s="174"/>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74"/>
      <c r="F570" s="174"/>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74"/>
      <c r="F571" s="174"/>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74"/>
      <c r="F572" s="174"/>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74"/>
      <c r="F573" s="174"/>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74"/>
      <c r="F574" s="174"/>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74"/>
      <c r="F575" s="174"/>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74"/>
      <c r="F576" s="174"/>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74"/>
      <c r="F577" s="174"/>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74"/>
      <c r="F578" s="174"/>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74"/>
      <c r="F579" s="174"/>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74"/>
      <c r="F580" s="174"/>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74"/>
      <c r="F581" s="174"/>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74"/>
      <c r="F582" s="174"/>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74"/>
      <c r="F583" s="174"/>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74"/>
      <c r="F584" s="174"/>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74"/>
      <c r="F585" s="174"/>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74"/>
      <c r="F586" s="174"/>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74"/>
      <c r="F587" s="174"/>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74"/>
      <c r="F588" s="174"/>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74"/>
      <c r="F589" s="174"/>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74"/>
      <c r="F590" s="174"/>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74"/>
      <c r="F591" s="174"/>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74"/>
      <c r="F592" s="174"/>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74"/>
      <c r="F593" s="174"/>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74"/>
      <c r="F594" s="174"/>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74"/>
      <c r="F595" s="174"/>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74"/>
      <c r="F596" s="174"/>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74"/>
      <c r="F597" s="174"/>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74"/>
      <c r="F598" s="174"/>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74"/>
      <c r="F599" s="174"/>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74"/>
      <c r="F600" s="174"/>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74"/>
      <c r="F601" s="174"/>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74"/>
      <c r="F602" s="174"/>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74"/>
      <c r="F603" s="174"/>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74"/>
      <c r="F604" s="174"/>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74"/>
      <c r="F605" s="174"/>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74"/>
      <c r="F606" s="174"/>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74"/>
      <c r="F607" s="174"/>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74"/>
      <c r="F608" s="174"/>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74"/>
      <c r="F609" s="174"/>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74"/>
      <c r="F610" s="174"/>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74"/>
      <c r="F611" s="174"/>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74"/>
      <c r="F612" s="174"/>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74"/>
      <c r="F613" s="174"/>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74"/>
      <c r="F614" s="174"/>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74"/>
      <c r="F615" s="174"/>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74"/>
      <c r="F616" s="174"/>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74"/>
      <c r="F617" s="174"/>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74"/>
      <c r="F618" s="174"/>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74"/>
      <c r="F619" s="174"/>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74"/>
      <c r="F620" s="174"/>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74"/>
      <c r="F621" s="174"/>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74"/>
      <c r="F622" s="174"/>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74"/>
      <c r="F623" s="174"/>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74"/>
      <c r="F624" s="174"/>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74"/>
      <c r="F625" s="174"/>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74"/>
      <c r="F626" s="174"/>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74"/>
      <c r="F627" s="174"/>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74"/>
      <c r="F628" s="174"/>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74"/>
      <c r="F629" s="174"/>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74"/>
      <c r="F630" s="174"/>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74"/>
      <c r="F631" s="174"/>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74"/>
      <c r="F632" s="174"/>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74"/>
      <c r="F633" s="174"/>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74"/>
      <c r="F634" s="174"/>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74"/>
      <c r="F635" s="174"/>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74"/>
      <c r="F636" s="174"/>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74"/>
      <c r="F637" s="174"/>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74"/>
      <c r="F638" s="174"/>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74"/>
      <c r="F639" s="174"/>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74"/>
      <c r="F640" s="174"/>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74"/>
      <c r="F641" s="174"/>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74"/>
      <c r="F642" s="174"/>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74"/>
      <c r="F643" s="174"/>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74"/>
      <c r="F644" s="174"/>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74"/>
      <c r="F645" s="174"/>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74"/>
      <c r="F646" s="174"/>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74"/>
      <c r="F647" s="174"/>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74"/>
      <c r="F648" s="174"/>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74"/>
      <c r="F649" s="174"/>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74"/>
      <c r="F650" s="174"/>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74"/>
      <c r="F651" s="174"/>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74"/>
      <c r="F652" s="174"/>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74"/>
      <c r="F653" s="174"/>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74"/>
      <c r="F654" s="174"/>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74"/>
      <c r="F655" s="174"/>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74"/>
      <c r="F656" s="174"/>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74"/>
      <c r="F657" s="174"/>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74"/>
      <c r="F658" s="174"/>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74"/>
      <c r="F659" s="174"/>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74"/>
      <c r="F660" s="174"/>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74"/>
      <c r="F661" s="174"/>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74"/>
      <c r="F662" s="174"/>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74"/>
      <c r="F663" s="174"/>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74"/>
      <c r="F664" s="174"/>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74"/>
      <c r="F665" s="174"/>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74"/>
      <c r="F666" s="174"/>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74"/>
      <c r="F667" s="174"/>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74"/>
      <c r="F668" s="174"/>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74"/>
      <c r="F669" s="174"/>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74"/>
      <c r="F670" s="174"/>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74"/>
      <c r="F671" s="174"/>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74"/>
      <c r="F672" s="174"/>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74"/>
      <c r="F673" s="174"/>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74"/>
      <c r="F674" s="174"/>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74"/>
      <c r="F675" s="174"/>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74"/>
      <c r="F676" s="174"/>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74"/>
      <c r="F677" s="174"/>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74"/>
      <c r="F678" s="174"/>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74"/>
      <c r="F679" s="174"/>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74"/>
      <c r="F680" s="174"/>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74"/>
      <c r="F681" s="174"/>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74"/>
      <c r="F682" s="174"/>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74"/>
      <c r="F683" s="174"/>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74"/>
      <c r="F684" s="174"/>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74"/>
      <c r="F685" s="174"/>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74"/>
      <c r="F686" s="174"/>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74"/>
      <c r="F687" s="174"/>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74"/>
      <c r="F688" s="174"/>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74"/>
      <c r="F689" s="174"/>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74"/>
      <c r="F690" s="174"/>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74"/>
      <c r="F691" s="174"/>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74"/>
      <c r="F692" s="174"/>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74"/>
      <c r="F693" s="174"/>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74"/>
      <c r="F694" s="174"/>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74"/>
      <c r="F695" s="174"/>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74"/>
      <c r="F696" s="174"/>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74"/>
      <c r="F697" s="174"/>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74"/>
      <c r="F698" s="174"/>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74"/>
      <c r="F699" s="174"/>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74"/>
      <c r="F700" s="174"/>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74"/>
      <c r="F701" s="174"/>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74"/>
      <c r="F702" s="174"/>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74"/>
      <c r="F703" s="174"/>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74"/>
      <c r="F704" s="174"/>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74"/>
      <c r="F705" s="174"/>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74"/>
      <c r="F706" s="174"/>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74"/>
      <c r="F707" s="174"/>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74"/>
      <c r="F708" s="174"/>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74"/>
      <c r="F709" s="174"/>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74"/>
      <c r="F710" s="174"/>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74"/>
      <c r="F711" s="174"/>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74"/>
      <c r="F712" s="174"/>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74"/>
      <c r="F713" s="174"/>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74"/>
      <c r="F714" s="174"/>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74"/>
      <c r="F715" s="174"/>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74"/>
      <c r="F716" s="174"/>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74"/>
      <c r="F717" s="174"/>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74"/>
      <c r="F718" s="174"/>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74"/>
      <c r="F719" s="174"/>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74"/>
      <c r="F720" s="174"/>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74"/>
      <c r="F721" s="174"/>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74"/>
      <c r="F722" s="174"/>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74"/>
      <c r="F723" s="174"/>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74"/>
      <c r="F724" s="174"/>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74"/>
      <c r="F725" s="174"/>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74"/>
      <c r="F726" s="174"/>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74"/>
      <c r="F727" s="174"/>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74"/>
      <c r="F728" s="174"/>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74"/>
      <c r="F729" s="174"/>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74"/>
      <c r="F730" s="174"/>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74"/>
      <c r="F731" s="174"/>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74"/>
      <c r="F732" s="174"/>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74"/>
      <c r="F733" s="174"/>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74"/>
      <c r="F734" s="174"/>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74"/>
      <c r="F735" s="174"/>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74"/>
      <c r="F736" s="174"/>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74"/>
      <c r="F737" s="174"/>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74"/>
      <c r="F738" s="174"/>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74"/>
      <c r="F739" s="174"/>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74"/>
      <c r="F740" s="174"/>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74"/>
      <c r="F741" s="174"/>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74"/>
      <c r="F742" s="174"/>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74"/>
      <c r="F743" s="174"/>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74"/>
      <c r="F744" s="174"/>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74"/>
      <c r="F745" s="174"/>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74"/>
      <c r="F746" s="174"/>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74"/>
      <c r="F747" s="174"/>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74"/>
      <c r="F748" s="174"/>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74"/>
      <c r="F749" s="174"/>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74"/>
      <c r="F750" s="174"/>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74"/>
      <c r="F751" s="174"/>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74"/>
      <c r="F752" s="174"/>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74"/>
      <c r="F753" s="174"/>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74"/>
      <c r="F754" s="174"/>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74"/>
      <c r="F755" s="174"/>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74"/>
      <c r="F756" s="174"/>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74"/>
      <c r="F757" s="174"/>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74"/>
      <c r="F758" s="174"/>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74"/>
      <c r="F759" s="174"/>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74"/>
      <c r="F760" s="174"/>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74"/>
      <c r="F761" s="174"/>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74"/>
      <c r="F762" s="174"/>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74"/>
      <c r="F763" s="174"/>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74"/>
      <c r="F764" s="174"/>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74"/>
      <c r="F765" s="174"/>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74"/>
      <c r="F766" s="174"/>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74"/>
      <c r="F767" s="174"/>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74"/>
      <c r="F768" s="174"/>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74"/>
      <c r="F769" s="174"/>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74"/>
      <c r="F770" s="174"/>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74"/>
      <c r="F771" s="174"/>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74"/>
      <c r="F772" s="174"/>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74"/>
      <c r="F773" s="174"/>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74"/>
      <c r="F774" s="174"/>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74"/>
      <c r="F775" s="174"/>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74"/>
      <c r="F776" s="174"/>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74"/>
      <c r="F777" s="174"/>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74"/>
      <c r="F778" s="174"/>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74"/>
      <c r="F779" s="174"/>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74"/>
      <c r="F780" s="174"/>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74"/>
      <c r="F781" s="174"/>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74"/>
      <c r="F782" s="174"/>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74"/>
      <c r="F783" s="174"/>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74"/>
      <c r="F784" s="174"/>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74"/>
      <c r="F785" s="174"/>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74"/>
      <c r="F786" s="174"/>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74"/>
      <c r="F787" s="174"/>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74"/>
      <c r="F788" s="174"/>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74"/>
      <c r="F789" s="174"/>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74"/>
      <c r="F790" s="174"/>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74"/>
      <c r="F791" s="174"/>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74"/>
      <c r="F792" s="174"/>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74"/>
      <c r="F793" s="174"/>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74"/>
      <c r="F794" s="174"/>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74"/>
      <c r="F795" s="174"/>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74"/>
      <c r="F796" s="174"/>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74"/>
      <c r="F797" s="174"/>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74"/>
      <c r="F798" s="174"/>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74"/>
      <c r="F799" s="174"/>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74"/>
      <c r="F800" s="174"/>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74"/>
      <c r="F801" s="174"/>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74"/>
      <c r="F802" s="174"/>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74"/>
      <c r="F803" s="174"/>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74"/>
      <c r="F804" s="174"/>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74"/>
      <c r="F805" s="174"/>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74"/>
      <c r="F806" s="174"/>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74"/>
      <c r="F807" s="174"/>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74"/>
      <c r="F808" s="174"/>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74"/>
      <c r="F809" s="174"/>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74"/>
      <c r="F810" s="174"/>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74"/>
      <c r="F811" s="174"/>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74"/>
      <c r="F812" s="174"/>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74"/>
      <c r="F813" s="174"/>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74"/>
      <c r="F814" s="174"/>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74"/>
      <c r="F815" s="174"/>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74"/>
      <c r="F816" s="174"/>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74"/>
      <c r="F817" s="174"/>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74"/>
      <c r="F818" s="174"/>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74"/>
      <c r="F819" s="174"/>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74"/>
      <c r="F820" s="174"/>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74"/>
      <c r="F821" s="174"/>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74"/>
      <c r="F822" s="174"/>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74"/>
      <c r="F823" s="174"/>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74"/>
      <c r="F824" s="174"/>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74"/>
      <c r="F825" s="174"/>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74"/>
      <c r="F826" s="174"/>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74"/>
      <c r="F827" s="174"/>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74"/>
      <c r="F828" s="174"/>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74"/>
      <c r="F829" s="174"/>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74"/>
      <c r="F830" s="174"/>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74"/>
      <c r="F831" s="174"/>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74"/>
      <c r="F832" s="174"/>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74"/>
      <c r="F833" s="174"/>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74"/>
      <c r="F834" s="174"/>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74"/>
      <c r="F835" s="174"/>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74"/>
      <c r="F836" s="174"/>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74"/>
      <c r="F837" s="174"/>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74"/>
      <c r="F838" s="174"/>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74"/>
      <c r="F839" s="174"/>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74"/>
      <c r="F840" s="174"/>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74"/>
      <c r="F841" s="174"/>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74"/>
      <c r="F842" s="174"/>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74"/>
      <c r="F843" s="174"/>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74"/>
      <c r="F844" s="174"/>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74"/>
      <c r="F845" s="174"/>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74"/>
      <c r="F846" s="174"/>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74"/>
      <c r="F847" s="174"/>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74"/>
      <c r="F848" s="174"/>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74"/>
      <c r="F849" s="174"/>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74"/>
      <c r="F850" s="174"/>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74"/>
      <c r="F851" s="174"/>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74"/>
      <c r="F852" s="174"/>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74"/>
      <c r="F853" s="174"/>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74"/>
      <c r="F854" s="174"/>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74"/>
      <c r="F855" s="174"/>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74"/>
      <c r="F856" s="174"/>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74"/>
      <c r="F857" s="174"/>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74"/>
      <c r="F858" s="174"/>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74"/>
      <c r="F859" s="174"/>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74"/>
      <c r="F860" s="174"/>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74"/>
      <c r="F861" s="174"/>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74"/>
      <c r="F862" s="174"/>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74"/>
      <c r="F863" s="174"/>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74"/>
      <c r="F864" s="174"/>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74"/>
      <c r="F865" s="174"/>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74"/>
      <c r="F866" s="174"/>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74"/>
      <c r="F867" s="174"/>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74"/>
      <c r="F868" s="174"/>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74"/>
      <c r="F869" s="174"/>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74"/>
      <c r="F870" s="174"/>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74"/>
      <c r="F871" s="174"/>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74"/>
      <c r="F872" s="174"/>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74"/>
      <c r="F873" s="174"/>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74"/>
      <c r="F874" s="174"/>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74"/>
      <c r="F875" s="174"/>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74"/>
      <c r="F876" s="174"/>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74"/>
      <c r="F877" s="174"/>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74"/>
      <c r="F878" s="174"/>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74"/>
      <c r="F879" s="174"/>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74"/>
      <c r="F880" s="174"/>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74"/>
      <c r="F881" s="174"/>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74"/>
      <c r="F882" s="174"/>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74"/>
      <c r="F883" s="174"/>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74"/>
      <c r="F884" s="174"/>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74"/>
      <c r="F885" s="174"/>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74"/>
      <c r="F886" s="174"/>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74"/>
      <c r="F887" s="174"/>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74"/>
      <c r="F888" s="174"/>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74"/>
      <c r="F889" s="174"/>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74"/>
      <c r="F890" s="174"/>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74"/>
      <c r="F891" s="174"/>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74"/>
      <c r="F892" s="174"/>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74"/>
      <c r="F893" s="174"/>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74"/>
      <c r="F894" s="174"/>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74"/>
      <c r="F895" s="174"/>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74"/>
      <c r="F896" s="174"/>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74"/>
      <c r="F897" s="174"/>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74"/>
      <c r="F898" s="174"/>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74"/>
      <c r="F899" s="174"/>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74"/>
      <c r="F900" s="174"/>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74"/>
      <c r="F901" s="174"/>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74"/>
      <c r="F902" s="174"/>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74"/>
      <c r="F903" s="174"/>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74"/>
      <c r="F904" s="174"/>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74"/>
      <c r="F905" s="174"/>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74"/>
      <c r="F906" s="174"/>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74"/>
      <c r="F907" s="174"/>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74"/>
      <c r="F908" s="174"/>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74"/>
      <c r="F909" s="174"/>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74"/>
      <c r="F910" s="174"/>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74"/>
      <c r="F911" s="174"/>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74"/>
      <c r="F912" s="174"/>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74"/>
      <c r="F913" s="174"/>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74"/>
      <c r="F914" s="174"/>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74"/>
      <c r="F915" s="174"/>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74"/>
      <c r="F916" s="174"/>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74"/>
      <c r="F917" s="174"/>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74"/>
      <c r="F918" s="174"/>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74"/>
      <c r="F919" s="174"/>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74"/>
      <c r="F920" s="174"/>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74"/>
      <c r="F921" s="174"/>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74"/>
      <c r="F922" s="174"/>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74"/>
      <c r="F923" s="174"/>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74"/>
      <c r="F924" s="174"/>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74"/>
      <c r="F925" s="174"/>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74"/>
      <c r="F926" s="174"/>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74"/>
      <c r="F927" s="174"/>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74"/>
      <c r="F928" s="174"/>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74"/>
      <c r="F929" s="174"/>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74"/>
      <c r="F930" s="174"/>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74"/>
      <c r="F931" s="174"/>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74"/>
      <c r="F932" s="174"/>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74"/>
      <c r="F933" s="174"/>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74"/>
      <c r="F934" s="174"/>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74"/>
      <c r="F935" s="174"/>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74"/>
      <c r="F936" s="174"/>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74"/>
      <c r="F937" s="174"/>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74"/>
      <c r="F938" s="174"/>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74"/>
      <c r="F939" s="174"/>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74"/>
      <c r="F940" s="174"/>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74"/>
      <c r="F941" s="174"/>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74"/>
      <c r="F942" s="174"/>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74"/>
      <c r="F943" s="174"/>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74"/>
      <c r="F944" s="174"/>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74"/>
      <c r="F945" s="174"/>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74"/>
      <c r="F946" s="174"/>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74"/>
      <c r="F947" s="174"/>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74"/>
      <c r="F948" s="174"/>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74"/>
      <c r="F949" s="174"/>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74"/>
      <c r="F950" s="174"/>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74"/>
      <c r="F951" s="174"/>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74"/>
      <c r="F952" s="174"/>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74"/>
      <c r="F953" s="174"/>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74"/>
      <c r="F954" s="174"/>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74"/>
      <c r="F955" s="174"/>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74"/>
      <c r="F956" s="174"/>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74"/>
      <c r="F957" s="174"/>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74"/>
      <c r="F958" s="174"/>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74"/>
      <c r="F959" s="174"/>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74"/>
      <c r="F960" s="174"/>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74"/>
      <c r="F961" s="174"/>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74"/>
      <c r="F962" s="174"/>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74"/>
      <c r="F963" s="174"/>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74"/>
      <c r="F964" s="174"/>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74"/>
      <c r="F965" s="174"/>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74"/>
      <c r="F966" s="174"/>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74"/>
      <c r="F967" s="174"/>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74"/>
      <c r="F968" s="174"/>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74"/>
      <c r="F969" s="174"/>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74"/>
      <c r="F970" s="174"/>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74"/>
      <c r="F971" s="174"/>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74"/>
      <c r="F972" s="174"/>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74"/>
      <c r="F973" s="174"/>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74"/>
      <c r="F974" s="174"/>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74"/>
      <c r="F975" s="174"/>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74"/>
      <c r="F976" s="174"/>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74"/>
      <c r="F977" s="174"/>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74"/>
      <c r="F978" s="174"/>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74"/>
      <c r="F979" s="174"/>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74"/>
      <c r="F980" s="174"/>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74"/>
      <c r="F981" s="174"/>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74"/>
      <c r="F982" s="174"/>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74"/>
      <c r="F983" s="174"/>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74"/>
      <c r="F984" s="174"/>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74"/>
      <c r="F985" s="174"/>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74"/>
      <c r="F986" s="174"/>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74"/>
      <c r="F987" s="174"/>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74"/>
      <c r="F988" s="174"/>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74"/>
      <c r="F989" s="174"/>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74"/>
      <c r="F990" s="174"/>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74"/>
      <c r="F991" s="174"/>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74"/>
      <c r="F992" s="174"/>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74"/>
      <c r="F993" s="174"/>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74"/>
      <c r="F994" s="174"/>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74"/>
      <c r="F995" s="174"/>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74"/>
      <c r="F996" s="174"/>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74"/>
      <c r="F997" s="174"/>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74"/>
      <c r="F998" s="174"/>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74"/>
      <c r="F999" s="174"/>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74"/>
      <c r="F1000" s="174"/>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74"/>
      <c r="F1001" s="174"/>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74"/>
      <c r="F1002" s="174"/>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74"/>
      <c r="F1003" s="174"/>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74"/>
      <c r="F1004" s="174"/>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74"/>
      <c r="F1005" s="174"/>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74"/>
      <c r="F1006" s="174"/>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74"/>
      <c r="F1007" s="174"/>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74"/>
      <c r="F1008" s="174"/>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74"/>
      <c r="F1009" s="174"/>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174"/>
      <c r="F1010" s="174"/>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174"/>
      <c r="F1011" s="174"/>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174"/>
      <c r="F1012" s="174"/>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174"/>
      <c r="F1013" s="174"/>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174"/>
      <c r="F1014" s="174"/>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174"/>
      <c r="F1015" s="174"/>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174"/>
      <c r="F1016" s="174"/>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174"/>
      <c r="F1017" s="174"/>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99"/>
  </sheetPr>
  <dimension ref="A1:Y1009"/>
  <sheetViews>
    <sheetView tabSelected="1" workbookViewId="0">
      <pane ySplit="1" topLeftCell="A2" activePane="bottomLeft" state="frozen"/>
      <selection pane="bottomLeft" activeCell="E17" sqref="E17"/>
    </sheetView>
  </sheetViews>
  <sheetFormatPr defaultColWidth="14.42578125" defaultRowHeight="15.75" customHeight="1" x14ac:dyDescent="0.2"/>
  <cols>
    <col min="1" max="1" width="6.5703125" customWidth="1"/>
    <col min="2" max="2" width="19.28515625" customWidth="1"/>
    <col min="3" max="3" width="10.140625" customWidth="1"/>
    <col min="4" max="4" width="11.28515625" customWidth="1"/>
    <col min="5" max="6" width="8.140625" customWidth="1"/>
    <col min="7" max="11" width="10.140625" hidden="1" customWidth="1"/>
    <col min="12" max="12" width="7.42578125" customWidth="1"/>
    <col min="13" max="13" width="10.42578125" customWidth="1"/>
    <col min="14" max="23" width="4" customWidth="1"/>
    <col min="24" max="25" width="3.85546875" customWidth="1"/>
  </cols>
  <sheetData>
    <row r="1" spans="1:25" ht="15.75" customHeight="1" x14ac:dyDescent="0.2">
      <c r="A1" s="22" t="s">
        <v>0</v>
      </c>
      <c r="B1" s="22" t="s">
        <v>1</v>
      </c>
      <c r="C1" s="22" t="s">
        <v>2</v>
      </c>
      <c r="D1" s="1" t="s">
        <v>3</v>
      </c>
      <c r="E1" s="22" t="s">
        <v>4</v>
      </c>
      <c r="F1" s="22"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1</v>
      </c>
      <c r="B2" s="10" t="s">
        <v>19</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1</v>
      </c>
      <c r="B3" s="10" t="s">
        <v>51</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9">
        <v>1</v>
      </c>
      <c r="B4" s="10" t="s">
        <v>52</v>
      </c>
      <c r="C4" s="10" t="s">
        <v>12</v>
      </c>
      <c r="D4" s="24" t="s">
        <v>21</v>
      </c>
      <c r="E4" s="25">
        <v>2</v>
      </c>
      <c r="F4" s="24">
        <v>0</v>
      </c>
      <c r="G4" s="27">
        <f t="shared" si="0"/>
        <v>2</v>
      </c>
      <c r="H4" s="27">
        <f t="shared" si="1"/>
        <v>1</v>
      </c>
      <c r="I4" s="2"/>
      <c r="J4" s="28">
        <v>0</v>
      </c>
      <c r="K4" s="29">
        <v>0</v>
      </c>
      <c r="L4" s="34"/>
      <c r="M4" s="41" t="s">
        <v>33</v>
      </c>
      <c r="N4" s="606" t="s">
        <v>35</v>
      </c>
      <c r="O4" s="516"/>
      <c r="P4" s="606" t="s">
        <v>18</v>
      </c>
      <c r="Q4" s="516"/>
      <c r="R4" s="606" t="s">
        <v>37</v>
      </c>
      <c r="S4" s="516"/>
      <c r="T4" s="606" t="s">
        <v>38</v>
      </c>
      <c r="U4" s="516"/>
      <c r="V4" s="606" t="s">
        <v>39</v>
      </c>
      <c r="W4" s="516"/>
      <c r="X4" s="43"/>
      <c r="Y4" s="43"/>
    </row>
    <row r="5" spans="1:25" ht="15.75" customHeight="1" x14ac:dyDescent="0.2">
      <c r="A5" s="35">
        <v>1</v>
      </c>
      <c r="B5" s="36" t="s">
        <v>57</v>
      </c>
      <c r="C5" s="36" t="s">
        <v>12</v>
      </c>
      <c r="D5" s="37" t="s">
        <v>21</v>
      </c>
      <c r="E5" s="25">
        <v>2</v>
      </c>
      <c r="F5" s="37">
        <v>0</v>
      </c>
      <c r="G5" s="27">
        <f t="shared" si="0"/>
        <v>2</v>
      </c>
      <c r="H5" s="27">
        <f t="shared" si="1"/>
        <v>1</v>
      </c>
      <c r="I5" s="42"/>
      <c r="J5" s="40">
        <v>0</v>
      </c>
      <c r="K5" s="27">
        <v>0</v>
      </c>
      <c r="L5" s="45"/>
      <c r="M5" s="46" t="s">
        <v>50</v>
      </c>
      <c r="N5" s="2"/>
      <c r="O5" s="34"/>
      <c r="P5" s="2"/>
      <c r="Q5" s="34"/>
      <c r="R5" s="2"/>
      <c r="S5" s="34"/>
      <c r="T5" s="2"/>
      <c r="U5" s="34"/>
      <c r="V5" s="2"/>
      <c r="W5" s="34"/>
      <c r="X5" s="42"/>
      <c r="Y5" s="42"/>
    </row>
    <row r="6" spans="1:25" ht="15.75" customHeight="1" x14ac:dyDescent="0.2">
      <c r="A6" s="9">
        <v>2</v>
      </c>
      <c r="B6" s="10" t="s">
        <v>59</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2</v>
      </c>
      <c r="B7" s="10" t="s">
        <v>63</v>
      </c>
      <c r="C7" s="10" t="s">
        <v>12</v>
      </c>
      <c r="D7" s="24" t="s">
        <v>21</v>
      </c>
      <c r="E7" s="25">
        <v>2</v>
      </c>
      <c r="F7" s="24">
        <v>0</v>
      </c>
      <c r="G7" s="27">
        <f t="shared" si="0"/>
        <v>2</v>
      </c>
      <c r="H7" s="27">
        <f t="shared" si="1"/>
        <v>1</v>
      </c>
      <c r="I7" s="2"/>
      <c r="J7" s="28">
        <v>0</v>
      </c>
      <c r="K7" s="29">
        <v>0</v>
      </c>
      <c r="L7" s="34"/>
      <c r="M7" s="34" t="s">
        <v>65</v>
      </c>
      <c r="N7" s="27">
        <f t="shared" ref="N7:O7" si="3">SUM(R7+P7+T7+V7+Z7)</f>
        <v>9</v>
      </c>
      <c r="O7" s="52">
        <f t="shared" si="3"/>
        <v>10</v>
      </c>
      <c r="P7" s="29">
        <f t="shared" ref="P7:P10" si="4">SUMIFS($H$2:$H1017, $C$2:$C1017, M7, $D$2:$D1017, $P$4)</f>
        <v>5</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2</v>
      </c>
      <c r="B8" s="36" t="s">
        <v>69</v>
      </c>
      <c r="C8" s="36" t="s">
        <v>12</v>
      </c>
      <c r="D8" s="37" t="s">
        <v>21</v>
      </c>
      <c r="E8" s="25">
        <v>2</v>
      </c>
      <c r="F8" s="37">
        <v>0</v>
      </c>
      <c r="G8" s="27">
        <f t="shared" si="0"/>
        <v>2</v>
      </c>
      <c r="H8" s="27">
        <f t="shared" si="1"/>
        <v>1</v>
      </c>
      <c r="I8" s="42"/>
      <c r="J8" s="40">
        <v>0</v>
      </c>
      <c r="K8" s="27">
        <v>0</v>
      </c>
      <c r="L8" s="45"/>
      <c r="M8" s="58" t="s">
        <v>70</v>
      </c>
      <c r="N8" s="59">
        <f t="shared" ref="N8:O8" si="12">SUM(R8+P8+T8+V8+Z8)</f>
        <v>9</v>
      </c>
      <c r="O8" s="63">
        <f t="shared" si="12"/>
        <v>9</v>
      </c>
      <c r="P8" s="59">
        <f t="shared" si="4"/>
        <v>5</v>
      </c>
      <c r="Q8" s="63">
        <f t="shared" si="5"/>
        <v>5</v>
      </c>
      <c r="R8" s="59">
        <f t="shared" si="6"/>
        <v>0</v>
      </c>
      <c r="S8" s="63">
        <f t="shared" si="7"/>
        <v>0</v>
      </c>
      <c r="T8" s="59">
        <f t="shared" si="8"/>
        <v>3</v>
      </c>
      <c r="U8" s="63">
        <f t="shared" si="9"/>
        <v>3</v>
      </c>
      <c r="V8" s="59">
        <f t="shared" si="10"/>
        <v>1</v>
      </c>
      <c r="W8" s="63">
        <f t="shared" si="11"/>
        <v>1</v>
      </c>
      <c r="X8" s="29"/>
      <c r="Y8" s="29"/>
    </row>
    <row r="9" spans="1:25" ht="15.75" customHeight="1" x14ac:dyDescent="0.2">
      <c r="A9" s="35">
        <v>3</v>
      </c>
      <c r="B9" s="36" t="s">
        <v>105</v>
      </c>
      <c r="C9" s="36" t="s">
        <v>12</v>
      </c>
      <c r="D9" s="37" t="s">
        <v>21</v>
      </c>
      <c r="E9" s="25">
        <v>2</v>
      </c>
      <c r="F9" s="37">
        <v>0</v>
      </c>
      <c r="G9" s="27">
        <f t="shared" si="0"/>
        <v>2</v>
      </c>
      <c r="H9" s="27">
        <f t="shared" si="1"/>
        <v>1</v>
      </c>
      <c r="I9" s="42"/>
      <c r="J9" s="40">
        <v>0</v>
      </c>
      <c r="K9" s="27">
        <v>0</v>
      </c>
      <c r="L9" s="45"/>
      <c r="M9" s="67" t="s">
        <v>86</v>
      </c>
      <c r="N9" s="70">
        <f t="shared" ref="N9:O9" si="13">SUM(R9+P9+T9+V9+Z9)</f>
        <v>1</v>
      </c>
      <c r="O9" s="72">
        <f t="shared" si="13"/>
        <v>5</v>
      </c>
      <c r="P9" s="70">
        <f t="shared" si="4"/>
        <v>1</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5</v>
      </c>
      <c r="B10" s="36" t="s">
        <v>111</v>
      </c>
      <c r="C10" s="36" t="s">
        <v>12</v>
      </c>
      <c r="D10" s="37" t="s">
        <v>21</v>
      </c>
      <c r="E10" s="25">
        <v>2</v>
      </c>
      <c r="F10" s="37">
        <v>0</v>
      </c>
      <c r="G10" s="27">
        <f t="shared" si="0"/>
        <v>2</v>
      </c>
      <c r="H10" s="27">
        <f t="shared" si="1"/>
        <v>1</v>
      </c>
      <c r="I10" s="42"/>
      <c r="J10" s="40">
        <v>0</v>
      </c>
      <c r="K10" s="27">
        <v>0</v>
      </c>
      <c r="L10" s="45"/>
      <c r="M10" s="78" t="s">
        <v>99</v>
      </c>
      <c r="N10" s="80">
        <f t="shared" ref="N10:O10" si="14">SUM(R10+P10+T10+V10+Z10)</f>
        <v>1</v>
      </c>
      <c r="O10" s="82">
        <f t="shared" si="14"/>
        <v>2</v>
      </c>
      <c r="P10" s="80">
        <f t="shared" si="4"/>
        <v>1</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10</v>
      </c>
      <c r="B11" s="10" t="s">
        <v>118</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9">
        <v>0</v>
      </c>
      <c r="B12" s="28" t="s">
        <v>121</v>
      </c>
      <c r="C12" s="28" t="s">
        <v>65</v>
      </c>
      <c r="D12" s="88" t="s">
        <v>18</v>
      </c>
      <c r="E12" s="85">
        <v>2</v>
      </c>
      <c r="F12" s="88">
        <v>0</v>
      </c>
      <c r="G12" s="27">
        <f t="shared" si="0"/>
        <v>2</v>
      </c>
      <c r="H12" s="27">
        <f t="shared" si="1"/>
        <v>1</v>
      </c>
      <c r="I12" s="65">
        <f t="shared" ref="I12:I21" si="15">(MIN(E12,2)+F12-G12)*50</f>
        <v>0</v>
      </c>
      <c r="J12" s="40">
        <v>1</v>
      </c>
      <c r="K12" s="87">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0</v>
      </c>
      <c r="B13" s="40" t="s">
        <v>156</v>
      </c>
      <c r="C13" s="40" t="s">
        <v>65</v>
      </c>
      <c r="D13" s="65" t="s">
        <v>18</v>
      </c>
      <c r="E13" s="65">
        <v>0</v>
      </c>
      <c r="F13" s="65">
        <v>0</v>
      </c>
      <c r="G13" s="27">
        <f t="shared" si="0"/>
        <v>0</v>
      </c>
      <c r="H13" s="27">
        <f t="shared" si="1"/>
        <v>0</v>
      </c>
      <c r="I13" s="65">
        <f t="shared" si="15"/>
        <v>0</v>
      </c>
      <c r="J13" s="40">
        <v>1</v>
      </c>
      <c r="K13" s="87">
        <v>1</v>
      </c>
      <c r="L13" s="45"/>
      <c r="M13" s="45" t="s">
        <v>65</v>
      </c>
      <c r="N13" s="27">
        <f t="shared" ref="N13:O13" si="17">SUM(R13+P13+T13+V13+Z13)</f>
        <v>18</v>
      </c>
      <c r="O13" s="52">
        <f t="shared" si="17"/>
        <v>20</v>
      </c>
      <c r="P13" s="27">
        <f t="shared" ref="P13:P16" si="18">SUMIFS($G$2:$G1017, $C$2:$C1017, M7, $D$2:$D1017, $P$4)</f>
        <v>10</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167</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17</v>
      </c>
      <c r="O14" s="63">
        <f t="shared" si="26"/>
        <v>18</v>
      </c>
      <c r="P14" s="59">
        <f t="shared" si="18"/>
        <v>9</v>
      </c>
      <c r="Q14" s="63">
        <f t="shared" si="19"/>
        <v>10</v>
      </c>
      <c r="R14" s="59">
        <f t="shared" si="20"/>
        <v>0</v>
      </c>
      <c r="S14" s="63">
        <f t="shared" si="21"/>
        <v>0</v>
      </c>
      <c r="T14" s="59">
        <f t="shared" si="22"/>
        <v>6</v>
      </c>
      <c r="U14" s="63">
        <f t="shared" si="23"/>
        <v>6</v>
      </c>
      <c r="V14" s="59">
        <f t="shared" si="24"/>
        <v>2</v>
      </c>
      <c r="W14" s="63">
        <f t="shared" si="25"/>
        <v>2</v>
      </c>
      <c r="X14" s="27"/>
      <c r="Y14" s="27"/>
    </row>
    <row r="15" spans="1:25" ht="15.75" customHeight="1" x14ac:dyDescent="0.2">
      <c r="A15" s="102">
        <v>1</v>
      </c>
      <c r="B15" s="110" t="s">
        <v>174</v>
      </c>
      <c r="C15" s="110" t="s">
        <v>65</v>
      </c>
      <c r="D15" s="118" t="s">
        <v>168</v>
      </c>
      <c r="E15" s="119">
        <v>2</v>
      </c>
      <c r="F15" s="118">
        <v>0</v>
      </c>
      <c r="G15" s="27">
        <f t="shared" si="0"/>
        <v>2</v>
      </c>
      <c r="H15" s="27">
        <f t="shared" si="1"/>
        <v>1</v>
      </c>
      <c r="I15" s="65">
        <f t="shared" si="15"/>
        <v>0</v>
      </c>
      <c r="J15" s="40">
        <v>1</v>
      </c>
      <c r="K15" s="87">
        <v>4</v>
      </c>
      <c r="L15" s="34"/>
      <c r="M15" s="67" t="s">
        <v>86</v>
      </c>
      <c r="N15" s="70">
        <f t="shared" ref="N15:O15" si="27">SUM(R15+P15+T15+V15+Z15)</f>
        <v>1</v>
      </c>
      <c r="O15" s="72">
        <f t="shared" si="27"/>
        <v>10</v>
      </c>
      <c r="P15" s="70">
        <f t="shared" si="18"/>
        <v>1</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89">
        <v>2</v>
      </c>
      <c r="B16" s="90" t="s">
        <v>194</v>
      </c>
      <c r="C16" s="90" t="s">
        <v>65</v>
      </c>
      <c r="D16" s="91" t="s">
        <v>38</v>
      </c>
      <c r="E16" s="92">
        <v>2</v>
      </c>
      <c r="F16" s="91">
        <v>0</v>
      </c>
      <c r="G16" s="27">
        <f t="shared" si="0"/>
        <v>2</v>
      </c>
      <c r="H16" s="27">
        <f t="shared" si="1"/>
        <v>1</v>
      </c>
      <c r="I16" s="65">
        <f t="shared" si="15"/>
        <v>0</v>
      </c>
      <c r="J16" s="40">
        <v>1</v>
      </c>
      <c r="K16" s="87">
        <v>3</v>
      </c>
      <c r="L16" s="57"/>
      <c r="M16" s="78" t="s">
        <v>99</v>
      </c>
      <c r="N16" s="80">
        <f t="shared" ref="N16:O16" si="28">SUM(R16+P16+T16+V16+Z16)</f>
        <v>1</v>
      </c>
      <c r="O16" s="82">
        <f t="shared" si="28"/>
        <v>2</v>
      </c>
      <c r="P16" s="80">
        <f t="shared" si="18"/>
        <v>1</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111">
        <v>3</v>
      </c>
      <c r="B17" s="112" t="s">
        <v>204</v>
      </c>
      <c r="C17" s="112" t="s">
        <v>65</v>
      </c>
      <c r="D17" s="120" t="s">
        <v>37</v>
      </c>
      <c r="E17" s="100">
        <v>2</v>
      </c>
      <c r="F17" s="120">
        <v>0</v>
      </c>
      <c r="G17" s="27">
        <f t="shared" si="0"/>
        <v>2</v>
      </c>
      <c r="H17" s="27">
        <f t="shared" si="1"/>
        <v>1</v>
      </c>
      <c r="I17" s="65">
        <f t="shared" si="15"/>
        <v>0</v>
      </c>
      <c r="J17" s="40">
        <v>1</v>
      </c>
      <c r="K17" s="87">
        <v>2</v>
      </c>
      <c r="L17" s="57"/>
      <c r="M17" s="107" t="s">
        <v>35</v>
      </c>
      <c r="N17" s="26"/>
      <c r="O17" s="48"/>
      <c r="P17" s="26"/>
      <c r="Q17" s="48"/>
      <c r="R17" s="26"/>
      <c r="S17" s="48"/>
      <c r="T17" s="26"/>
      <c r="U17" s="48"/>
      <c r="V17" s="26"/>
      <c r="W17" s="48"/>
      <c r="X17" s="42"/>
      <c r="Y17" s="42"/>
    </row>
    <row r="18" spans="1:25" ht="15.75" customHeight="1" x14ac:dyDescent="0.2">
      <c r="A18" s="27">
        <v>3</v>
      </c>
      <c r="B18" s="40" t="s">
        <v>208</v>
      </c>
      <c r="C18" s="40" t="s">
        <v>65</v>
      </c>
      <c r="D18" s="65" t="s">
        <v>18</v>
      </c>
      <c r="E18" s="85">
        <v>2</v>
      </c>
      <c r="F18" s="65">
        <v>0</v>
      </c>
      <c r="G18" s="27">
        <f t="shared" si="0"/>
        <v>2</v>
      </c>
      <c r="H18" s="27">
        <f t="shared" si="1"/>
        <v>1</v>
      </c>
      <c r="I18" s="65">
        <f t="shared" si="15"/>
        <v>0</v>
      </c>
      <c r="J18" s="40">
        <v>1</v>
      </c>
      <c r="K18" s="87">
        <v>1</v>
      </c>
      <c r="L18" s="34"/>
      <c r="M18" s="109" t="s">
        <v>50</v>
      </c>
      <c r="N18" s="35">
        <f t="shared" ref="N18:Q18" si="29">SUM(N6:N10)</f>
        <v>30</v>
      </c>
      <c r="O18" s="50">
        <f t="shared" si="29"/>
        <v>36</v>
      </c>
      <c r="P18" s="35">
        <f t="shared" si="29"/>
        <v>22</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103">
        <v>3</v>
      </c>
      <c r="B19" s="104" t="s">
        <v>221</v>
      </c>
      <c r="C19" s="104" t="s">
        <v>65</v>
      </c>
      <c r="D19" s="106" t="s">
        <v>38</v>
      </c>
      <c r="E19" s="92">
        <v>2</v>
      </c>
      <c r="F19" s="106">
        <v>0</v>
      </c>
      <c r="G19" s="27">
        <f t="shared" si="0"/>
        <v>2</v>
      </c>
      <c r="H19" s="27">
        <f t="shared" si="1"/>
        <v>1</v>
      </c>
      <c r="I19" s="65">
        <f t="shared" si="15"/>
        <v>0</v>
      </c>
      <c r="J19" s="40">
        <v>1</v>
      </c>
      <c r="K19" s="87">
        <v>3</v>
      </c>
      <c r="L19" s="57"/>
      <c r="M19" s="114" t="s">
        <v>116</v>
      </c>
      <c r="N19" s="115">
        <f t="shared" ref="N19:O19" si="31">SUM(N12:N16)</f>
        <v>57</v>
      </c>
      <c r="O19" s="117">
        <f t="shared" si="31"/>
        <v>70</v>
      </c>
      <c r="P19" s="115">
        <f t="shared" ref="P19:W19" si="32">SUM(P12:P16)</f>
        <v>41</v>
      </c>
      <c r="Q19" s="117">
        <f t="shared" si="32"/>
        <v>49</v>
      </c>
      <c r="R19" s="115">
        <f t="shared" si="32"/>
        <v>2</v>
      </c>
      <c r="S19" s="117">
        <f t="shared" si="32"/>
        <v>2</v>
      </c>
      <c r="T19" s="115">
        <f t="shared" si="32"/>
        <v>10</v>
      </c>
      <c r="U19" s="117">
        <f t="shared" si="32"/>
        <v>15</v>
      </c>
      <c r="V19" s="115">
        <f t="shared" si="32"/>
        <v>4</v>
      </c>
      <c r="W19" s="117">
        <f t="shared" si="32"/>
        <v>4</v>
      </c>
      <c r="X19" s="27"/>
      <c r="Y19" s="27"/>
    </row>
    <row r="20" spans="1:25" ht="15.75" customHeight="1" x14ac:dyDescent="0.2">
      <c r="A20" s="27">
        <v>4</v>
      </c>
      <c r="B20" s="40" t="s">
        <v>230</v>
      </c>
      <c r="C20" s="40" t="s">
        <v>65</v>
      </c>
      <c r="D20" s="65" t="s">
        <v>18</v>
      </c>
      <c r="E20" s="85">
        <v>2</v>
      </c>
      <c r="F20" s="65">
        <v>0</v>
      </c>
      <c r="G20" s="27">
        <f t="shared" si="0"/>
        <v>2</v>
      </c>
      <c r="H20" s="27">
        <f t="shared" si="1"/>
        <v>1</v>
      </c>
      <c r="I20" s="65">
        <f t="shared" si="15"/>
        <v>0</v>
      </c>
      <c r="J20" s="40">
        <v>1</v>
      </c>
      <c r="K20" s="87">
        <v>1</v>
      </c>
      <c r="L20" s="42"/>
      <c r="M20" s="30"/>
      <c r="N20" s="30"/>
      <c r="O20" s="30"/>
      <c r="P20" s="30"/>
      <c r="Q20" s="30"/>
      <c r="R20" s="30"/>
      <c r="S20" s="30"/>
      <c r="T20" s="30"/>
      <c r="U20" s="30"/>
      <c r="V20" s="30"/>
      <c r="W20" s="30"/>
      <c r="X20" s="30"/>
      <c r="Y20" s="30"/>
    </row>
    <row r="21" spans="1:25" ht="15.75" customHeight="1" x14ac:dyDescent="0.2">
      <c r="A21" s="29">
        <v>6</v>
      </c>
      <c r="B21" s="28" t="s">
        <v>232</v>
      </c>
      <c r="C21" s="28" t="s">
        <v>65</v>
      </c>
      <c r="D21" s="88" t="s">
        <v>18</v>
      </c>
      <c r="E21" s="85">
        <v>2</v>
      </c>
      <c r="F21" s="88">
        <v>0</v>
      </c>
      <c r="G21" s="27">
        <f t="shared" si="0"/>
        <v>2</v>
      </c>
      <c r="H21" s="27">
        <f t="shared" si="1"/>
        <v>1</v>
      </c>
      <c r="I21" s="65">
        <f t="shared" si="15"/>
        <v>0</v>
      </c>
      <c r="J21" s="40">
        <v>1</v>
      </c>
      <c r="K21" s="87">
        <v>1</v>
      </c>
      <c r="L21" s="42"/>
      <c r="M21" s="30"/>
      <c r="N21" s="30"/>
      <c r="O21" s="30"/>
      <c r="P21" s="30"/>
      <c r="Q21" s="30"/>
      <c r="R21" s="30"/>
      <c r="S21" s="30"/>
      <c r="T21" s="30"/>
      <c r="U21" s="30"/>
      <c r="V21" s="30"/>
      <c r="W21" s="30"/>
      <c r="X21" s="30"/>
      <c r="Y21" s="30"/>
    </row>
    <row r="22" spans="1:25" ht="15.75" customHeight="1" x14ac:dyDescent="0.2">
      <c r="A22" s="128">
        <v>1</v>
      </c>
      <c r="B22" s="129" t="s">
        <v>237</v>
      </c>
      <c r="C22" s="129" t="s">
        <v>70</v>
      </c>
      <c r="D22" s="131" t="s">
        <v>38</v>
      </c>
      <c r="E22" s="133">
        <v>2</v>
      </c>
      <c r="F22" s="131">
        <v>0</v>
      </c>
      <c r="G22" s="27">
        <f t="shared" si="0"/>
        <v>2</v>
      </c>
      <c r="H22" s="27">
        <f t="shared" si="1"/>
        <v>1</v>
      </c>
      <c r="I22" s="65">
        <f t="shared" ref="I22:I23" si="33">(MIN(E22,2)+F22-G22)*100</f>
        <v>0</v>
      </c>
      <c r="J22" s="40">
        <v>2</v>
      </c>
      <c r="K22" s="87">
        <v>3</v>
      </c>
      <c r="L22" s="30"/>
      <c r="M22" s="2"/>
      <c r="N22" s="2"/>
      <c r="O22" s="2"/>
      <c r="P22" s="2"/>
      <c r="Q22" s="2"/>
      <c r="R22" s="2"/>
      <c r="S22" s="2"/>
      <c r="T22" s="2"/>
      <c r="U22" s="30"/>
      <c r="V22" s="30"/>
      <c r="W22" s="30"/>
      <c r="X22" s="30"/>
      <c r="Y22" s="30"/>
    </row>
    <row r="23" spans="1:25" ht="15.75" customHeight="1" x14ac:dyDescent="0.2">
      <c r="A23" s="73">
        <v>2</v>
      </c>
      <c r="B23" s="124" t="s">
        <v>242</v>
      </c>
      <c r="C23" s="124" t="s">
        <v>70</v>
      </c>
      <c r="D23" s="125" t="s">
        <v>18</v>
      </c>
      <c r="E23" s="127">
        <v>2</v>
      </c>
      <c r="F23" s="125">
        <v>0</v>
      </c>
      <c r="G23" s="27">
        <f t="shared" si="0"/>
        <v>2</v>
      </c>
      <c r="H23" s="27">
        <f t="shared" si="1"/>
        <v>1</v>
      </c>
      <c r="I23" s="65">
        <f t="shared" si="33"/>
        <v>0</v>
      </c>
      <c r="J23" s="40">
        <v>2</v>
      </c>
      <c r="K23" s="87">
        <v>1</v>
      </c>
      <c r="L23" s="30"/>
      <c r="M23" s="2"/>
      <c r="N23" s="2"/>
      <c r="O23" s="2"/>
      <c r="P23" s="2"/>
      <c r="Q23" s="2"/>
      <c r="R23" s="2"/>
      <c r="S23" s="2"/>
      <c r="T23" s="2"/>
      <c r="U23" s="30"/>
      <c r="V23" s="30"/>
      <c r="W23" s="30"/>
      <c r="X23" s="30"/>
      <c r="Y23" s="30"/>
    </row>
    <row r="24" spans="1:25" ht="15.75" customHeight="1" x14ac:dyDescent="0.2">
      <c r="A24" s="130">
        <v>2</v>
      </c>
      <c r="B24" s="139" t="s">
        <v>247</v>
      </c>
      <c r="C24" s="132" t="s">
        <v>70</v>
      </c>
      <c r="D24" s="140" t="s">
        <v>168</v>
      </c>
      <c r="E24" s="141">
        <v>2</v>
      </c>
      <c r="F24" s="140">
        <v>0</v>
      </c>
      <c r="G24" s="27">
        <f t="shared" si="0"/>
        <v>2</v>
      </c>
      <c r="H24" s="27">
        <f t="shared" si="1"/>
        <v>1</v>
      </c>
      <c r="I24" s="65">
        <f>IF(SUM(E24:F24)&lt;=2,0,IF(E24&gt;=2,E24,1))*100</f>
        <v>0</v>
      </c>
      <c r="J24" s="40">
        <v>2</v>
      </c>
      <c r="K24" s="87">
        <v>4</v>
      </c>
      <c r="L24" s="42"/>
      <c r="M24" s="2"/>
      <c r="N24" s="2"/>
      <c r="O24" s="2"/>
      <c r="P24" s="2"/>
      <c r="Q24" s="2"/>
      <c r="R24" s="2"/>
      <c r="S24" s="2"/>
      <c r="T24" s="2"/>
      <c r="U24" s="30"/>
      <c r="V24" s="30"/>
      <c r="W24" s="30"/>
      <c r="X24" s="30"/>
      <c r="Y24" s="30"/>
    </row>
    <row r="25" spans="1:25" ht="15.75" customHeight="1" x14ac:dyDescent="0.2">
      <c r="A25" s="128">
        <v>2</v>
      </c>
      <c r="B25" s="129" t="s">
        <v>258</v>
      </c>
      <c r="C25" s="129" t="s">
        <v>70</v>
      </c>
      <c r="D25" s="131" t="s">
        <v>38</v>
      </c>
      <c r="E25" s="133">
        <v>2</v>
      </c>
      <c r="F25" s="131">
        <v>0</v>
      </c>
      <c r="G25" s="27">
        <f t="shared" si="0"/>
        <v>2</v>
      </c>
      <c r="H25" s="27">
        <f t="shared" si="1"/>
        <v>1</v>
      </c>
      <c r="I25" s="65">
        <f t="shared" ref="I25:I30" si="34">(MIN(E25,2)+F25-G25)*100</f>
        <v>0</v>
      </c>
      <c r="J25" s="40">
        <v>2</v>
      </c>
      <c r="K25" s="87">
        <v>3</v>
      </c>
      <c r="L25" s="30"/>
      <c r="M25" s="2"/>
      <c r="N25" s="2"/>
      <c r="O25" s="2"/>
      <c r="P25" s="2"/>
      <c r="Q25" s="2"/>
      <c r="R25" s="2"/>
      <c r="S25" s="2"/>
      <c r="T25" s="2"/>
      <c r="U25" s="30"/>
      <c r="V25" s="30"/>
      <c r="W25" s="30"/>
      <c r="X25" s="30"/>
      <c r="Y25" s="30"/>
    </row>
    <row r="26" spans="1:25" ht="15.75" customHeight="1" x14ac:dyDescent="0.2">
      <c r="A26" s="73">
        <v>4</v>
      </c>
      <c r="B26" s="124" t="s">
        <v>259</v>
      </c>
      <c r="C26" s="124" t="s">
        <v>70</v>
      </c>
      <c r="D26" s="125" t="s">
        <v>18</v>
      </c>
      <c r="E26" s="127">
        <v>2</v>
      </c>
      <c r="F26" s="125">
        <v>0</v>
      </c>
      <c r="G26" s="27">
        <f t="shared" si="0"/>
        <v>2</v>
      </c>
      <c r="H26" s="27">
        <f t="shared" si="1"/>
        <v>1</v>
      </c>
      <c r="I26" s="65">
        <f t="shared" si="34"/>
        <v>0</v>
      </c>
      <c r="J26" s="40">
        <v>2</v>
      </c>
      <c r="K26" s="87">
        <v>1</v>
      </c>
      <c r="L26" s="30"/>
      <c r="M26" s="2"/>
      <c r="N26" s="2"/>
      <c r="O26" s="2"/>
      <c r="P26" s="2"/>
      <c r="Q26" s="2"/>
      <c r="R26" s="2"/>
      <c r="S26" s="2"/>
      <c r="T26" s="2"/>
      <c r="U26" s="30"/>
      <c r="V26" s="30"/>
      <c r="W26" s="30"/>
      <c r="X26" s="30"/>
      <c r="Y26" s="30"/>
    </row>
    <row r="27" spans="1:25" ht="15.75" customHeight="1" x14ac:dyDescent="0.2">
      <c r="A27" s="73">
        <v>4</v>
      </c>
      <c r="B27" s="124" t="s">
        <v>260</v>
      </c>
      <c r="C27" s="124" t="s">
        <v>70</v>
      </c>
      <c r="D27" s="125" t="s">
        <v>18</v>
      </c>
      <c r="E27" s="127">
        <v>2</v>
      </c>
      <c r="F27" s="125">
        <v>0</v>
      </c>
      <c r="G27" s="27">
        <f t="shared" si="0"/>
        <v>2</v>
      </c>
      <c r="H27" s="27">
        <f t="shared" si="1"/>
        <v>1</v>
      </c>
      <c r="I27" s="65">
        <f t="shared" si="34"/>
        <v>0</v>
      </c>
      <c r="J27" s="40">
        <v>2</v>
      </c>
      <c r="K27" s="87">
        <v>1</v>
      </c>
      <c r="L27" s="30"/>
      <c r="M27" s="30"/>
      <c r="N27" s="30"/>
      <c r="O27" s="30"/>
      <c r="P27" s="30"/>
      <c r="Q27" s="30"/>
      <c r="R27" s="30"/>
      <c r="S27" s="30"/>
      <c r="T27" s="30"/>
      <c r="U27" s="30"/>
      <c r="V27" s="30"/>
      <c r="W27" s="30"/>
      <c r="X27" s="30"/>
      <c r="Y27" s="30"/>
    </row>
    <row r="28" spans="1:25" ht="15.75" customHeight="1" x14ac:dyDescent="0.2">
      <c r="A28" s="73">
        <v>4</v>
      </c>
      <c r="B28" s="124" t="s">
        <v>262</v>
      </c>
      <c r="C28" s="124" t="s">
        <v>70</v>
      </c>
      <c r="D28" s="125" t="s">
        <v>18</v>
      </c>
      <c r="E28" s="127">
        <v>1</v>
      </c>
      <c r="F28" s="125">
        <v>0</v>
      </c>
      <c r="G28" s="27">
        <f t="shared" si="0"/>
        <v>1</v>
      </c>
      <c r="H28" s="27">
        <f t="shared" si="1"/>
        <v>1</v>
      </c>
      <c r="I28" s="65">
        <f t="shared" si="34"/>
        <v>0</v>
      </c>
      <c r="J28" s="40">
        <v>2</v>
      </c>
      <c r="K28" s="87">
        <v>1</v>
      </c>
      <c r="L28" s="30"/>
      <c r="M28" s="30"/>
      <c r="N28" s="30"/>
      <c r="O28" s="30"/>
      <c r="P28" s="30"/>
      <c r="Q28" s="30"/>
      <c r="R28" s="30"/>
      <c r="S28" s="30"/>
      <c r="T28" s="30"/>
      <c r="U28" s="30"/>
      <c r="V28" s="30"/>
      <c r="W28" s="30"/>
      <c r="X28" s="30"/>
      <c r="Y28" s="30"/>
    </row>
    <row r="29" spans="1:25" ht="15.75" customHeight="1" x14ac:dyDescent="0.2">
      <c r="A29" s="128">
        <v>5</v>
      </c>
      <c r="B29" s="129" t="s">
        <v>263</v>
      </c>
      <c r="C29" s="129" t="s">
        <v>70</v>
      </c>
      <c r="D29" s="131" t="s">
        <v>38</v>
      </c>
      <c r="E29" s="133">
        <v>2</v>
      </c>
      <c r="F29" s="131">
        <v>0</v>
      </c>
      <c r="G29" s="27">
        <f t="shared" si="0"/>
        <v>2</v>
      </c>
      <c r="H29" s="27">
        <f t="shared" si="1"/>
        <v>1</v>
      </c>
      <c r="I29" s="65">
        <f t="shared" si="34"/>
        <v>0</v>
      </c>
      <c r="J29" s="40">
        <v>2</v>
      </c>
      <c r="K29" s="87">
        <v>3</v>
      </c>
      <c r="L29" s="30"/>
      <c r="M29" s="30"/>
      <c r="N29" s="30"/>
      <c r="O29" s="30"/>
      <c r="P29" s="30"/>
      <c r="Q29" s="30"/>
      <c r="R29" s="30"/>
      <c r="S29" s="30"/>
      <c r="T29" s="30"/>
      <c r="U29" s="30"/>
      <c r="V29" s="30"/>
      <c r="W29" s="30"/>
      <c r="X29" s="30"/>
      <c r="Y29" s="30"/>
    </row>
    <row r="30" spans="1:25" ht="15.75" customHeight="1" x14ac:dyDescent="0.2">
      <c r="A30" s="73">
        <v>6</v>
      </c>
      <c r="B30" s="124" t="s">
        <v>266</v>
      </c>
      <c r="C30" s="124" t="s">
        <v>70</v>
      </c>
      <c r="D30" s="125" t="s">
        <v>18</v>
      </c>
      <c r="E30" s="127">
        <v>2</v>
      </c>
      <c r="F30" s="125">
        <v>0</v>
      </c>
      <c r="G30" s="27">
        <f t="shared" si="0"/>
        <v>2</v>
      </c>
      <c r="H30" s="27">
        <f t="shared" si="1"/>
        <v>1</v>
      </c>
      <c r="I30" s="65">
        <f t="shared" si="34"/>
        <v>0</v>
      </c>
      <c r="J30" s="40">
        <v>2</v>
      </c>
      <c r="K30" s="87">
        <v>1</v>
      </c>
      <c r="L30" s="30"/>
      <c r="M30" s="30"/>
      <c r="N30" s="30"/>
      <c r="O30" s="30"/>
      <c r="P30" s="30"/>
      <c r="Q30" s="30"/>
      <c r="R30" s="30"/>
      <c r="S30" s="30"/>
      <c r="T30" s="30"/>
      <c r="U30" s="30"/>
      <c r="V30" s="30"/>
      <c r="W30" s="30"/>
      <c r="X30" s="30"/>
      <c r="Y30" s="30"/>
    </row>
    <row r="31" spans="1:25" ht="15.75" customHeight="1" x14ac:dyDescent="0.2">
      <c r="A31" s="152">
        <v>1</v>
      </c>
      <c r="B31" s="153" t="s">
        <v>273</v>
      </c>
      <c r="C31" s="153" t="s">
        <v>86</v>
      </c>
      <c r="D31" s="161" t="s">
        <v>38</v>
      </c>
      <c r="E31" s="161">
        <v>0</v>
      </c>
      <c r="F31" s="161">
        <v>0</v>
      </c>
      <c r="G31" s="27">
        <f t="shared" si="0"/>
        <v>0</v>
      </c>
      <c r="H31" s="27">
        <f t="shared" si="1"/>
        <v>0</v>
      </c>
      <c r="I31" s="65">
        <f t="shared" ref="I31:I35" si="35">(MIN(E31,2)+F31-G31)*400</f>
        <v>0</v>
      </c>
      <c r="J31" s="40">
        <v>3</v>
      </c>
      <c r="K31" s="87">
        <v>3</v>
      </c>
      <c r="L31" s="30"/>
      <c r="M31" s="30"/>
      <c r="N31" s="30"/>
      <c r="O31" s="30"/>
      <c r="P31" s="30"/>
      <c r="Q31" s="30"/>
      <c r="R31" s="30"/>
      <c r="S31" s="30"/>
      <c r="T31" s="30"/>
      <c r="U31" s="30"/>
      <c r="V31" s="30"/>
      <c r="W31" s="30"/>
      <c r="X31" s="30"/>
      <c r="Y31" s="30"/>
    </row>
    <row r="32" spans="1:25" ht="15.75" customHeight="1" x14ac:dyDescent="0.2">
      <c r="A32" s="143">
        <v>3</v>
      </c>
      <c r="B32" s="144" t="s">
        <v>331</v>
      </c>
      <c r="C32" s="144" t="s">
        <v>86</v>
      </c>
      <c r="D32" s="157" t="s">
        <v>18</v>
      </c>
      <c r="E32" s="157">
        <v>0</v>
      </c>
      <c r="F32" s="157">
        <v>0</v>
      </c>
      <c r="G32" s="27">
        <f t="shared" si="0"/>
        <v>0</v>
      </c>
      <c r="H32" s="27">
        <f t="shared" si="1"/>
        <v>0</v>
      </c>
      <c r="I32" s="65">
        <f t="shared" si="35"/>
        <v>0</v>
      </c>
      <c r="J32" s="40">
        <v>3</v>
      </c>
      <c r="K32" s="87">
        <v>1</v>
      </c>
      <c r="L32" s="30"/>
      <c r="M32" s="30"/>
      <c r="N32" s="30"/>
      <c r="O32" s="30"/>
      <c r="P32" s="30"/>
      <c r="Q32" s="30"/>
      <c r="R32" s="30"/>
      <c r="S32" s="30"/>
      <c r="T32" s="30"/>
      <c r="U32" s="30"/>
      <c r="V32" s="30"/>
      <c r="W32" s="30"/>
      <c r="X32" s="30"/>
      <c r="Y32" s="30"/>
    </row>
    <row r="33" spans="1:25" ht="15.75" customHeight="1" x14ac:dyDescent="0.2">
      <c r="A33" s="143">
        <v>4</v>
      </c>
      <c r="B33" s="144" t="s">
        <v>336</v>
      </c>
      <c r="C33" s="144" t="s">
        <v>86</v>
      </c>
      <c r="D33" s="157" t="s">
        <v>18</v>
      </c>
      <c r="E33" s="158">
        <v>1</v>
      </c>
      <c r="F33" s="157">
        <v>0</v>
      </c>
      <c r="G33" s="27">
        <f t="shared" si="0"/>
        <v>1</v>
      </c>
      <c r="H33" s="27">
        <f t="shared" si="1"/>
        <v>1</v>
      </c>
      <c r="I33" s="65">
        <f t="shared" si="35"/>
        <v>0</v>
      </c>
      <c r="J33" s="40">
        <v>3</v>
      </c>
      <c r="K33" s="87">
        <v>1</v>
      </c>
      <c r="L33" s="30"/>
      <c r="M33" s="30"/>
      <c r="N33" s="30"/>
      <c r="O33" s="30"/>
      <c r="P33" s="30"/>
      <c r="Q33" s="30"/>
      <c r="R33" s="30"/>
      <c r="S33" s="30"/>
      <c r="T33" s="30"/>
      <c r="U33" s="30"/>
      <c r="V33" s="30"/>
      <c r="W33" s="30"/>
      <c r="X33" s="30"/>
      <c r="Y33" s="30"/>
    </row>
    <row r="34" spans="1:25" ht="15.75" customHeight="1" x14ac:dyDescent="0.2">
      <c r="A34" s="143">
        <v>6</v>
      </c>
      <c r="B34" s="144" t="s">
        <v>339</v>
      </c>
      <c r="C34" s="144" t="s">
        <v>86</v>
      </c>
      <c r="D34" s="157" t="s">
        <v>18</v>
      </c>
      <c r="E34" s="157">
        <v>0</v>
      </c>
      <c r="F34" s="157">
        <v>0</v>
      </c>
      <c r="G34" s="27">
        <f t="shared" si="0"/>
        <v>0</v>
      </c>
      <c r="H34" s="27">
        <f t="shared" si="1"/>
        <v>0</v>
      </c>
      <c r="I34" s="65">
        <f t="shared" si="35"/>
        <v>0</v>
      </c>
      <c r="J34" s="40">
        <v>3</v>
      </c>
      <c r="K34" s="87">
        <v>1</v>
      </c>
      <c r="L34" s="30"/>
      <c r="M34" s="30"/>
      <c r="N34" s="30"/>
      <c r="O34" s="30"/>
      <c r="P34" s="30"/>
      <c r="Q34" s="30"/>
      <c r="R34" s="30"/>
      <c r="S34" s="30"/>
      <c r="T34" s="30"/>
      <c r="U34" s="30"/>
      <c r="V34" s="30"/>
      <c r="W34" s="30"/>
      <c r="X34" s="30"/>
      <c r="Y34" s="30"/>
    </row>
    <row r="35" spans="1:25" ht="15.75" customHeight="1" x14ac:dyDescent="0.2">
      <c r="A35" s="152">
        <v>6</v>
      </c>
      <c r="B35" s="153" t="s">
        <v>342</v>
      </c>
      <c r="C35" s="153" t="s">
        <v>86</v>
      </c>
      <c r="D35" s="161" t="s">
        <v>38</v>
      </c>
      <c r="E35" s="161">
        <v>0</v>
      </c>
      <c r="F35" s="161">
        <v>0</v>
      </c>
      <c r="G35" s="27">
        <f t="shared" si="0"/>
        <v>0</v>
      </c>
      <c r="H35" s="27">
        <f t="shared" si="1"/>
        <v>0</v>
      </c>
      <c r="I35" s="65">
        <f t="shared" si="35"/>
        <v>0</v>
      </c>
      <c r="J35" s="40">
        <v>3</v>
      </c>
      <c r="K35" s="87">
        <v>3</v>
      </c>
      <c r="L35" s="30"/>
      <c r="M35" s="30"/>
      <c r="N35" s="30"/>
      <c r="O35" s="30"/>
      <c r="P35" s="30"/>
      <c r="Q35" s="30"/>
      <c r="R35" s="30"/>
      <c r="S35" s="30"/>
      <c r="T35" s="30"/>
      <c r="U35" s="30"/>
      <c r="V35" s="30"/>
      <c r="W35" s="30"/>
      <c r="X35" s="30"/>
      <c r="Y35" s="30"/>
    </row>
    <row r="36" spans="1:25" ht="15.75" customHeight="1" x14ac:dyDescent="0.2">
      <c r="A36" s="166">
        <v>5</v>
      </c>
      <c r="B36" s="167" t="s">
        <v>344</v>
      </c>
      <c r="C36" s="167" t="s">
        <v>99</v>
      </c>
      <c r="D36" s="168" t="s">
        <v>38</v>
      </c>
      <c r="E36" s="168">
        <v>0</v>
      </c>
      <c r="F36" s="168">
        <v>0</v>
      </c>
      <c r="G36" s="27">
        <f t="shared" ref="G36:G37" si="36">MIN((E36+F36),1)</f>
        <v>0</v>
      </c>
      <c r="H36" s="27">
        <f t="shared" si="1"/>
        <v>0</v>
      </c>
      <c r="I36" s="65">
        <f t="shared" ref="I36:I37" si="37">(MIN(E36,1)+F36-G36)*1600</f>
        <v>0</v>
      </c>
      <c r="J36" s="40">
        <v>4</v>
      </c>
      <c r="K36" s="87">
        <v>3</v>
      </c>
      <c r="L36" s="30"/>
      <c r="M36" s="30"/>
      <c r="N36" s="30"/>
      <c r="O36" s="30"/>
      <c r="P36" s="30"/>
      <c r="Q36" s="30"/>
      <c r="R36" s="30"/>
      <c r="S36" s="30"/>
      <c r="T36" s="30"/>
      <c r="U36" s="30"/>
      <c r="V36" s="30"/>
      <c r="W36" s="30"/>
      <c r="X36" s="30"/>
      <c r="Y36" s="30"/>
    </row>
    <row r="37" spans="1:25" ht="15.75" customHeight="1" x14ac:dyDescent="0.2">
      <c r="A37" s="165">
        <v>7</v>
      </c>
      <c r="B37" s="171" t="s">
        <v>345</v>
      </c>
      <c r="C37" s="171" t="s">
        <v>99</v>
      </c>
      <c r="D37" s="172" t="s">
        <v>18</v>
      </c>
      <c r="E37" s="177">
        <v>1</v>
      </c>
      <c r="F37" s="172">
        <v>0</v>
      </c>
      <c r="G37" s="27">
        <f t="shared" si="36"/>
        <v>1</v>
      </c>
      <c r="H37" s="27">
        <f t="shared" si="1"/>
        <v>1</v>
      </c>
      <c r="I37" s="65">
        <f t="shared" si="37"/>
        <v>0</v>
      </c>
      <c r="J37" s="40">
        <v>4</v>
      </c>
      <c r="K37" s="87">
        <v>1</v>
      </c>
      <c r="L37" s="30"/>
      <c r="M37" s="30"/>
      <c r="N37" s="30"/>
      <c r="O37" s="30"/>
      <c r="P37" s="30"/>
      <c r="Q37" s="30"/>
      <c r="R37" s="30"/>
      <c r="S37" s="30"/>
      <c r="T37" s="30"/>
      <c r="U37" s="30"/>
      <c r="V37" s="30"/>
      <c r="W37" s="30"/>
      <c r="X37" s="30"/>
      <c r="Y37" s="30"/>
    </row>
    <row r="38" spans="1:25" ht="15.75" customHeight="1" x14ac:dyDescent="0.2">
      <c r="X38" s="30"/>
      <c r="Y38" s="30"/>
    </row>
    <row r="39" spans="1:25" ht="12.75" x14ac:dyDescent="0.2">
      <c r="X39" s="30"/>
      <c r="Y39" s="30"/>
    </row>
    <row r="40" spans="1:25" ht="12.75" x14ac:dyDescent="0.2">
      <c r="X40" s="30"/>
      <c r="Y40" s="30"/>
    </row>
    <row r="41" spans="1:25" ht="12.75" x14ac:dyDescent="0.2">
      <c r="X41" s="30"/>
      <c r="Y41" s="30"/>
    </row>
    <row r="42" spans="1:25" ht="12.75" x14ac:dyDescent="0.2">
      <c r="X42" s="30"/>
      <c r="Y42" s="30"/>
    </row>
    <row r="43" spans="1:25" ht="12.75" x14ac:dyDescent="0.2">
      <c r="X43" s="30"/>
      <c r="Y43" s="30"/>
    </row>
    <row r="44" spans="1:25" ht="12.75" x14ac:dyDescent="0.2">
      <c r="X44" s="30"/>
      <c r="Y44" s="30"/>
    </row>
    <row r="45" spans="1:25" ht="12.75" x14ac:dyDescent="0.2">
      <c r="X45" s="30"/>
      <c r="Y45" s="30"/>
    </row>
    <row r="46" spans="1:25" ht="12.75" x14ac:dyDescent="0.2">
      <c r="X46" s="30"/>
      <c r="Y46" s="30"/>
    </row>
    <row r="47" spans="1:25" ht="12.75" x14ac:dyDescent="0.2">
      <c r="X47" s="30"/>
      <c r="Y47" s="30"/>
    </row>
    <row r="48" spans="1:25" ht="12.75" x14ac:dyDescent="0.2">
      <c r="X48" s="30"/>
      <c r="Y48" s="30"/>
    </row>
    <row r="49" spans="24:25" ht="12.75" x14ac:dyDescent="0.2">
      <c r="X49" s="30"/>
      <c r="Y49" s="30"/>
    </row>
    <row r="50" spans="24:25" ht="12.75" x14ac:dyDescent="0.2">
      <c r="X50" s="30"/>
      <c r="Y50" s="30"/>
    </row>
    <row r="51" spans="24:25" ht="12.75" x14ac:dyDescent="0.2">
      <c r="X51" s="30"/>
      <c r="Y51" s="30"/>
    </row>
    <row r="52" spans="24:25" ht="12.75" x14ac:dyDescent="0.2">
      <c r="X52" s="30"/>
      <c r="Y52" s="30"/>
    </row>
    <row r="53" spans="24:25" ht="12.75" x14ac:dyDescent="0.2">
      <c r="X53" s="30"/>
      <c r="Y53" s="30"/>
    </row>
    <row r="54" spans="24:25" ht="12.75" x14ac:dyDescent="0.2">
      <c r="X54" s="30"/>
      <c r="Y54" s="30"/>
    </row>
    <row r="55" spans="24:25" ht="12.75" x14ac:dyDescent="0.2">
      <c r="X55" s="30"/>
      <c r="Y55" s="30"/>
    </row>
    <row r="56" spans="24:25" ht="12.75" x14ac:dyDescent="0.2">
      <c r="X56" s="30"/>
      <c r="Y56" s="30"/>
    </row>
    <row r="57" spans="24:25" ht="12.75" x14ac:dyDescent="0.2">
      <c r="X57" s="30"/>
      <c r="Y57" s="30"/>
    </row>
    <row r="58" spans="24:25" ht="12.75" x14ac:dyDescent="0.2">
      <c r="X58" s="30"/>
      <c r="Y58" s="30"/>
    </row>
    <row r="59" spans="24:25" ht="12.75" x14ac:dyDescent="0.2">
      <c r="X59" s="30"/>
      <c r="Y59" s="30"/>
    </row>
    <row r="60" spans="24:25" ht="12.75" x14ac:dyDescent="0.2">
      <c r="X60" s="30"/>
      <c r="Y60" s="30"/>
    </row>
    <row r="61" spans="24:25" ht="12.75" x14ac:dyDescent="0.2">
      <c r="X61" s="30"/>
      <c r="Y61" s="30"/>
    </row>
    <row r="62" spans="24:25" ht="12.75" x14ac:dyDescent="0.2">
      <c r="X62" s="30"/>
      <c r="Y62" s="30"/>
    </row>
    <row r="63" spans="24:25" ht="12.75" x14ac:dyDescent="0.2">
      <c r="X63" s="30"/>
      <c r="Y63" s="30"/>
    </row>
    <row r="64" spans="24:25" ht="12.75" x14ac:dyDescent="0.2">
      <c r="X64" s="30"/>
      <c r="Y64" s="30"/>
    </row>
    <row r="65" spans="24:25" ht="12.75" x14ac:dyDescent="0.2">
      <c r="X65" s="30"/>
      <c r="Y65" s="30"/>
    </row>
    <row r="66" spans="24:25" ht="12.75" x14ac:dyDescent="0.2">
      <c r="X66" s="30"/>
      <c r="Y66" s="30"/>
    </row>
    <row r="67" spans="24:25" ht="12.75" x14ac:dyDescent="0.2">
      <c r="X67" s="30"/>
      <c r="Y67" s="30"/>
    </row>
    <row r="68" spans="24:25" ht="12.75" x14ac:dyDescent="0.2">
      <c r="X68" s="30"/>
      <c r="Y68" s="30"/>
    </row>
    <row r="69" spans="24:25" ht="12.75" x14ac:dyDescent="0.2">
      <c r="X69" s="30"/>
      <c r="Y69" s="30"/>
    </row>
    <row r="70" spans="24:25" ht="12.75" x14ac:dyDescent="0.2">
      <c r="X70" s="30"/>
      <c r="Y70" s="30"/>
    </row>
    <row r="71" spans="24:25" ht="12.75" x14ac:dyDescent="0.2">
      <c r="X71" s="30"/>
      <c r="Y71" s="30"/>
    </row>
    <row r="72" spans="24:25" ht="12.75" x14ac:dyDescent="0.2">
      <c r="X72" s="30"/>
      <c r="Y72" s="30"/>
    </row>
    <row r="73" spans="24:25" ht="12.75" x14ac:dyDescent="0.2">
      <c r="X73" s="30"/>
      <c r="Y73" s="30"/>
    </row>
    <row r="74" spans="24:25" ht="12.75" x14ac:dyDescent="0.2">
      <c r="X74" s="30"/>
      <c r="Y74" s="30"/>
    </row>
    <row r="75" spans="24:25" ht="12.75" x14ac:dyDescent="0.2">
      <c r="X75" s="30"/>
      <c r="Y75" s="30"/>
    </row>
    <row r="76" spans="24:25" ht="12.75" x14ac:dyDescent="0.2">
      <c r="X76" s="30"/>
      <c r="Y76" s="30"/>
    </row>
    <row r="77" spans="24:25" ht="12.75" x14ac:dyDescent="0.2">
      <c r="X77" s="30"/>
      <c r="Y77" s="30"/>
    </row>
    <row r="78" spans="24:25" ht="12.75" x14ac:dyDescent="0.2">
      <c r="X78" s="30"/>
      <c r="Y78" s="30"/>
    </row>
    <row r="79" spans="24:25" ht="12.75" x14ac:dyDescent="0.2">
      <c r="X79" s="30"/>
      <c r="Y79" s="30"/>
    </row>
    <row r="80" spans="24:25" ht="12.75" x14ac:dyDescent="0.2">
      <c r="X80" s="30"/>
      <c r="Y80" s="30"/>
    </row>
    <row r="81" spans="24:25" ht="12.75" x14ac:dyDescent="0.2">
      <c r="X81" s="30"/>
      <c r="Y81" s="30"/>
    </row>
    <row r="82" spans="24:25" ht="12.75" x14ac:dyDescent="0.2">
      <c r="X82" s="30"/>
      <c r="Y82" s="30"/>
    </row>
    <row r="83" spans="24:25" ht="12.75" x14ac:dyDescent="0.2">
      <c r="X83" s="30"/>
      <c r="Y83" s="30"/>
    </row>
    <row r="84" spans="24:25" ht="12.75" x14ac:dyDescent="0.2">
      <c r="X84" s="30"/>
      <c r="Y84" s="30"/>
    </row>
    <row r="85" spans="24:25" ht="12.75" x14ac:dyDescent="0.2">
      <c r="X85" s="30"/>
      <c r="Y85" s="30"/>
    </row>
    <row r="86" spans="24:25" ht="12.75" x14ac:dyDescent="0.2">
      <c r="X86" s="30"/>
      <c r="Y86" s="30"/>
    </row>
    <row r="87" spans="24:25" ht="12.75" x14ac:dyDescent="0.2">
      <c r="X87" s="30"/>
      <c r="Y87" s="30"/>
    </row>
    <row r="88" spans="24:25" ht="12.75" x14ac:dyDescent="0.2">
      <c r="X88" s="30"/>
      <c r="Y88" s="30"/>
    </row>
    <row r="89" spans="24:25" ht="12.75" x14ac:dyDescent="0.2">
      <c r="X89" s="30"/>
      <c r="Y89" s="30"/>
    </row>
    <row r="90" spans="24:25" ht="12.75" x14ac:dyDescent="0.2">
      <c r="X90" s="30"/>
      <c r="Y90" s="30"/>
    </row>
    <row r="91" spans="24:25" ht="12.75" x14ac:dyDescent="0.2">
      <c r="X91" s="30"/>
      <c r="Y91" s="30"/>
    </row>
    <row r="92" spans="24:25" ht="12.75" x14ac:dyDescent="0.2">
      <c r="X92" s="30"/>
      <c r="Y92" s="30"/>
    </row>
    <row r="93" spans="24:25" ht="12.75" x14ac:dyDescent="0.2">
      <c r="X93" s="30"/>
      <c r="Y93" s="30"/>
    </row>
    <row r="94" spans="24:25" ht="12.75" x14ac:dyDescent="0.2">
      <c r="X94" s="30"/>
      <c r="Y94" s="30"/>
    </row>
    <row r="95" spans="24:25" ht="12.75" x14ac:dyDescent="0.2">
      <c r="X95" s="30"/>
      <c r="Y95" s="30"/>
    </row>
    <row r="96" spans="24:25" ht="12.75" x14ac:dyDescent="0.2">
      <c r="X96" s="30"/>
      <c r="Y96" s="30"/>
    </row>
    <row r="97" spans="24:25" ht="12.75" x14ac:dyDescent="0.2">
      <c r="X97" s="30"/>
      <c r="Y97" s="30"/>
    </row>
    <row r="98" spans="24:25" ht="12.75" x14ac:dyDescent="0.2">
      <c r="X98" s="30"/>
      <c r="Y98" s="30"/>
    </row>
    <row r="99" spans="24:25" ht="12.75" x14ac:dyDescent="0.2">
      <c r="X99" s="30"/>
      <c r="Y99" s="30"/>
    </row>
    <row r="100" spans="24:25" ht="12.75" x14ac:dyDescent="0.2">
      <c r="X100" s="30"/>
      <c r="Y100" s="30"/>
    </row>
    <row r="101" spans="24:25" ht="12.75" x14ac:dyDescent="0.2">
      <c r="X101" s="30"/>
      <c r="Y101" s="30"/>
    </row>
    <row r="102" spans="24:25" ht="12.75" x14ac:dyDescent="0.2">
      <c r="X102" s="30"/>
      <c r="Y102" s="30"/>
    </row>
    <row r="103" spans="24:25" ht="12.75" x14ac:dyDescent="0.2">
      <c r="X103" s="30"/>
      <c r="Y103" s="30"/>
    </row>
    <row r="104" spans="24:25" ht="12.75" x14ac:dyDescent="0.2">
      <c r="X104" s="30"/>
      <c r="Y104" s="30"/>
    </row>
    <row r="105" spans="24:25" ht="12.75" x14ac:dyDescent="0.2">
      <c r="X105" s="30"/>
      <c r="Y105" s="30"/>
    </row>
    <row r="106" spans="24:25" ht="12.75" x14ac:dyDescent="0.2">
      <c r="X106" s="30"/>
      <c r="Y106" s="30"/>
    </row>
    <row r="107" spans="24:25" ht="12.75" x14ac:dyDescent="0.2">
      <c r="X107" s="30"/>
      <c r="Y107" s="30"/>
    </row>
    <row r="108" spans="24:25" ht="12.75" x14ac:dyDescent="0.2">
      <c r="X108" s="30"/>
      <c r="Y108" s="30"/>
    </row>
    <row r="109" spans="24:25" ht="12.75" x14ac:dyDescent="0.2">
      <c r="X109" s="30"/>
      <c r="Y109" s="30"/>
    </row>
    <row r="110" spans="24:25" ht="12.75" x14ac:dyDescent="0.2">
      <c r="X110" s="30"/>
      <c r="Y110" s="30"/>
    </row>
    <row r="111" spans="24:25" ht="12.75" x14ac:dyDescent="0.2">
      <c r="X111" s="30"/>
      <c r="Y111" s="30"/>
    </row>
    <row r="112" spans="24:25" ht="12.75" x14ac:dyDescent="0.2">
      <c r="X112" s="30"/>
      <c r="Y112" s="30"/>
    </row>
    <row r="113" spans="24:25" ht="12.75" x14ac:dyDescent="0.2">
      <c r="X113" s="30"/>
      <c r="Y113" s="30"/>
    </row>
    <row r="114" spans="24:25" ht="12.75" x14ac:dyDescent="0.2">
      <c r="X114" s="30"/>
      <c r="Y114" s="30"/>
    </row>
    <row r="115" spans="24:25" ht="12.75" x14ac:dyDescent="0.2">
      <c r="X115" s="30"/>
      <c r="Y115" s="30"/>
    </row>
    <row r="116" spans="24:25" ht="12.75" x14ac:dyDescent="0.2">
      <c r="X116" s="30"/>
      <c r="Y116" s="30"/>
    </row>
    <row r="117" spans="24:25" ht="12.75" x14ac:dyDescent="0.2">
      <c r="X117" s="30"/>
      <c r="Y117" s="30"/>
    </row>
    <row r="118" spans="24:25" ht="12.75" x14ac:dyDescent="0.2">
      <c r="X118" s="30"/>
      <c r="Y118" s="30"/>
    </row>
    <row r="119" spans="24:25" ht="12.75" x14ac:dyDescent="0.2">
      <c r="X119" s="30"/>
      <c r="Y119" s="30"/>
    </row>
    <row r="120" spans="24:25" ht="12.75" x14ac:dyDescent="0.2">
      <c r="X120" s="30"/>
      <c r="Y120" s="30"/>
    </row>
    <row r="121" spans="24:25" ht="12.75" x14ac:dyDescent="0.2">
      <c r="X121" s="30"/>
      <c r="Y121" s="30"/>
    </row>
    <row r="122" spans="24:25" ht="12.75" x14ac:dyDescent="0.2">
      <c r="X122" s="30"/>
      <c r="Y122" s="30"/>
    </row>
    <row r="123" spans="24:25" ht="12.75" x14ac:dyDescent="0.2">
      <c r="X123" s="30"/>
      <c r="Y123" s="30"/>
    </row>
    <row r="124" spans="24:25" ht="12.75" x14ac:dyDescent="0.2">
      <c r="X124" s="30"/>
      <c r="Y124" s="30"/>
    </row>
    <row r="125" spans="24:25" ht="12.75" x14ac:dyDescent="0.2">
      <c r="X125" s="30"/>
      <c r="Y125" s="30"/>
    </row>
    <row r="126" spans="24:25" ht="12.75" x14ac:dyDescent="0.2">
      <c r="X126" s="30"/>
      <c r="Y126" s="30"/>
    </row>
    <row r="127" spans="24:25" ht="12.75" x14ac:dyDescent="0.2">
      <c r="X127" s="30"/>
      <c r="Y127" s="30"/>
    </row>
    <row r="128" spans="24:25" ht="12.75" x14ac:dyDescent="0.2">
      <c r="X128" s="30"/>
      <c r="Y128" s="30"/>
    </row>
    <row r="129" spans="24:25" ht="12.75" x14ac:dyDescent="0.2">
      <c r="X129" s="30"/>
      <c r="Y129" s="30"/>
    </row>
    <row r="130" spans="24:25" ht="12.75" x14ac:dyDescent="0.2">
      <c r="X130" s="30"/>
      <c r="Y130" s="30"/>
    </row>
    <row r="131" spans="24:25" ht="12.75" x14ac:dyDescent="0.2">
      <c r="X131" s="30"/>
      <c r="Y131" s="30"/>
    </row>
    <row r="132" spans="24:25" ht="12.75" x14ac:dyDescent="0.2">
      <c r="X132" s="30"/>
      <c r="Y132" s="30"/>
    </row>
    <row r="133" spans="24:25" ht="12.75" x14ac:dyDescent="0.2">
      <c r="X133" s="30"/>
      <c r="Y133" s="30"/>
    </row>
    <row r="134" spans="24:25" ht="12.75" x14ac:dyDescent="0.2">
      <c r="X134" s="30"/>
      <c r="Y134" s="30"/>
    </row>
    <row r="135" spans="24:25" ht="12.75" x14ac:dyDescent="0.2">
      <c r="X135" s="30"/>
      <c r="Y135" s="30"/>
    </row>
    <row r="136" spans="24:25" ht="12.75" x14ac:dyDescent="0.2">
      <c r="X136" s="30"/>
      <c r="Y136" s="30"/>
    </row>
    <row r="137" spans="24:25" ht="12.75" x14ac:dyDescent="0.2">
      <c r="X137" s="30"/>
      <c r="Y137" s="30"/>
    </row>
    <row r="138" spans="24:25" ht="12.75" x14ac:dyDescent="0.2">
      <c r="X138" s="30"/>
      <c r="Y138" s="30"/>
    </row>
    <row r="139" spans="24:25" ht="12.75" x14ac:dyDescent="0.2">
      <c r="X139" s="30"/>
      <c r="Y139" s="30"/>
    </row>
    <row r="140" spans="24:25" ht="12.75" x14ac:dyDescent="0.2">
      <c r="X140" s="30"/>
      <c r="Y140" s="30"/>
    </row>
    <row r="141" spans="24:25" ht="12.75" x14ac:dyDescent="0.2">
      <c r="X141" s="30"/>
      <c r="Y141" s="30"/>
    </row>
    <row r="142" spans="24:25" ht="12.75" x14ac:dyDescent="0.2">
      <c r="X142" s="30"/>
      <c r="Y142" s="30"/>
    </row>
    <row r="143" spans="24:25" ht="12.75" x14ac:dyDescent="0.2">
      <c r="X143" s="30"/>
      <c r="Y143" s="30"/>
    </row>
    <row r="144" spans="24:25" ht="12.75" x14ac:dyDescent="0.2">
      <c r="X144" s="30"/>
      <c r="Y144" s="30"/>
    </row>
    <row r="145" spans="24:25" ht="12.75" x14ac:dyDescent="0.2">
      <c r="X145" s="30"/>
      <c r="Y145" s="30"/>
    </row>
    <row r="146" spans="24:25" ht="12.75" x14ac:dyDescent="0.2">
      <c r="X146" s="30"/>
      <c r="Y146" s="30"/>
    </row>
    <row r="147" spans="24:25" ht="12.75" x14ac:dyDescent="0.2">
      <c r="X147" s="30"/>
      <c r="Y147" s="30"/>
    </row>
    <row r="148" spans="24:25" ht="12.75" x14ac:dyDescent="0.2">
      <c r="X148" s="30"/>
      <c r="Y148" s="30"/>
    </row>
    <row r="149" spans="24:25" ht="12.75" x14ac:dyDescent="0.2">
      <c r="X149" s="30"/>
      <c r="Y149" s="30"/>
    </row>
    <row r="150" spans="24:25" ht="12.75" x14ac:dyDescent="0.2">
      <c r="X150" s="30"/>
      <c r="Y150" s="30"/>
    </row>
    <row r="151" spans="24:25" ht="12.75" x14ac:dyDescent="0.2">
      <c r="X151" s="30"/>
      <c r="Y151" s="30"/>
    </row>
    <row r="152" spans="24:25" ht="12.75" x14ac:dyDescent="0.2">
      <c r="X152" s="30"/>
      <c r="Y152" s="30"/>
    </row>
    <row r="153" spans="24:25" ht="12.75" x14ac:dyDescent="0.2">
      <c r="X153" s="30"/>
      <c r="Y153" s="30"/>
    </row>
    <row r="154" spans="24:25" ht="12.75" x14ac:dyDescent="0.2">
      <c r="X154" s="30"/>
      <c r="Y154" s="30"/>
    </row>
    <row r="155" spans="24:25" ht="12.75" x14ac:dyDescent="0.2">
      <c r="X155" s="30"/>
      <c r="Y155" s="30"/>
    </row>
    <row r="156" spans="24:25" ht="12.75" x14ac:dyDescent="0.2">
      <c r="X156" s="30"/>
      <c r="Y156" s="30"/>
    </row>
    <row r="157" spans="24:25" ht="12.75" x14ac:dyDescent="0.2">
      <c r="X157" s="30"/>
      <c r="Y157" s="30"/>
    </row>
    <row r="158" spans="24:25" ht="12.75" x14ac:dyDescent="0.2">
      <c r="X158" s="30"/>
      <c r="Y158" s="30"/>
    </row>
    <row r="159" spans="24:25" ht="12.75" x14ac:dyDescent="0.2">
      <c r="X159" s="30"/>
      <c r="Y159" s="30"/>
    </row>
    <row r="160" spans="24:25" ht="12.75" x14ac:dyDescent="0.2">
      <c r="X160" s="30"/>
      <c r="Y160" s="30"/>
    </row>
    <row r="161" spans="24:25" ht="12.75" x14ac:dyDescent="0.2">
      <c r="X161" s="30"/>
      <c r="Y161" s="30"/>
    </row>
    <row r="162" spans="24:25" ht="12.75" x14ac:dyDescent="0.2">
      <c r="X162" s="30"/>
      <c r="Y162" s="30"/>
    </row>
    <row r="163" spans="24:25" ht="12.75" x14ac:dyDescent="0.2">
      <c r="X163" s="30"/>
      <c r="Y163" s="30"/>
    </row>
    <row r="164" spans="24:25" ht="12.75" x14ac:dyDescent="0.2">
      <c r="X164" s="30"/>
      <c r="Y164" s="30"/>
    </row>
    <row r="165" spans="24:25" ht="12.75" x14ac:dyDescent="0.2">
      <c r="X165" s="30"/>
      <c r="Y165" s="30"/>
    </row>
    <row r="166" spans="24:25" ht="12.75" x14ac:dyDescent="0.2">
      <c r="X166" s="30"/>
      <c r="Y166" s="30"/>
    </row>
    <row r="167" spans="24:25" ht="12.75" x14ac:dyDescent="0.2">
      <c r="X167" s="30"/>
      <c r="Y167" s="30"/>
    </row>
    <row r="168" spans="24:25" ht="12.75" x14ac:dyDescent="0.2">
      <c r="X168" s="30"/>
      <c r="Y168" s="30"/>
    </row>
    <row r="169" spans="24:25" ht="12.75" x14ac:dyDescent="0.2">
      <c r="X169" s="30"/>
      <c r="Y169" s="30"/>
    </row>
    <row r="170" spans="24:25" ht="12.75" x14ac:dyDescent="0.2">
      <c r="X170" s="30"/>
      <c r="Y170" s="30"/>
    </row>
    <row r="171" spans="24:25" ht="12.75" x14ac:dyDescent="0.2">
      <c r="X171" s="30"/>
      <c r="Y171" s="30"/>
    </row>
    <row r="172" spans="24:25" ht="12.75" x14ac:dyDescent="0.2">
      <c r="X172" s="30"/>
      <c r="Y172" s="30"/>
    </row>
    <row r="173" spans="24:25" ht="12.75" x14ac:dyDescent="0.2">
      <c r="X173" s="30"/>
      <c r="Y173" s="30"/>
    </row>
    <row r="174" spans="24:25" ht="12.75" x14ac:dyDescent="0.2">
      <c r="X174" s="30"/>
      <c r="Y174" s="30"/>
    </row>
    <row r="175" spans="24:25" ht="12.75" x14ac:dyDescent="0.2">
      <c r="X175" s="30"/>
      <c r="Y175" s="30"/>
    </row>
    <row r="176" spans="24:25" ht="12.75" x14ac:dyDescent="0.2">
      <c r="X176" s="30"/>
      <c r="Y176" s="30"/>
    </row>
    <row r="177" spans="24:25" ht="12.75" x14ac:dyDescent="0.2">
      <c r="X177" s="30"/>
      <c r="Y177" s="30"/>
    </row>
    <row r="178" spans="24:25" ht="12.75" x14ac:dyDescent="0.2">
      <c r="X178" s="30"/>
      <c r="Y178" s="30"/>
    </row>
    <row r="179" spans="24:25" ht="12.75" x14ac:dyDescent="0.2">
      <c r="X179" s="30"/>
      <c r="Y179" s="30"/>
    </row>
    <row r="180" spans="24:25" ht="12.75" x14ac:dyDescent="0.2">
      <c r="X180" s="30"/>
      <c r="Y180" s="30"/>
    </row>
    <row r="181" spans="24:25" ht="12.75" x14ac:dyDescent="0.2">
      <c r="X181" s="30"/>
      <c r="Y181" s="30"/>
    </row>
    <row r="182" spans="24:25" ht="12.75" x14ac:dyDescent="0.2">
      <c r="X182" s="30"/>
      <c r="Y182" s="30"/>
    </row>
    <row r="183" spans="24:25" ht="12.75" x14ac:dyDescent="0.2">
      <c r="X183" s="30"/>
      <c r="Y183" s="30"/>
    </row>
    <row r="184" spans="24:25" ht="12.75" x14ac:dyDescent="0.2">
      <c r="X184" s="30"/>
      <c r="Y184" s="30"/>
    </row>
    <row r="185" spans="24:25" ht="12.75" x14ac:dyDescent="0.2">
      <c r="X185" s="30"/>
      <c r="Y185" s="30"/>
    </row>
    <row r="186" spans="24:25" ht="12.75" x14ac:dyDescent="0.2">
      <c r="X186" s="30"/>
      <c r="Y186" s="30"/>
    </row>
    <row r="187" spans="24:25" ht="12.75" x14ac:dyDescent="0.2">
      <c r="X187" s="30"/>
      <c r="Y187" s="30"/>
    </row>
    <row r="188" spans="24:25" ht="12.75" x14ac:dyDescent="0.2">
      <c r="X188" s="30"/>
      <c r="Y188" s="30"/>
    </row>
    <row r="189" spans="24:25" ht="12.75" x14ac:dyDescent="0.2">
      <c r="X189" s="30"/>
      <c r="Y189" s="30"/>
    </row>
    <row r="190" spans="24:25" ht="12.75" x14ac:dyDescent="0.2">
      <c r="X190" s="30"/>
      <c r="Y190" s="30"/>
    </row>
    <row r="191" spans="24:25" ht="12.75" x14ac:dyDescent="0.2">
      <c r="X191" s="30"/>
      <c r="Y191" s="30"/>
    </row>
    <row r="192" spans="24:25" ht="12.75" x14ac:dyDescent="0.2">
      <c r="X192" s="30"/>
      <c r="Y192" s="30"/>
    </row>
    <row r="193" spans="24:25" ht="12.75" x14ac:dyDescent="0.2">
      <c r="X193" s="30"/>
      <c r="Y193" s="30"/>
    </row>
    <row r="194" spans="24:25" ht="12.75" x14ac:dyDescent="0.2">
      <c r="X194" s="30"/>
      <c r="Y194" s="30"/>
    </row>
    <row r="195" spans="24:25" ht="12.75" x14ac:dyDescent="0.2">
      <c r="X195" s="30"/>
      <c r="Y195" s="30"/>
    </row>
    <row r="196" spans="24:25" ht="12.75" x14ac:dyDescent="0.2">
      <c r="X196" s="30"/>
      <c r="Y196" s="30"/>
    </row>
    <row r="197" spans="24:25" ht="12.75" x14ac:dyDescent="0.2">
      <c r="X197" s="30"/>
      <c r="Y197" s="30"/>
    </row>
    <row r="198" spans="24:25" ht="12.75" x14ac:dyDescent="0.2">
      <c r="X198" s="30"/>
      <c r="Y198" s="30"/>
    </row>
    <row r="199" spans="24:25" ht="12.75" x14ac:dyDescent="0.2">
      <c r="X199" s="30"/>
      <c r="Y199" s="30"/>
    </row>
    <row r="200" spans="24:25" ht="12.75" x14ac:dyDescent="0.2">
      <c r="X200" s="30"/>
      <c r="Y200" s="30"/>
    </row>
    <row r="201" spans="24:25" ht="12.75" x14ac:dyDescent="0.2">
      <c r="X201" s="30"/>
      <c r="Y201" s="30"/>
    </row>
    <row r="202" spans="24:25" ht="12.75" x14ac:dyDescent="0.2">
      <c r="X202" s="30"/>
      <c r="Y202" s="30"/>
    </row>
    <row r="203" spans="24:25" ht="12.75" x14ac:dyDescent="0.2">
      <c r="X203" s="30"/>
      <c r="Y203" s="30"/>
    </row>
    <row r="204" spans="24:25" ht="12.75" x14ac:dyDescent="0.2">
      <c r="X204" s="30"/>
      <c r="Y204" s="30"/>
    </row>
    <row r="205" spans="24:25" ht="12.75" x14ac:dyDescent="0.2">
      <c r="X205" s="30"/>
      <c r="Y205" s="30"/>
    </row>
    <row r="206" spans="24:25" ht="12.75" x14ac:dyDescent="0.2">
      <c r="X206" s="30"/>
      <c r="Y206" s="30"/>
    </row>
    <row r="207" spans="24:25" ht="12.75" x14ac:dyDescent="0.2">
      <c r="X207" s="30"/>
      <c r="Y207" s="30"/>
    </row>
    <row r="208" spans="24:25" ht="12.75" x14ac:dyDescent="0.2">
      <c r="X208" s="30"/>
      <c r="Y208" s="30"/>
    </row>
    <row r="209" spans="24:25" ht="12.75" x14ac:dyDescent="0.2">
      <c r="X209" s="30"/>
      <c r="Y209" s="30"/>
    </row>
    <row r="210" spans="24:25" ht="12.75" x14ac:dyDescent="0.2">
      <c r="X210" s="30"/>
      <c r="Y210" s="30"/>
    </row>
    <row r="211" spans="24:25" ht="12.75" x14ac:dyDescent="0.2">
      <c r="X211" s="30"/>
      <c r="Y211" s="30"/>
    </row>
    <row r="212" spans="24:25" ht="12.75" x14ac:dyDescent="0.2">
      <c r="X212" s="30"/>
      <c r="Y212" s="30"/>
    </row>
    <row r="213" spans="24:25" ht="12.75" x14ac:dyDescent="0.2">
      <c r="X213" s="30"/>
      <c r="Y213" s="30"/>
    </row>
    <row r="214" spans="24:25" ht="12.75" x14ac:dyDescent="0.2">
      <c r="X214" s="30"/>
      <c r="Y214" s="30"/>
    </row>
    <row r="215" spans="24:25" ht="12.75" x14ac:dyDescent="0.2">
      <c r="X215" s="30"/>
      <c r="Y215" s="30"/>
    </row>
    <row r="216" spans="24:25" ht="12.75" x14ac:dyDescent="0.2">
      <c r="X216" s="30"/>
      <c r="Y216" s="30"/>
    </row>
    <row r="217" spans="24:25" ht="12.75" x14ac:dyDescent="0.2">
      <c r="X217" s="30"/>
      <c r="Y217" s="30"/>
    </row>
    <row r="218" spans="24:25" ht="12.75" x14ac:dyDescent="0.2">
      <c r="X218" s="30"/>
      <c r="Y218" s="30"/>
    </row>
    <row r="219" spans="24:25" ht="12.75" x14ac:dyDescent="0.2">
      <c r="X219" s="30"/>
      <c r="Y219" s="30"/>
    </row>
    <row r="220" spans="24:25" ht="12.75" x14ac:dyDescent="0.2">
      <c r="X220" s="30"/>
      <c r="Y220" s="30"/>
    </row>
    <row r="221" spans="24:25" ht="12.75" x14ac:dyDescent="0.2">
      <c r="X221" s="30"/>
      <c r="Y221" s="30"/>
    </row>
    <row r="222" spans="24:25" ht="12.75" x14ac:dyDescent="0.2">
      <c r="X222" s="30"/>
      <c r="Y222" s="30"/>
    </row>
    <row r="223" spans="24:25" ht="12.75" x14ac:dyDescent="0.2">
      <c r="X223" s="30"/>
      <c r="Y223" s="30"/>
    </row>
    <row r="224" spans="24:25" ht="12.75" x14ac:dyDescent="0.2">
      <c r="X224" s="30"/>
      <c r="Y224" s="30"/>
    </row>
    <row r="225" spans="24:25" ht="12.75" x14ac:dyDescent="0.2">
      <c r="X225" s="30"/>
      <c r="Y225" s="30"/>
    </row>
    <row r="226" spans="24:25" ht="12.75" x14ac:dyDescent="0.2">
      <c r="X226" s="30"/>
      <c r="Y226" s="30"/>
    </row>
    <row r="227" spans="24:25" ht="12.75" x14ac:dyDescent="0.2">
      <c r="X227" s="30"/>
      <c r="Y227" s="30"/>
    </row>
    <row r="228" spans="24:25" ht="12.75" x14ac:dyDescent="0.2">
      <c r="X228" s="30"/>
      <c r="Y228" s="30"/>
    </row>
    <row r="229" spans="24:25" ht="12.75" x14ac:dyDescent="0.2">
      <c r="X229" s="30"/>
      <c r="Y229" s="30"/>
    </row>
    <row r="230" spans="24:25" ht="12.75" x14ac:dyDescent="0.2">
      <c r="X230" s="30"/>
      <c r="Y230" s="30"/>
    </row>
    <row r="231" spans="24:25" ht="12.75" x14ac:dyDescent="0.2">
      <c r="X231" s="30"/>
      <c r="Y231" s="30"/>
    </row>
    <row r="232" spans="24:25" ht="12.75" x14ac:dyDescent="0.2">
      <c r="X232" s="30"/>
      <c r="Y232" s="30"/>
    </row>
    <row r="233" spans="24:25" ht="12.75" x14ac:dyDescent="0.2">
      <c r="X233" s="30"/>
      <c r="Y233" s="30"/>
    </row>
    <row r="234" spans="24:25" ht="12.75" x14ac:dyDescent="0.2">
      <c r="X234" s="30"/>
      <c r="Y234" s="30"/>
    </row>
    <row r="235" spans="24:25" ht="12.75" x14ac:dyDescent="0.2">
      <c r="X235" s="30"/>
      <c r="Y235" s="30"/>
    </row>
    <row r="236" spans="24:25" ht="12.75" x14ac:dyDescent="0.2">
      <c r="X236" s="30"/>
      <c r="Y236" s="30"/>
    </row>
    <row r="237" spans="24:25" ht="12.75" x14ac:dyDescent="0.2">
      <c r="X237" s="30"/>
      <c r="Y237" s="30"/>
    </row>
    <row r="238" spans="24:25" ht="12.75" x14ac:dyDescent="0.2">
      <c r="X238" s="30"/>
      <c r="Y238" s="30"/>
    </row>
    <row r="239" spans="24:25" ht="12.75" x14ac:dyDescent="0.2">
      <c r="X239" s="30"/>
      <c r="Y239" s="30"/>
    </row>
    <row r="240" spans="24:25" ht="12.75" x14ac:dyDescent="0.2">
      <c r="X240" s="30"/>
      <c r="Y240" s="30"/>
    </row>
    <row r="241" spans="24:25" ht="12.75" x14ac:dyDescent="0.2">
      <c r="X241" s="30"/>
      <c r="Y241" s="30"/>
    </row>
    <row r="242" spans="24:25" ht="12.75" x14ac:dyDescent="0.2">
      <c r="X242" s="30"/>
      <c r="Y242" s="30"/>
    </row>
    <row r="243" spans="24:25" ht="12.75" x14ac:dyDescent="0.2">
      <c r="X243" s="30"/>
      <c r="Y243" s="30"/>
    </row>
    <row r="244" spans="24:25" ht="12.75" x14ac:dyDescent="0.2">
      <c r="X244" s="30"/>
      <c r="Y244" s="30"/>
    </row>
    <row r="245" spans="24:25" ht="12.75" x14ac:dyDescent="0.2">
      <c r="X245" s="30"/>
      <c r="Y245" s="30"/>
    </row>
    <row r="246" spans="24:25" ht="12.75" x14ac:dyDescent="0.2">
      <c r="X246" s="30"/>
      <c r="Y246" s="30"/>
    </row>
    <row r="247" spans="24:25" ht="12.75" x14ac:dyDescent="0.2">
      <c r="X247" s="30"/>
      <c r="Y247" s="30"/>
    </row>
    <row r="248" spans="24:25" ht="12.75" x14ac:dyDescent="0.2">
      <c r="X248" s="30"/>
      <c r="Y248" s="30"/>
    </row>
    <row r="249" spans="24:25" ht="12.75" x14ac:dyDescent="0.2">
      <c r="X249" s="30"/>
      <c r="Y249" s="30"/>
    </row>
    <row r="250" spans="24:25" ht="12.75" x14ac:dyDescent="0.2">
      <c r="X250" s="30"/>
      <c r="Y250" s="30"/>
    </row>
    <row r="251" spans="24:25" ht="12.75" x14ac:dyDescent="0.2">
      <c r="X251" s="30"/>
      <c r="Y251" s="30"/>
    </row>
    <row r="252" spans="24:25" ht="12.75" x14ac:dyDescent="0.2">
      <c r="X252" s="30"/>
      <c r="Y252" s="30"/>
    </row>
    <row r="253" spans="24:25" ht="12.75" x14ac:dyDescent="0.2">
      <c r="X253" s="30"/>
      <c r="Y253" s="30"/>
    </row>
    <row r="254" spans="24:25" ht="12.75" x14ac:dyDescent="0.2">
      <c r="X254" s="30"/>
      <c r="Y254" s="30"/>
    </row>
    <row r="255" spans="24:25" ht="12.75" x14ac:dyDescent="0.2">
      <c r="X255" s="30"/>
      <c r="Y255" s="30"/>
    </row>
    <row r="256" spans="24:25" ht="12.75" x14ac:dyDescent="0.2">
      <c r="X256" s="30"/>
      <c r="Y256" s="30"/>
    </row>
    <row r="257" spans="24:25" ht="12.75" x14ac:dyDescent="0.2">
      <c r="X257" s="30"/>
      <c r="Y257" s="30"/>
    </row>
    <row r="258" spans="24:25" ht="12.75" x14ac:dyDescent="0.2">
      <c r="X258" s="30"/>
      <c r="Y258" s="30"/>
    </row>
    <row r="259" spans="24:25" ht="12.75" x14ac:dyDescent="0.2">
      <c r="X259" s="30"/>
      <c r="Y259" s="30"/>
    </row>
    <row r="260" spans="24:25" ht="12.75" x14ac:dyDescent="0.2">
      <c r="X260" s="30"/>
      <c r="Y260" s="30"/>
    </row>
    <row r="261" spans="24:25" ht="12.75" x14ac:dyDescent="0.2">
      <c r="X261" s="30"/>
      <c r="Y261" s="30"/>
    </row>
    <row r="262" spans="24:25" ht="12.75" x14ac:dyDescent="0.2">
      <c r="X262" s="30"/>
      <c r="Y262" s="30"/>
    </row>
    <row r="263" spans="24:25" ht="12.75" x14ac:dyDescent="0.2">
      <c r="X263" s="30"/>
      <c r="Y263" s="30"/>
    </row>
    <row r="264" spans="24:25" ht="12.75" x14ac:dyDescent="0.2">
      <c r="X264" s="30"/>
      <c r="Y264" s="30"/>
    </row>
    <row r="265" spans="24:25" ht="12.75" x14ac:dyDescent="0.2">
      <c r="X265" s="30"/>
      <c r="Y265" s="30"/>
    </row>
    <row r="266" spans="24:25" ht="12.75" x14ac:dyDescent="0.2">
      <c r="X266" s="30"/>
      <c r="Y266" s="30"/>
    </row>
    <row r="267" spans="24:25" ht="12.75" x14ac:dyDescent="0.2">
      <c r="X267" s="30"/>
      <c r="Y267" s="30"/>
    </row>
    <row r="268" spans="24:25" ht="12.75" x14ac:dyDescent="0.2">
      <c r="X268" s="30"/>
      <c r="Y268" s="30"/>
    </row>
    <row r="269" spans="24:25" ht="12.75" x14ac:dyDescent="0.2">
      <c r="X269" s="30"/>
      <c r="Y269" s="30"/>
    </row>
    <row r="270" spans="24:25" ht="12.75" x14ac:dyDescent="0.2">
      <c r="X270" s="30"/>
      <c r="Y270" s="30"/>
    </row>
    <row r="271" spans="24:25" ht="12.75" x14ac:dyDescent="0.2">
      <c r="X271" s="30"/>
      <c r="Y271" s="30"/>
    </row>
    <row r="272" spans="24:25" ht="12.75" x14ac:dyDescent="0.2">
      <c r="X272" s="30"/>
      <c r="Y272" s="30"/>
    </row>
    <row r="273" spans="24:25" ht="12.75" x14ac:dyDescent="0.2">
      <c r="X273" s="30"/>
      <c r="Y273" s="30"/>
    </row>
    <row r="274" spans="24:25" ht="12.75" x14ac:dyDescent="0.2">
      <c r="X274" s="30"/>
      <c r="Y274" s="30"/>
    </row>
    <row r="275" spans="24:25" ht="12.75" x14ac:dyDescent="0.2">
      <c r="X275" s="30"/>
      <c r="Y275" s="30"/>
    </row>
    <row r="276" spans="24:25" ht="12.75" x14ac:dyDescent="0.2">
      <c r="X276" s="30"/>
      <c r="Y276" s="30"/>
    </row>
    <row r="277" spans="24:25" ht="12.75" x14ac:dyDescent="0.2">
      <c r="X277" s="30"/>
      <c r="Y277" s="30"/>
    </row>
    <row r="278" spans="24:25" ht="12.75" x14ac:dyDescent="0.2">
      <c r="X278" s="30"/>
      <c r="Y278" s="30"/>
    </row>
    <row r="279" spans="24:25" ht="12.75" x14ac:dyDescent="0.2">
      <c r="X279" s="30"/>
      <c r="Y279" s="30"/>
    </row>
    <row r="280" spans="24:25" ht="12.75" x14ac:dyDescent="0.2">
      <c r="X280" s="30"/>
      <c r="Y280" s="30"/>
    </row>
    <row r="281" spans="24:25" ht="12.75" x14ac:dyDescent="0.2">
      <c r="X281" s="30"/>
      <c r="Y281" s="30"/>
    </row>
    <row r="282" spans="24:25" ht="12.75" x14ac:dyDescent="0.2">
      <c r="X282" s="30"/>
      <c r="Y282" s="30"/>
    </row>
    <row r="283" spans="24:25" ht="12.75" x14ac:dyDescent="0.2">
      <c r="X283" s="30"/>
      <c r="Y283" s="30"/>
    </row>
    <row r="284" spans="24:25" ht="12.75" x14ac:dyDescent="0.2">
      <c r="X284" s="30"/>
      <c r="Y284" s="30"/>
    </row>
    <row r="285" spans="24:25" ht="12.75" x14ac:dyDescent="0.2">
      <c r="X285" s="30"/>
      <c r="Y285" s="30"/>
    </row>
    <row r="286" spans="24:25" ht="12.75" x14ac:dyDescent="0.2">
      <c r="X286" s="30"/>
      <c r="Y286" s="30"/>
    </row>
    <row r="287" spans="24:25" ht="12.75" x14ac:dyDescent="0.2">
      <c r="X287" s="30"/>
      <c r="Y287" s="30"/>
    </row>
    <row r="288" spans="24:25" ht="12.75" x14ac:dyDescent="0.2">
      <c r="X288" s="30"/>
      <c r="Y288" s="30"/>
    </row>
    <row r="289" spans="24:25" ht="12.75" x14ac:dyDescent="0.2">
      <c r="X289" s="30"/>
      <c r="Y289" s="30"/>
    </row>
    <row r="290" spans="24:25" ht="12.75" x14ac:dyDescent="0.2">
      <c r="X290" s="30"/>
      <c r="Y290" s="30"/>
    </row>
    <row r="291" spans="24:25" ht="12.75" x14ac:dyDescent="0.2">
      <c r="X291" s="30"/>
      <c r="Y291" s="30"/>
    </row>
    <row r="292" spans="24:25" ht="12.75" x14ac:dyDescent="0.2">
      <c r="X292" s="30"/>
      <c r="Y292" s="30"/>
    </row>
    <row r="293" spans="24:25" ht="12.75" x14ac:dyDescent="0.2">
      <c r="X293" s="30"/>
      <c r="Y293" s="30"/>
    </row>
    <row r="294" spans="24:25" ht="12.75" x14ac:dyDescent="0.2">
      <c r="X294" s="30"/>
      <c r="Y294" s="30"/>
    </row>
    <row r="295" spans="24:25" ht="12.75" x14ac:dyDescent="0.2">
      <c r="X295" s="30"/>
      <c r="Y295" s="30"/>
    </row>
    <row r="296" spans="24:25" ht="12.75" x14ac:dyDescent="0.2">
      <c r="X296" s="30"/>
      <c r="Y296" s="30"/>
    </row>
    <row r="297" spans="24:25" ht="12.75" x14ac:dyDescent="0.2">
      <c r="X297" s="30"/>
      <c r="Y297" s="30"/>
    </row>
    <row r="298" spans="24:25" ht="12.75" x14ac:dyDescent="0.2">
      <c r="X298" s="30"/>
      <c r="Y298" s="30"/>
    </row>
    <row r="299" spans="24:25" ht="12.75" x14ac:dyDescent="0.2">
      <c r="X299" s="30"/>
      <c r="Y299" s="30"/>
    </row>
    <row r="300" spans="24:25" ht="12.75" x14ac:dyDescent="0.2">
      <c r="X300" s="30"/>
      <c r="Y300" s="30"/>
    </row>
    <row r="301" spans="24:25" ht="12.75" x14ac:dyDescent="0.2">
      <c r="X301" s="30"/>
      <c r="Y301" s="30"/>
    </row>
    <row r="302" spans="24:25" ht="12.75" x14ac:dyDescent="0.2">
      <c r="X302" s="30"/>
      <c r="Y302" s="30"/>
    </row>
    <row r="303" spans="24:25" ht="12.75" x14ac:dyDescent="0.2">
      <c r="X303" s="30"/>
      <c r="Y303" s="30"/>
    </row>
    <row r="304" spans="24:25" ht="12.75" x14ac:dyDescent="0.2">
      <c r="X304" s="30"/>
      <c r="Y304" s="30"/>
    </row>
    <row r="305" spans="24:25" ht="12.75" x14ac:dyDescent="0.2">
      <c r="X305" s="30"/>
      <c r="Y305" s="30"/>
    </row>
    <row r="306" spans="24:25" ht="12.75" x14ac:dyDescent="0.2">
      <c r="X306" s="30"/>
      <c r="Y306" s="30"/>
    </row>
    <row r="307" spans="24:25" ht="12.75" x14ac:dyDescent="0.2">
      <c r="X307" s="30"/>
      <c r="Y307" s="30"/>
    </row>
    <row r="308" spans="24:25" ht="12.75" x14ac:dyDescent="0.2">
      <c r="X308" s="30"/>
      <c r="Y308" s="30"/>
    </row>
    <row r="309" spans="24:25" ht="12.75" x14ac:dyDescent="0.2">
      <c r="X309" s="30"/>
      <c r="Y309" s="30"/>
    </row>
    <row r="310" spans="24:25" ht="12.75" x14ac:dyDescent="0.2">
      <c r="X310" s="30"/>
      <c r="Y310" s="30"/>
    </row>
    <row r="311" spans="24:25" ht="12.75" x14ac:dyDescent="0.2">
      <c r="X311" s="30"/>
      <c r="Y311" s="30"/>
    </row>
    <row r="312" spans="24:25" ht="12.75" x14ac:dyDescent="0.2">
      <c r="X312" s="30"/>
      <c r="Y312" s="30"/>
    </row>
    <row r="313" spans="24:25" ht="12.75" x14ac:dyDescent="0.2">
      <c r="X313" s="30"/>
      <c r="Y313" s="30"/>
    </row>
    <row r="314" spans="24:25" ht="12.75" x14ac:dyDescent="0.2">
      <c r="X314" s="30"/>
      <c r="Y314" s="30"/>
    </row>
    <row r="315" spans="24:25" ht="12.75" x14ac:dyDescent="0.2">
      <c r="X315" s="30"/>
      <c r="Y315" s="30"/>
    </row>
    <row r="316" spans="24:25" ht="12.75" x14ac:dyDescent="0.2">
      <c r="X316" s="30"/>
      <c r="Y316" s="30"/>
    </row>
    <row r="317" spans="24:25" ht="12.75" x14ac:dyDescent="0.2">
      <c r="X317" s="30"/>
      <c r="Y317" s="30"/>
    </row>
    <row r="318" spans="24:25" ht="12.75" x14ac:dyDescent="0.2">
      <c r="X318" s="30"/>
      <c r="Y318" s="30"/>
    </row>
    <row r="319" spans="24:25" ht="12.75" x14ac:dyDescent="0.2">
      <c r="X319" s="30"/>
      <c r="Y319" s="30"/>
    </row>
    <row r="320" spans="24:25" ht="12.75" x14ac:dyDescent="0.2">
      <c r="X320" s="30"/>
      <c r="Y320" s="30"/>
    </row>
    <row r="321" spans="24:25" ht="12.75" x14ac:dyDescent="0.2">
      <c r="X321" s="30"/>
      <c r="Y321" s="30"/>
    </row>
    <row r="322" spans="24:25" ht="12.75" x14ac:dyDescent="0.2">
      <c r="X322" s="30"/>
      <c r="Y322" s="30"/>
    </row>
    <row r="323" spans="24:25" ht="12.75" x14ac:dyDescent="0.2">
      <c r="X323" s="30"/>
      <c r="Y323" s="30"/>
    </row>
    <row r="324" spans="24:25" ht="12.75" x14ac:dyDescent="0.2">
      <c r="X324" s="30"/>
      <c r="Y324" s="30"/>
    </row>
    <row r="325" spans="24:25" ht="12.75" x14ac:dyDescent="0.2">
      <c r="X325" s="30"/>
      <c r="Y325" s="30"/>
    </row>
    <row r="326" spans="24:25" ht="12.75" x14ac:dyDescent="0.2">
      <c r="X326" s="30"/>
      <c r="Y326" s="30"/>
    </row>
    <row r="327" spans="24:25" ht="12.75" x14ac:dyDescent="0.2">
      <c r="X327" s="30"/>
      <c r="Y327" s="30"/>
    </row>
    <row r="328" spans="24:25" ht="12.75" x14ac:dyDescent="0.2">
      <c r="X328" s="30"/>
      <c r="Y328" s="30"/>
    </row>
    <row r="329" spans="24:25" ht="12.75" x14ac:dyDescent="0.2">
      <c r="X329" s="30"/>
      <c r="Y329" s="30"/>
    </row>
    <row r="330" spans="24:25" ht="12.75" x14ac:dyDescent="0.2">
      <c r="X330" s="30"/>
      <c r="Y330" s="30"/>
    </row>
    <row r="331" spans="24:25" ht="12.75" x14ac:dyDescent="0.2">
      <c r="X331" s="30"/>
      <c r="Y331" s="30"/>
    </row>
    <row r="332" spans="24:25" ht="12.75" x14ac:dyDescent="0.2">
      <c r="X332" s="30"/>
      <c r="Y332" s="30"/>
    </row>
    <row r="333" spans="24:25" ht="12.75" x14ac:dyDescent="0.2">
      <c r="X333" s="30"/>
      <c r="Y333" s="30"/>
    </row>
    <row r="334" spans="24:25" ht="12.75" x14ac:dyDescent="0.2">
      <c r="X334" s="30"/>
      <c r="Y334" s="30"/>
    </row>
    <row r="335" spans="24:25" ht="12.75" x14ac:dyDescent="0.2">
      <c r="X335" s="30"/>
      <c r="Y335" s="30"/>
    </row>
    <row r="336" spans="24:25" ht="12.75" x14ac:dyDescent="0.2">
      <c r="X336" s="30"/>
      <c r="Y336" s="30"/>
    </row>
    <row r="337" spans="24:25" ht="12.75" x14ac:dyDescent="0.2">
      <c r="X337" s="30"/>
      <c r="Y337" s="30"/>
    </row>
    <row r="338" spans="24:25" ht="12.75" x14ac:dyDescent="0.2">
      <c r="X338" s="30"/>
      <c r="Y338" s="30"/>
    </row>
    <row r="339" spans="24:25" ht="12.75" x14ac:dyDescent="0.2">
      <c r="X339" s="30"/>
      <c r="Y339" s="30"/>
    </row>
    <row r="340" spans="24:25" ht="12.75" x14ac:dyDescent="0.2">
      <c r="X340" s="30"/>
      <c r="Y340" s="30"/>
    </row>
    <row r="341" spans="24:25" ht="12.75" x14ac:dyDescent="0.2">
      <c r="X341" s="30"/>
      <c r="Y341" s="30"/>
    </row>
    <row r="342" spans="24:25" ht="12.75" x14ac:dyDescent="0.2">
      <c r="X342" s="30"/>
      <c r="Y342" s="30"/>
    </row>
    <row r="343" spans="24:25" ht="12.75" x14ac:dyDescent="0.2">
      <c r="X343" s="30"/>
      <c r="Y343" s="30"/>
    </row>
    <row r="344" spans="24:25" ht="12.75" x14ac:dyDescent="0.2">
      <c r="X344" s="30"/>
      <c r="Y344" s="30"/>
    </row>
    <row r="345" spans="24:25" ht="12.75" x14ac:dyDescent="0.2">
      <c r="X345" s="30"/>
      <c r="Y345" s="30"/>
    </row>
    <row r="346" spans="24:25" ht="12.75" x14ac:dyDescent="0.2">
      <c r="X346" s="30"/>
      <c r="Y346" s="30"/>
    </row>
    <row r="347" spans="24:25" ht="12.75" x14ac:dyDescent="0.2">
      <c r="X347" s="30"/>
      <c r="Y347" s="30"/>
    </row>
    <row r="348" spans="24:25" ht="12.75" x14ac:dyDescent="0.2">
      <c r="X348" s="30"/>
      <c r="Y348" s="30"/>
    </row>
    <row r="349" spans="24:25" ht="12.75" x14ac:dyDescent="0.2">
      <c r="X349" s="30"/>
      <c r="Y349" s="30"/>
    </row>
    <row r="350" spans="24:25" ht="12.75" x14ac:dyDescent="0.2">
      <c r="X350" s="30"/>
      <c r="Y350" s="30"/>
    </row>
    <row r="351" spans="24:25" ht="12.75" x14ac:dyDescent="0.2">
      <c r="X351" s="30"/>
      <c r="Y351" s="30"/>
    </row>
    <row r="352" spans="24:25" ht="12.75" x14ac:dyDescent="0.2">
      <c r="X352" s="30"/>
      <c r="Y352" s="30"/>
    </row>
    <row r="353" spans="24:25" ht="12.75" x14ac:dyDescent="0.2">
      <c r="X353" s="30"/>
      <c r="Y353" s="30"/>
    </row>
    <row r="354" spans="24:25" ht="12.75" x14ac:dyDescent="0.2">
      <c r="X354" s="30"/>
      <c r="Y354" s="30"/>
    </row>
    <row r="355" spans="24:25" ht="12.75" x14ac:dyDescent="0.2">
      <c r="X355" s="30"/>
      <c r="Y355" s="30"/>
    </row>
    <row r="356" spans="24:25" ht="12.75" x14ac:dyDescent="0.2">
      <c r="X356" s="30"/>
      <c r="Y356" s="30"/>
    </row>
    <row r="357" spans="24:25" ht="12.75" x14ac:dyDescent="0.2">
      <c r="X357" s="30"/>
      <c r="Y357" s="30"/>
    </row>
    <row r="358" spans="24:25" ht="12.75" x14ac:dyDescent="0.2">
      <c r="X358" s="30"/>
      <c r="Y358" s="30"/>
    </row>
    <row r="359" spans="24:25" ht="12.75" x14ac:dyDescent="0.2">
      <c r="X359" s="30"/>
      <c r="Y359" s="30"/>
    </row>
    <row r="360" spans="24:25" ht="12.75" x14ac:dyDescent="0.2">
      <c r="X360" s="30"/>
      <c r="Y360" s="30"/>
    </row>
    <row r="361" spans="24:25" ht="12.75" x14ac:dyDescent="0.2">
      <c r="X361" s="30"/>
      <c r="Y361" s="30"/>
    </row>
    <row r="362" spans="24:25" ht="12.75" x14ac:dyDescent="0.2">
      <c r="X362" s="30"/>
      <c r="Y362" s="30"/>
    </row>
    <row r="363" spans="24:25" ht="12.75" x14ac:dyDescent="0.2">
      <c r="X363" s="30"/>
      <c r="Y363" s="30"/>
    </row>
    <row r="364" spans="24:25" ht="12.75" x14ac:dyDescent="0.2">
      <c r="X364" s="30"/>
      <c r="Y364" s="30"/>
    </row>
    <row r="365" spans="24:25" ht="12.75" x14ac:dyDescent="0.2">
      <c r="X365" s="30"/>
      <c r="Y365" s="30"/>
    </row>
    <row r="366" spans="24:25" ht="12.75" x14ac:dyDescent="0.2">
      <c r="X366" s="30"/>
      <c r="Y366" s="30"/>
    </row>
    <row r="367" spans="24:25" ht="12.75" x14ac:dyDescent="0.2">
      <c r="X367" s="30"/>
      <c r="Y367" s="30"/>
    </row>
    <row r="368" spans="24:25" ht="12.75" x14ac:dyDescent="0.2">
      <c r="X368" s="30"/>
      <c r="Y368" s="30"/>
    </row>
    <row r="369" spans="24:25" ht="12.75" x14ac:dyDescent="0.2">
      <c r="X369" s="30"/>
      <c r="Y369" s="30"/>
    </row>
    <row r="370" spans="24:25" ht="12.75" x14ac:dyDescent="0.2">
      <c r="X370" s="30"/>
      <c r="Y370" s="30"/>
    </row>
    <row r="371" spans="24:25" ht="12.75" x14ac:dyDescent="0.2">
      <c r="X371" s="30"/>
      <c r="Y371" s="30"/>
    </row>
    <row r="372" spans="24:25" ht="12.75" x14ac:dyDescent="0.2">
      <c r="X372" s="30"/>
      <c r="Y372" s="30"/>
    </row>
    <row r="373" spans="24:25" ht="12.75" x14ac:dyDescent="0.2">
      <c r="X373" s="30"/>
      <c r="Y373" s="30"/>
    </row>
    <row r="374" spans="24:25" ht="12.75" x14ac:dyDescent="0.2">
      <c r="X374" s="30"/>
      <c r="Y374" s="30"/>
    </row>
    <row r="375" spans="24:25" ht="12.75" x14ac:dyDescent="0.2">
      <c r="X375" s="30"/>
      <c r="Y375" s="30"/>
    </row>
    <row r="376" spans="24:25" ht="12.75" x14ac:dyDescent="0.2">
      <c r="X376" s="30"/>
      <c r="Y376" s="30"/>
    </row>
    <row r="377" spans="24:25" ht="12.75" x14ac:dyDescent="0.2">
      <c r="X377" s="30"/>
      <c r="Y377" s="30"/>
    </row>
    <row r="378" spans="24:25" ht="12.75" x14ac:dyDescent="0.2">
      <c r="X378" s="30"/>
      <c r="Y378" s="30"/>
    </row>
    <row r="379" spans="24:25" ht="12.75" x14ac:dyDescent="0.2">
      <c r="X379" s="30"/>
      <c r="Y379" s="30"/>
    </row>
    <row r="380" spans="24:25" ht="12.75" x14ac:dyDescent="0.2">
      <c r="X380" s="30"/>
      <c r="Y380" s="30"/>
    </row>
    <row r="381" spans="24:25" ht="12.75" x14ac:dyDescent="0.2">
      <c r="X381" s="30"/>
      <c r="Y381" s="30"/>
    </row>
    <row r="382" spans="24:25" ht="12.75" x14ac:dyDescent="0.2">
      <c r="X382" s="30"/>
      <c r="Y382" s="30"/>
    </row>
    <row r="383" spans="24:25" ht="12.75" x14ac:dyDescent="0.2">
      <c r="X383" s="30"/>
      <c r="Y383" s="30"/>
    </row>
    <row r="384" spans="24:25" ht="12.75" x14ac:dyDescent="0.2">
      <c r="X384" s="30"/>
      <c r="Y384" s="30"/>
    </row>
    <row r="385" spans="24:25" ht="12.75" x14ac:dyDescent="0.2">
      <c r="X385" s="30"/>
      <c r="Y385" s="30"/>
    </row>
    <row r="386" spans="24:25" ht="12.75" x14ac:dyDescent="0.2">
      <c r="X386" s="30"/>
      <c r="Y386" s="30"/>
    </row>
    <row r="387" spans="24:25" ht="12.75" x14ac:dyDescent="0.2">
      <c r="X387" s="30"/>
      <c r="Y387" s="30"/>
    </row>
    <row r="388" spans="24:25" ht="12.75" x14ac:dyDescent="0.2">
      <c r="X388" s="30"/>
      <c r="Y388" s="30"/>
    </row>
    <row r="389" spans="24:25" ht="12.75" x14ac:dyDescent="0.2">
      <c r="X389" s="30"/>
      <c r="Y389" s="30"/>
    </row>
    <row r="390" spans="24:25" ht="12.75" x14ac:dyDescent="0.2">
      <c r="X390" s="30"/>
      <c r="Y390" s="30"/>
    </row>
    <row r="391" spans="24:25" ht="12.75" x14ac:dyDescent="0.2">
      <c r="X391" s="30"/>
      <c r="Y391" s="30"/>
    </row>
    <row r="392" spans="24:25" ht="12.75" x14ac:dyDescent="0.2">
      <c r="X392" s="30"/>
      <c r="Y392" s="30"/>
    </row>
    <row r="393" spans="24:25" ht="12.75" x14ac:dyDescent="0.2">
      <c r="X393" s="30"/>
      <c r="Y393" s="30"/>
    </row>
    <row r="394" spans="24:25" ht="12.75" x14ac:dyDescent="0.2">
      <c r="X394" s="30"/>
      <c r="Y394" s="30"/>
    </row>
    <row r="395" spans="24:25" ht="12.75" x14ac:dyDescent="0.2">
      <c r="X395" s="30"/>
      <c r="Y395" s="30"/>
    </row>
    <row r="396" spans="24:25" ht="12.75" x14ac:dyDescent="0.2">
      <c r="X396" s="30"/>
      <c r="Y396" s="30"/>
    </row>
    <row r="397" spans="24:25" ht="12.75" x14ac:dyDescent="0.2">
      <c r="X397" s="30"/>
      <c r="Y397" s="30"/>
    </row>
    <row r="398" spans="24:25" ht="12.75" x14ac:dyDescent="0.2">
      <c r="X398" s="30"/>
      <c r="Y398" s="30"/>
    </row>
    <row r="399" spans="24:25" ht="12.75" x14ac:dyDescent="0.2">
      <c r="X399" s="30"/>
      <c r="Y399" s="30"/>
    </row>
    <row r="400" spans="24:25" ht="12.75" x14ac:dyDescent="0.2">
      <c r="X400" s="30"/>
      <c r="Y400" s="30"/>
    </row>
    <row r="401" spans="24:25" ht="12.75" x14ac:dyDescent="0.2">
      <c r="X401" s="30"/>
      <c r="Y401" s="30"/>
    </row>
    <row r="402" spans="24:25" ht="12.75" x14ac:dyDescent="0.2">
      <c r="X402" s="30"/>
      <c r="Y402" s="30"/>
    </row>
    <row r="403" spans="24:25" ht="12.75" x14ac:dyDescent="0.2">
      <c r="X403" s="30"/>
      <c r="Y403" s="30"/>
    </row>
    <row r="404" spans="24:25" ht="12.75" x14ac:dyDescent="0.2">
      <c r="X404" s="30"/>
      <c r="Y404" s="30"/>
    </row>
    <row r="405" spans="24:25" ht="12.75" x14ac:dyDescent="0.2">
      <c r="X405" s="30"/>
      <c r="Y405" s="30"/>
    </row>
    <row r="406" spans="24:25" ht="12.75" x14ac:dyDescent="0.2">
      <c r="X406" s="30"/>
      <c r="Y406" s="30"/>
    </row>
    <row r="407" spans="24:25" ht="12.75" x14ac:dyDescent="0.2">
      <c r="X407" s="30"/>
      <c r="Y407" s="30"/>
    </row>
    <row r="408" spans="24:25" ht="12.75" x14ac:dyDescent="0.2">
      <c r="X408" s="30"/>
      <c r="Y408" s="30"/>
    </row>
    <row r="409" spans="24:25" ht="12.75" x14ac:dyDescent="0.2">
      <c r="X409" s="30"/>
      <c r="Y409" s="30"/>
    </row>
    <row r="410" spans="24:25" ht="12.75" x14ac:dyDescent="0.2">
      <c r="X410" s="30"/>
      <c r="Y410" s="30"/>
    </row>
    <row r="411" spans="24:25" ht="12.75" x14ac:dyDescent="0.2">
      <c r="X411" s="30"/>
      <c r="Y411" s="30"/>
    </row>
    <row r="412" spans="24:25" ht="12.75" x14ac:dyDescent="0.2">
      <c r="X412" s="30"/>
      <c r="Y412" s="30"/>
    </row>
    <row r="413" spans="24:25" ht="12.75" x14ac:dyDescent="0.2">
      <c r="X413" s="30"/>
      <c r="Y413" s="30"/>
    </row>
    <row r="414" spans="24:25" ht="12.75" x14ac:dyDescent="0.2">
      <c r="X414" s="30"/>
      <c r="Y414" s="30"/>
    </row>
    <row r="415" spans="24:25" ht="12.75" x14ac:dyDescent="0.2">
      <c r="X415" s="30"/>
      <c r="Y415" s="30"/>
    </row>
    <row r="416" spans="24:25" ht="12.75" x14ac:dyDescent="0.2">
      <c r="X416" s="30"/>
      <c r="Y416" s="30"/>
    </row>
    <row r="417" spans="24:25" ht="12.75" x14ac:dyDescent="0.2">
      <c r="X417" s="30"/>
      <c r="Y417" s="30"/>
    </row>
    <row r="418" spans="24:25" ht="12.75" x14ac:dyDescent="0.2">
      <c r="X418" s="30"/>
      <c r="Y418" s="30"/>
    </row>
    <row r="419" spans="24:25" ht="12.75" x14ac:dyDescent="0.2">
      <c r="X419" s="30"/>
      <c r="Y419" s="30"/>
    </row>
    <row r="420" spans="24:25" ht="12.75" x14ac:dyDescent="0.2">
      <c r="X420" s="30"/>
      <c r="Y420" s="30"/>
    </row>
    <row r="421" spans="24:25" ht="12.75" x14ac:dyDescent="0.2">
      <c r="X421" s="30"/>
      <c r="Y421" s="30"/>
    </row>
    <row r="422" spans="24:25" ht="12.75" x14ac:dyDescent="0.2">
      <c r="X422" s="30"/>
      <c r="Y422" s="30"/>
    </row>
    <row r="423" spans="24:25" ht="12.75" x14ac:dyDescent="0.2">
      <c r="X423" s="30"/>
      <c r="Y423" s="30"/>
    </row>
    <row r="424" spans="24:25" ht="12.75" x14ac:dyDescent="0.2">
      <c r="X424" s="30"/>
      <c r="Y424" s="30"/>
    </row>
    <row r="425" spans="24:25" ht="12.75" x14ac:dyDescent="0.2">
      <c r="X425" s="30"/>
      <c r="Y425" s="30"/>
    </row>
    <row r="426" spans="24:25" ht="12.75" x14ac:dyDescent="0.2">
      <c r="X426" s="30"/>
      <c r="Y426" s="30"/>
    </row>
    <row r="427" spans="24:25" ht="12.75" x14ac:dyDescent="0.2">
      <c r="X427" s="30"/>
      <c r="Y427" s="30"/>
    </row>
    <row r="428" spans="24:25" ht="12.75" x14ac:dyDescent="0.2">
      <c r="X428" s="30"/>
      <c r="Y428" s="30"/>
    </row>
    <row r="429" spans="24:25" ht="12.75" x14ac:dyDescent="0.2">
      <c r="X429" s="30"/>
      <c r="Y429" s="30"/>
    </row>
    <row r="430" spans="24:25" ht="12.75" x14ac:dyDescent="0.2">
      <c r="X430" s="30"/>
      <c r="Y430" s="30"/>
    </row>
    <row r="431" spans="24:25" ht="12.75" x14ac:dyDescent="0.2">
      <c r="X431" s="30"/>
      <c r="Y431" s="30"/>
    </row>
    <row r="432" spans="24:25" ht="12.75" x14ac:dyDescent="0.2">
      <c r="X432" s="30"/>
      <c r="Y432" s="30"/>
    </row>
    <row r="433" spans="24:25" ht="12.75" x14ac:dyDescent="0.2">
      <c r="X433" s="30"/>
      <c r="Y433" s="30"/>
    </row>
    <row r="434" spans="24:25" ht="12.75" x14ac:dyDescent="0.2">
      <c r="X434" s="30"/>
      <c r="Y434" s="30"/>
    </row>
    <row r="435" spans="24:25" ht="12.75" x14ac:dyDescent="0.2">
      <c r="X435" s="30"/>
      <c r="Y435" s="30"/>
    </row>
    <row r="436" spans="24:25" ht="12.75" x14ac:dyDescent="0.2">
      <c r="X436" s="30"/>
      <c r="Y436" s="30"/>
    </row>
    <row r="437" spans="24:25" ht="12.75" x14ac:dyDescent="0.2">
      <c r="X437" s="30"/>
      <c r="Y437" s="30"/>
    </row>
    <row r="438" spans="24:25" ht="12.75" x14ac:dyDescent="0.2">
      <c r="X438" s="30"/>
      <c r="Y438" s="30"/>
    </row>
    <row r="439" spans="24:25" ht="12.75" x14ac:dyDescent="0.2">
      <c r="X439" s="30"/>
      <c r="Y439" s="30"/>
    </row>
    <row r="440" spans="24:25" ht="12.75" x14ac:dyDescent="0.2">
      <c r="X440" s="30"/>
      <c r="Y440" s="30"/>
    </row>
    <row r="441" spans="24:25" ht="12.75" x14ac:dyDescent="0.2">
      <c r="X441" s="30"/>
      <c r="Y441" s="30"/>
    </row>
    <row r="442" spans="24:25" ht="12.75" x14ac:dyDescent="0.2">
      <c r="X442" s="30"/>
      <c r="Y442" s="30"/>
    </row>
    <row r="443" spans="24:25" ht="12.75" x14ac:dyDescent="0.2">
      <c r="X443" s="30"/>
      <c r="Y443" s="30"/>
    </row>
    <row r="444" spans="24:25" ht="12.75" x14ac:dyDescent="0.2">
      <c r="X444" s="30"/>
      <c r="Y444" s="30"/>
    </row>
    <row r="445" spans="24:25" ht="12.75" x14ac:dyDescent="0.2">
      <c r="X445" s="30"/>
      <c r="Y445" s="30"/>
    </row>
    <row r="446" spans="24:25" ht="12.75" x14ac:dyDescent="0.2">
      <c r="X446" s="30"/>
      <c r="Y446" s="30"/>
    </row>
    <row r="447" spans="24:25" ht="12.75" x14ac:dyDescent="0.2">
      <c r="X447" s="30"/>
      <c r="Y447" s="30"/>
    </row>
    <row r="448" spans="24:25" ht="12.75" x14ac:dyDescent="0.2">
      <c r="X448" s="30"/>
      <c r="Y448" s="30"/>
    </row>
    <row r="449" spans="24:25" ht="12.75" x14ac:dyDescent="0.2">
      <c r="X449" s="30"/>
      <c r="Y449" s="30"/>
    </row>
    <row r="450" spans="24:25" ht="12.75" x14ac:dyDescent="0.2">
      <c r="X450" s="30"/>
      <c r="Y450" s="30"/>
    </row>
    <row r="451" spans="24:25" ht="12.75" x14ac:dyDescent="0.2">
      <c r="X451" s="30"/>
      <c r="Y451" s="30"/>
    </row>
    <row r="452" spans="24:25" ht="12.75" x14ac:dyDescent="0.2">
      <c r="X452" s="30"/>
      <c r="Y452" s="30"/>
    </row>
    <row r="453" spans="24:25" ht="12.75" x14ac:dyDescent="0.2">
      <c r="X453" s="30"/>
      <c r="Y453" s="30"/>
    </row>
    <row r="454" spans="24:25" ht="12.75" x14ac:dyDescent="0.2">
      <c r="X454" s="30"/>
      <c r="Y454" s="30"/>
    </row>
    <row r="455" spans="24:25" ht="12.75" x14ac:dyDescent="0.2">
      <c r="X455" s="30"/>
      <c r="Y455" s="30"/>
    </row>
    <row r="456" spans="24:25" ht="12.75" x14ac:dyDescent="0.2">
      <c r="X456" s="30"/>
      <c r="Y456" s="30"/>
    </row>
    <row r="457" spans="24:25" ht="12.75" x14ac:dyDescent="0.2">
      <c r="X457" s="30"/>
      <c r="Y457" s="30"/>
    </row>
    <row r="458" spans="24:25" ht="12.75" x14ac:dyDescent="0.2">
      <c r="X458" s="30"/>
      <c r="Y458" s="30"/>
    </row>
    <row r="459" spans="24:25" ht="12.75" x14ac:dyDescent="0.2">
      <c r="X459" s="30"/>
      <c r="Y459" s="30"/>
    </row>
    <row r="460" spans="24:25" ht="12.75" x14ac:dyDescent="0.2">
      <c r="X460" s="30"/>
      <c r="Y460" s="30"/>
    </row>
    <row r="461" spans="24:25" ht="12.75" x14ac:dyDescent="0.2">
      <c r="X461" s="30"/>
      <c r="Y461" s="30"/>
    </row>
    <row r="462" spans="24:25" ht="12.75" x14ac:dyDescent="0.2">
      <c r="X462" s="30"/>
      <c r="Y462" s="30"/>
    </row>
    <row r="463" spans="24:25" ht="12.75" x14ac:dyDescent="0.2">
      <c r="X463" s="30"/>
      <c r="Y463" s="30"/>
    </row>
    <row r="464" spans="24:25" ht="12.75" x14ac:dyDescent="0.2">
      <c r="X464" s="30"/>
      <c r="Y464" s="30"/>
    </row>
    <row r="465" spans="24:25" ht="12.75" x14ac:dyDescent="0.2">
      <c r="X465" s="30"/>
      <c r="Y465" s="30"/>
    </row>
    <row r="466" spans="24:25" ht="12.75" x14ac:dyDescent="0.2">
      <c r="X466" s="30"/>
      <c r="Y466" s="30"/>
    </row>
    <row r="467" spans="24:25" ht="12.75" x14ac:dyDescent="0.2">
      <c r="X467" s="30"/>
      <c r="Y467" s="30"/>
    </row>
    <row r="468" spans="24:25" ht="12.75" x14ac:dyDescent="0.2">
      <c r="X468" s="30"/>
      <c r="Y468" s="30"/>
    </row>
    <row r="469" spans="24:25" ht="12.75" x14ac:dyDescent="0.2">
      <c r="X469" s="30"/>
      <c r="Y469" s="30"/>
    </row>
    <row r="470" spans="24:25" ht="12.75" x14ac:dyDescent="0.2">
      <c r="X470" s="30"/>
      <c r="Y470" s="30"/>
    </row>
    <row r="471" spans="24:25" ht="12.75" x14ac:dyDescent="0.2">
      <c r="X471" s="30"/>
      <c r="Y471" s="30"/>
    </row>
    <row r="472" spans="24:25" ht="12.75" x14ac:dyDescent="0.2">
      <c r="X472" s="30"/>
      <c r="Y472" s="30"/>
    </row>
    <row r="473" spans="24:25" ht="12.75" x14ac:dyDescent="0.2">
      <c r="X473" s="30"/>
      <c r="Y473" s="30"/>
    </row>
    <row r="474" spans="24:25" ht="12.75" x14ac:dyDescent="0.2">
      <c r="X474" s="30"/>
      <c r="Y474" s="30"/>
    </row>
    <row r="475" spans="24:25" ht="12.75" x14ac:dyDescent="0.2">
      <c r="X475" s="30"/>
      <c r="Y475" s="30"/>
    </row>
    <row r="476" spans="24:25" ht="12.75" x14ac:dyDescent="0.2">
      <c r="X476" s="30"/>
      <c r="Y476" s="30"/>
    </row>
    <row r="477" spans="24:25" ht="12.75" x14ac:dyDescent="0.2">
      <c r="X477" s="30"/>
      <c r="Y477" s="30"/>
    </row>
    <row r="478" spans="24:25" ht="12.75" x14ac:dyDescent="0.2">
      <c r="X478" s="30"/>
      <c r="Y478" s="30"/>
    </row>
    <row r="479" spans="24:25" ht="12.75" x14ac:dyDescent="0.2">
      <c r="X479" s="30"/>
      <c r="Y479" s="30"/>
    </row>
    <row r="480" spans="24:25" ht="12.75" x14ac:dyDescent="0.2">
      <c r="X480" s="30"/>
      <c r="Y480" s="30"/>
    </row>
    <row r="481" spans="24:25" ht="12.75" x14ac:dyDescent="0.2">
      <c r="X481" s="30"/>
      <c r="Y481" s="30"/>
    </row>
    <row r="482" spans="24:25" ht="12.75" x14ac:dyDescent="0.2">
      <c r="X482" s="30"/>
      <c r="Y482" s="30"/>
    </row>
    <row r="483" spans="24:25" ht="12.75" x14ac:dyDescent="0.2">
      <c r="X483" s="30"/>
      <c r="Y483" s="30"/>
    </row>
    <row r="484" spans="24:25" ht="12.75" x14ac:dyDescent="0.2">
      <c r="X484" s="30"/>
      <c r="Y484" s="30"/>
    </row>
    <row r="485" spans="24:25" ht="12.75" x14ac:dyDescent="0.2">
      <c r="X485" s="30"/>
      <c r="Y485" s="30"/>
    </row>
    <row r="486" spans="24:25" ht="12.75" x14ac:dyDescent="0.2">
      <c r="X486" s="30"/>
      <c r="Y486" s="30"/>
    </row>
    <row r="487" spans="24:25" ht="12.75" x14ac:dyDescent="0.2">
      <c r="X487" s="30"/>
      <c r="Y487" s="30"/>
    </row>
    <row r="488" spans="24:25" ht="12.75" x14ac:dyDescent="0.2">
      <c r="X488" s="30"/>
      <c r="Y488" s="30"/>
    </row>
    <row r="489" spans="24:25" ht="12.75" x14ac:dyDescent="0.2">
      <c r="X489" s="30"/>
      <c r="Y489" s="30"/>
    </row>
    <row r="490" spans="24:25" ht="12.75" x14ac:dyDescent="0.2">
      <c r="X490" s="30"/>
      <c r="Y490" s="30"/>
    </row>
    <row r="491" spans="24:25" ht="12.75" x14ac:dyDescent="0.2">
      <c r="X491" s="30"/>
      <c r="Y491" s="30"/>
    </row>
    <row r="492" spans="24:25" ht="12.75" x14ac:dyDescent="0.2">
      <c r="X492" s="30"/>
      <c r="Y492" s="30"/>
    </row>
    <row r="493" spans="24:25" ht="12.75" x14ac:dyDescent="0.2">
      <c r="X493" s="30"/>
      <c r="Y493" s="30"/>
    </row>
    <row r="494" spans="24:25" ht="12.75" x14ac:dyDescent="0.2">
      <c r="X494" s="30"/>
      <c r="Y494" s="30"/>
    </row>
    <row r="495" spans="24:25" ht="12.75" x14ac:dyDescent="0.2">
      <c r="X495" s="30"/>
      <c r="Y495" s="30"/>
    </row>
    <row r="496" spans="24:25" ht="12.75" x14ac:dyDescent="0.2">
      <c r="X496" s="30"/>
      <c r="Y496" s="30"/>
    </row>
    <row r="497" spans="24:25" ht="12.75" x14ac:dyDescent="0.2">
      <c r="X497" s="30"/>
      <c r="Y497" s="30"/>
    </row>
    <row r="498" spans="24:25" ht="12.75" x14ac:dyDescent="0.2">
      <c r="X498" s="30"/>
      <c r="Y498" s="30"/>
    </row>
    <row r="499" spans="24:25" ht="12.75" x14ac:dyDescent="0.2">
      <c r="X499" s="30"/>
      <c r="Y499" s="30"/>
    </row>
    <row r="500" spans="24:25" ht="12.75" x14ac:dyDescent="0.2">
      <c r="X500" s="30"/>
      <c r="Y500" s="30"/>
    </row>
    <row r="501" spans="24:25" ht="12.75" x14ac:dyDescent="0.2">
      <c r="X501" s="30"/>
      <c r="Y501" s="30"/>
    </row>
    <row r="502" spans="24:25" ht="12.75" x14ac:dyDescent="0.2">
      <c r="X502" s="30"/>
      <c r="Y502" s="30"/>
    </row>
    <row r="503" spans="24:25" ht="12.75" x14ac:dyDescent="0.2">
      <c r="X503" s="30"/>
      <c r="Y503" s="30"/>
    </row>
    <row r="504" spans="24:25" ht="12.75" x14ac:dyDescent="0.2">
      <c r="X504" s="30"/>
      <c r="Y504" s="30"/>
    </row>
    <row r="505" spans="24:25" ht="12.75" x14ac:dyDescent="0.2">
      <c r="X505" s="30"/>
      <c r="Y505" s="30"/>
    </row>
    <row r="506" spans="24:25" ht="12.75" x14ac:dyDescent="0.2">
      <c r="X506" s="30"/>
      <c r="Y506" s="30"/>
    </row>
    <row r="507" spans="24:25" ht="12.75" x14ac:dyDescent="0.2">
      <c r="X507" s="30"/>
      <c r="Y507" s="30"/>
    </row>
    <row r="508" spans="24:25" ht="12.75" x14ac:dyDescent="0.2">
      <c r="X508" s="30"/>
      <c r="Y508" s="30"/>
    </row>
    <row r="509" spans="24:25" ht="12.75" x14ac:dyDescent="0.2">
      <c r="X509" s="30"/>
      <c r="Y509" s="30"/>
    </row>
    <row r="510" spans="24:25" ht="12.75" x14ac:dyDescent="0.2">
      <c r="X510" s="30"/>
      <c r="Y510" s="30"/>
    </row>
    <row r="511" spans="24:25" ht="12.75" x14ac:dyDescent="0.2">
      <c r="X511" s="30"/>
      <c r="Y511" s="30"/>
    </row>
    <row r="512" spans="24:25" ht="12.75" x14ac:dyDescent="0.2">
      <c r="X512" s="30"/>
      <c r="Y512" s="30"/>
    </row>
    <row r="513" spans="24:25" ht="12.75" x14ac:dyDescent="0.2">
      <c r="X513" s="30"/>
      <c r="Y513" s="30"/>
    </row>
    <row r="514" spans="24:25" ht="12.75" x14ac:dyDescent="0.2">
      <c r="X514" s="30"/>
      <c r="Y514" s="30"/>
    </row>
    <row r="515" spans="24:25" ht="12.75" x14ac:dyDescent="0.2">
      <c r="X515" s="30"/>
      <c r="Y515" s="30"/>
    </row>
    <row r="516" spans="24:25" ht="12.75" x14ac:dyDescent="0.2">
      <c r="X516" s="30"/>
      <c r="Y516" s="30"/>
    </row>
    <row r="517" spans="24:25" ht="12.75" x14ac:dyDescent="0.2">
      <c r="X517" s="30"/>
      <c r="Y517" s="30"/>
    </row>
    <row r="518" spans="24:25" ht="12.75" x14ac:dyDescent="0.2">
      <c r="X518" s="30"/>
      <c r="Y518" s="30"/>
    </row>
    <row r="519" spans="24:25" ht="12.75" x14ac:dyDescent="0.2">
      <c r="X519" s="30"/>
      <c r="Y519" s="30"/>
    </row>
    <row r="520" spans="24:25" ht="12.75" x14ac:dyDescent="0.2">
      <c r="X520" s="30"/>
      <c r="Y520" s="30"/>
    </row>
    <row r="521" spans="24:25" ht="12.75" x14ac:dyDescent="0.2">
      <c r="X521" s="30"/>
      <c r="Y521" s="30"/>
    </row>
    <row r="522" spans="24:25" ht="12.75" x14ac:dyDescent="0.2">
      <c r="X522" s="30"/>
      <c r="Y522" s="30"/>
    </row>
    <row r="523" spans="24:25" ht="12.75" x14ac:dyDescent="0.2">
      <c r="X523" s="30"/>
      <c r="Y523" s="30"/>
    </row>
    <row r="524" spans="24:25" ht="12.75" x14ac:dyDescent="0.2">
      <c r="X524" s="30"/>
      <c r="Y524" s="30"/>
    </row>
    <row r="525" spans="24:25" ht="12.75" x14ac:dyDescent="0.2">
      <c r="X525" s="30"/>
      <c r="Y525" s="30"/>
    </row>
    <row r="526" spans="24:25" ht="12.75" x14ac:dyDescent="0.2">
      <c r="X526" s="30"/>
      <c r="Y526" s="30"/>
    </row>
    <row r="527" spans="24:25" ht="12.75" x14ac:dyDescent="0.2">
      <c r="X527" s="30"/>
      <c r="Y527" s="30"/>
    </row>
    <row r="528" spans="24:25" ht="12.75" x14ac:dyDescent="0.2">
      <c r="X528" s="30"/>
      <c r="Y528" s="30"/>
    </row>
    <row r="529" spans="24:25" ht="12.75" x14ac:dyDescent="0.2">
      <c r="X529" s="30"/>
      <c r="Y529" s="30"/>
    </row>
    <row r="530" spans="24:25" ht="12.75" x14ac:dyDescent="0.2">
      <c r="X530" s="30"/>
      <c r="Y530" s="30"/>
    </row>
    <row r="531" spans="24:25" ht="12.75" x14ac:dyDescent="0.2">
      <c r="X531" s="30"/>
      <c r="Y531" s="30"/>
    </row>
    <row r="532" spans="24:25" ht="12.75" x14ac:dyDescent="0.2">
      <c r="X532" s="30"/>
      <c r="Y532" s="30"/>
    </row>
    <row r="533" spans="24:25" ht="12.75" x14ac:dyDescent="0.2">
      <c r="X533" s="30"/>
      <c r="Y533" s="30"/>
    </row>
    <row r="534" spans="24:25" ht="12.75" x14ac:dyDescent="0.2">
      <c r="X534" s="30"/>
      <c r="Y534" s="30"/>
    </row>
    <row r="535" spans="24:25" ht="12.75" x14ac:dyDescent="0.2">
      <c r="X535" s="30"/>
      <c r="Y535" s="30"/>
    </row>
    <row r="536" spans="24:25" ht="12.75" x14ac:dyDescent="0.2">
      <c r="X536" s="30"/>
      <c r="Y536" s="30"/>
    </row>
    <row r="537" spans="24:25" ht="12.75" x14ac:dyDescent="0.2">
      <c r="X537" s="30"/>
      <c r="Y537" s="30"/>
    </row>
    <row r="538" spans="24:25" ht="12.75" x14ac:dyDescent="0.2">
      <c r="X538" s="30"/>
      <c r="Y538" s="30"/>
    </row>
    <row r="539" spans="24:25" ht="12.75" x14ac:dyDescent="0.2">
      <c r="X539" s="30"/>
      <c r="Y539" s="30"/>
    </row>
    <row r="540" spans="24:25" ht="12.75" x14ac:dyDescent="0.2">
      <c r="X540" s="30"/>
      <c r="Y540" s="30"/>
    </row>
    <row r="541" spans="24:25" ht="12.75" x14ac:dyDescent="0.2">
      <c r="X541" s="30"/>
      <c r="Y541" s="30"/>
    </row>
    <row r="542" spans="24:25" ht="12.75" x14ac:dyDescent="0.2">
      <c r="X542" s="30"/>
      <c r="Y542" s="30"/>
    </row>
    <row r="543" spans="24:25" ht="12.75" x14ac:dyDescent="0.2">
      <c r="X543" s="30"/>
      <c r="Y543" s="30"/>
    </row>
    <row r="544" spans="24:25" ht="12.75" x14ac:dyDescent="0.2">
      <c r="X544" s="30"/>
      <c r="Y544" s="30"/>
    </row>
    <row r="545" spans="24:25" ht="12.75" x14ac:dyDescent="0.2">
      <c r="X545" s="30"/>
      <c r="Y545" s="30"/>
    </row>
    <row r="546" spans="24:25" ht="12.75" x14ac:dyDescent="0.2">
      <c r="X546" s="30"/>
      <c r="Y546" s="30"/>
    </row>
    <row r="547" spans="24:25" ht="12.75" x14ac:dyDescent="0.2">
      <c r="X547" s="30"/>
      <c r="Y547" s="30"/>
    </row>
    <row r="548" spans="24:25" ht="12.75" x14ac:dyDescent="0.2">
      <c r="X548" s="30"/>
      <c r="Y548" s="30"/>
    </row>
    <row r="549" spans="24:25" ht="12.75" x14ac:dyDescent="0.2">
      <c r="X549" s="30"/>
      <c r="Y549" s="30"/>
    </row>
    <row r="550" spans="24:25" ht="12.75" x14ac:dyDescent="0.2">
      <c r="X550" s="30"/>
      <c r="Y550" s="30"/>
    </row>
    <row r="551" spans="24:25" ht="12.75" x14ac:dyDescent="0.2">
      <c r="X551" s="30"/>
      <c r="Y551" s="30"/>
    </row>
    <row r="552" spans="24:25" ht="12.75" x14ac:dyDescent="0.2">
      <c r="X552" s="30"/>
      <c r="Y552" s="30"/>
    </row>
    <row r="553" spans="24:25" ht="12.75" x14ac:dyDescent="0.2">
      <c r="X553" s="30"/>
      <c r="Y553" s="30"/>
    </row>
    <row r="554" spans="24:25" ht="12.75" x14ac:dyDescent="0.2">
      <c r="X554" s="30"/>
      <c r="Y554" s="30"/>
    </row>
    <row r="555" spans="24:25" ht="12.75" x14ac:dyDescent="0.2">
      <c r="X555" s="30"/>
      <c r="Y555" s="30"/>
    </row>
    <row r="556" spans="24:25" ht="12.75" x14ac:dyDescent="0.2">
      <c r="X556" s="30"/>
      <c r="Y556" s="30"/>
    </row>
    <row r="557" spans="24:25" ht="12.75" x14ac:dyDescent="0.2">
      <c r="X557" s="30"/>
      <c r="Y557" s="30"/>
    </row>
    <row r="558" spans="24:25" ht="12.75" x14ac:dyDescent="0.2">
      <c r="X558" s="30"/>
      <c r="Y558" s="30"/>
    </row>
    <row r="559" spans="24:25" ht="12.75" x14ac:dyDescent="0.2">
      <c r="X559" s="30"/>
      <c r="Y559" s="30"/>
    </row>
    <row r="560" spans="24:25" ht="12.75" x14ac:dyDescent="0.2">
      <c r="X560" s="30"/>
      <c r="Y560" s="30"/>
    </row>
    <row r="561" spans="24:25" ht="12.75" x14ac:dyDescent="0.2">
      <c r="X561" s="30"/>
      <c r="Y561" s="30"/>
    </row>
    <row r="562" spans="24:25" ht="12.75" x14ac:dyDescent="0.2">
      <c r="X562" s="30"/>
      <c r="Y562" s="30"/>
    </row>
    <row r="563" spans="24:25" ht="12.75" x14ac:dyDescent="0.2">
      <c r="X563" s="30"/>
      <c r="Y563" s="30"/>
    </row>
    <row r="564" spans="24:25" ht="12.75" x14ac:dyDescent="0.2">
      <c r="X564" s="30"/>
      <c r="Y564" s="30"/>
    </row>
    <row r="565" spans="24:25" ht="12.75" x14ac:dyDescent="0.2">
      <c r="X565" s="30"/>
      <c r="Y565" s="30"/>
    </row>
    <row r="566" spans="24:25" ht="12.75" x14ac:dyDescent="0.2">
      <c r="X566" s="30"/>
      <c r="Y566" s="30"/>
    </row>
    <row r="567" spans="24:25" ht="12.75" x14ac:dyDescent="0.2">
      <c r="X567" s="30"/>
      <c r="Y567" s="30"/>
    </row>
    <row r="568" spans="24:25" ht="12.75" x14ac:dyDescent="0.2">
      <c r="X568" s="30"/>
      <c r="Y568" s="30"/>
    </row>
    <row r="569" spans="24:25" ht="12.75" x14ac:dyDescent="0.2">
      <c r="X569" s="30"/>
      <c r="Y569" s="30"/>
    </row>
    <row r="570" spans="24:25" ht="12.75" x14ac:dyDescent="0.2">
      <c r="X570" s="30"/>
      <c r="Y570" s="30"/>
    </row>
    <row r="571" spans="24:25" ht="12.75" x14ac:dyDescent="0.2">
      <c r="X571" s="30"/>
      <c r="Y571" s="30"/>
    </row>
    <row r="572" spans="24:25" ht="12.75" x14ac:dyDescent="0.2">
      <c r="X572" s="30"/>
      <c r="Y572" s="30"/>
    </row>
    <row r="573" spans="24:25" ht="12.75" x14ac:dyDescent="0.2">
      <c r="X573" s="30"/>
      <c r="Y573" s="30"/>
    </row>
    <row r="574" spans="24:25" ht="12.75" x14ac:dyDescent="0.2">
      <c r="X574" s="30"/>
      <c r="Y574" s="30"/>
    </row>
    <row r="575" spans="24:25" ht="12.75" x14ac:dyDescent="0.2">
      <c r="X575" s="30"/>
      <c r="Y575" s="30"/>
    </row>
    <row r="576" spans="24:25" ht="12.75" x14ac:dyDescent="0.2">
      <c r="X576" s="30"/>
      <c r="Y576" s="30"/>
    </row>
    <row r="577" spans="24:25" ht="12.75" x14ac:dyDescent="0.2">
      <c r="X577" s="30"/>
      <c r="Y577" s="30"/>
    </row>
    <row r="578" spans="24:25" ht="12.75" x14ac:dyDescent="0.2">
      <c r="X578" s="30"/>
      <c r="Y578" s="30"/>
    </row>
    <row r="579" spans="24:25" ht="12.75" x14ac:dyDescent="0.2">
      <c r="X579" s="30"/>
      <c r="Y579" s="30"/>
    </row>
    <row r="580" spans="24:25" ht="12.75" x14ac:dyDescent="0.2">
      <c r="X580" s="30"/>
      <c r="Y580" s="30"/>
    </row>
    <row r="581" spans="24:25" ht="12.75" x14ac:dyDescent="0.2">
      <c r="X581" s="30"/>
      <c r="Y581" s="30"/>
    </row>
    <row r="582" spans="24:25" ht="12.75" x14ac:dyDescent="0.2">
      <c r="X582" s="30"/>
      <c r="Y582" s="30"/>
    </row>
    <row r="583" spans="24:25" ht="12.75" x14ac:dyDescent="0.2">
      <c r="X583" s="30"/>
      <c r="Y583" s="30"/>
    </row>
    <row r="584" spans="24:25" ht="12.75" x14ac:dyDescent="0.2">
      <c r="X584" s="30"/>
      <c r="Y584" s="30"/>
    </row>
    <row r="585" spans="24:25" ht="12.75" x14ac:dyDescent="0.2">
      <c r="X585" s="30"/>
      <c r="Y585" s="30"/>
    </row>
    <row r="586" spans="24:25" ht="12.75" x14ac:dyDescent="0.2">
      <c r="X586" s="30"/>
      <c r="Y586" s="30"/>
    </row>
    <row r="587" spans="24:25" ht="12.75" x14ac:dyDescent="0.2">
      <c r="X587" s="30"/>
      <c r="Y587" s="30"/>
    </row>
    <row r="588" spans="24:25" ht="12.75" x14ac:dyDescent="0.2">
      <c r="X588" s="30"/>
      <c r="Y588" s="30"/>
    </row>
    <row r="589" spans="24:25" ht="12.75" x14ac:dyDescent="0.2">
      <c r="X589" s="30"/>
      <c r="Y589" s="30"/>
    </row>
    <row r="590" spans="24:25" ht="12.75" x14ac:dyDescent="0.2">
      <c r="X590" s="30"/>
      <c r="Y590" s="30"/>
    </row>
    <row r="591" spans="24:25" ht="12.75" x14ac:dyDescent="0.2">
      <c r="X591" s="30"/>
      <c r="Y591" s="30"/>
    </row>
    <row r="592" spans="24:25" ht="12.75" x14ac:dyDescent="0.2">
      <c r="X592" s="30"/>
      <c r="Y592" s="30"/>
    </row>
    <row r="593" spans="24:25" ht="12.75" x14ac:dyDescent="0.2">
      <c r="X593" s="30"/>
      <c r="Y593" s="30"/>
    </row>
    <row r="594" spans="24:25" ht="12.75" x14ac:dyDescent="0.2">
      <c r="X594" s="30"/>
      <c r="Y594" s="30"/>
    </row>
    <row r="595" spans="24:25" ht="12.75" x14ac:dyDescent="0.2">
      <c r="X595" s="30"/>
      <c r="Y595" s="30"/>
    </row>
    <row r="596" spans="24:25" ht="12.75" x14ac:dyDescent="0.2">
      <c r="X596" s="30"/>
      <c r="Y596" s="30"/>
    </row>
    <row r="597" spans="24:25" ht="12.75" x14ac:dyDescent="0.2">
      <c r="X597" s="30"/>
      <c r="Y597" s="30"/>
    </row>
    <row r="598" spans="24:25" ht="12.75" x14ac:dyDescent="0.2">
      <c r="X598" s="30"/>
      <c r="Y598" s="30"/>
    </row>
    <row r="599" spans="24:25" ht="12.75" x14ac:dyDescent="0.2">
      <c r="X599" s="30"/>
      <c r="Y599" s="30"/>
    </row>
    <row r="600" spans="24:25" ht="12.75" x14ac:dyDescent="0.2">
      <c r="X600" s="30"/>
      <c r="Y600" s="30"/>
    </row>
    <row r="601" spans="24:25" ht="12.75" x14ac:dyDescent="0.2">
      <c r="X601" s="30"/>
      <c r="Y601" s="30"/>
    </row>
    <row r="602" spans="24:25" ht="12.75" x14ac:dyDescent="0.2">
      <c r="X602" s="30"/>
      <c r="Y602" s="30"/>
    </row>
    <row r="603" spans="24:25" ht="12.75" x14ac:dyDescent="0.2">
      <c r="X603" s="30"/>
      <c r="Y603" s="30"/>
    </row>
    <row r="604" spans="24:25" ht="12.75" x14ac:dyDescent="0.2">
      <c r="X604" s="30"/>
      <c r="Y604" s="30"/>
    </row>
    <row r="605" spans="24:25" ht="12.75" x14ac:dyDescent="0.2">
      <c r="X605" s="30"/>
      <c r="Y605" s="30"/>
    </row>
    <row r="606" spans="24:25" ht="12.75" x14ac:dyDescent="0.2">
      <c r="X606" s="30"/>
      <c r="Y606" s="30"/>
    </row>
    <row r="607" spans="24:25" ht="12.75" x14ac:dyDescent="0.2">
      <c r="X607" s="30"/>
      <c r="Y607" s="30"/>
    </row>
    <row r="608" spans="24:25" ht="12.75" x14ac:dyDescent="0.2">
      <c r="X608" s="30"/>
      <c r="Y608" s="30"/>
    </row>
    <row r="609" spans="24:25" ht="12.75" x14ac:dyDescent="0.2">
      <c r="X609" s="30"/>
      <c r="Y609" s="30"/>
    </row>
    <row r="610" spans="24:25" ht="12.75" x14ac:dyDescent="0.2">
      <c r="X610" s="30"/>
      <c r="Y610" s="30"/>
    </row>
    <row r="611" spans="24:25" ht="12.75" x14ac:dyDescent="0.2">
      <c r="X611" s="30"/>
      <c r="Y611" s="30"/>
    </row>
    <row r="612" spans="24:25" ht="12.75" x14ac:dyDescent="0.2">
      <c r="X612" s="30"/>
      <c r="Y612" s="30"/>
    </row>
    <row r="613" spans="24:25" ht="12.75" x14ac:dyDescent="0.2">
      <c r="X613" s="30"/>
      <c r="Y613" s="30"/>
    </row>
    <row r="614" spans="24:25" ht="12.75" x14ac:dyDescent="0.2">
      <c r="X614" s="30"/>
      <c r="Y614" s="30"/>
    </row>
    <row r="615" spans="24:25" ht="12.75" x14ac:dyDescent="0.2">
      <c r="X615" s="30"/>
      <c r="Y615" s="30"/>
    </row>
    <row r="616" spans="24:25" ht="12.75" x14ac:dyDescent="0.2">
      <c r="X616" s="30"/>
      <c r="Y616" s="30"/>
    </row>
    <row r="617" spans="24:25" ht="12.75" x14ac:dyDescent="0.2">
      <c r="X617" s="30"/>
      <c r="Y617" s="30"/>
    </row>
    <row r="618" spans="24:25" ht="12.75" x14ac:dyDescent="0.2">
      <c r="X618" s="30"/>
      <c r="Y618" s="30"/>
    </row>
    <row r="619" spans="24:25" ht="12.75" x14ac:dyDescent="0.2">
      <c r="X619" s="30"/>
      <c r="Y619" s="30"/>
    </row>
    <row r="620" spans="24:25" ht="12.75" x14ac:dyDescent="0.2">
      <c r="X620" s="30"/>
      <c r="Y620" s="30"/>
    </row>
    <row r="621" spans="24:25" ht="12.75" x14ac:dyDescent="0.2">
      <c r="X621" s="30"/>
      <c r="Y621" s="30"/>
    </row>
    <row r="622" spans="24:25" ht="12.75" x14ac:dyDescent="0.2">
      <c r="X622" s="30"/>
      <c r="Y622" s="30"/>
    </row>
    <row r="623" spans="24:25" ht="12.75" x14ac:dyDescent="0.2">
      <c r="X623" s="30"/>
      <c r="Y623" s="30"/>
    </row>
    <row r="624" spans="24:25" ht="12.75" x14ac:dyDescent="0.2">
      <c r="X624" s="30"/>
      <c r="Y624" s="30"/>
    </row>
    <row r="625" spans="24:25" ht="12.75" x14ac:dyDescent="0.2">
      <c r="X625" s="30"/>
      <c r="Y625" s="30"/>
    </row>
    <row r="626" spans="24:25" ht="12.75" x14ac:dyDescent="0.2">
      <c r="X626" s="30"/>
      <c r="Y626" s="30"/>
    </row>
    <row r="627" spans="24:25" ht="12.75" x14ac:dyDescent="0.2">
      <c r="X627" s="30"/>
      <c r="Y627" s="30"/>
    </row>
    <row r="628" spans="24:25" ht="12.75" x14ac:dyDescent="0.2">
      <c r="X628" s="30"/>
      <c r="Y628" s="30"/>
    </row>
    <row r="629" spans="24:25" ht="12.75" x14ac:dyDescent="0.2">
      <c r="X629" s="30"/>
      <c r="Y629" s="30"/>
    </row>
    <row r="630" spans="24:25" ht="12.75" x14ac:dyDescent="0.2">
      <c r="X630" s="30"/>
      <c r="Y630" s="30"/>
    </row>
    <row r="631" spans="24:25" ht="12.75" x14ac:dyDescent="0.2">
      <c r="X631" s="30"/>
      <c r="Y631" s="30"/>
    </row>
    <row r="632" spans="24:25" ht="12.75" x14ac:dyDescent="0.2">
      <c r="X632" s="30"/>
      <c r="Y632" s="30"/>
    </row>
    <row r="633" spans="24:25" ht="12.75" x14ac:dyDescent="0.2">
      <c r="X633" s="30"/>
      <c r="Y633" s="30"/>
    </row>
    <row r="634" spans="24:25" ht="12.75" x14ac:dyDescent="0.2">
      <c r="X634" s="30"/>
      <c r="Y634" s="30"/>
    </row>
    <row r="635" spans="24:25" ht="12.75" x14ac:dyDescent="0.2">
      <c r="X635" s="30"/>
      <c r="Y635" s="30"/>
    </row>
    <row r="636" spans="24:25" ht="12.75" x14ac:dyDescent="0.2">
      <c r="X636" s="30"/>
      <c r="Y636" s="30"/>
    </row>
    <row r="637" spans="24:25" ht="12.75" x14ac:dyDescent="0.2">
      <c r="X637" s="30"/>
      <c r="Y637" s="30"/>
    </row>
    <row r="638" spans="24:25" ht="12.75" x14ac:dyDescent="0.2">
      <c r="X638" s="30"/>
      <c r="Y638" s="30"/>
    </row>
    <row r="639" spans="24:25" ht="12.75" x14ac:dyDescent="0.2">
      <c r="X639" s="30"/>
      <c r="Y639" s="30"/>
    </row>
    <row r="640" spans="24:25" ht="12.75" x14ac:dyDescent="0.2">
      <c r="X640" s="30"/>
      <c r="Y640" s="30"/>
    </row>
    <row r="641" spans="24:25" ht="12.75" x14ac:dyDescent="0.2">
      <c r="X641" s="30"/>
      <c r="Y641" s="30"/>
    </row>
    <row r="642" spans="24:25" ht="12.75" x14ac:dyDescent="0.2">
      <c r="X642" s="30"/>
      <c r="Y642" s="30"/>
    </row>
    <row r="643" spans="24:25" ht="12.75" x14ac:dyDescent="0.2">
      <c r="X643" s="30"/>
      <c r="Y643" s="30"/>
    </row>
    <row r="644" spans="24:25" ht="12.75" x14ac:dyDescent="0.2">
      <c r="X644" s="30"/>
      <c r="Y644" s="30"/>
    </row>
    <row r="645" spans="24:25" ht="12.75" x14ac:dyDescent="0.2">
      <c r="X645" s="30"/>
      <c r="Y645" s="30"/>
    </row>
    <row r="646" spans="24:25" ht="12.75" x14ac:dyDescent="0.2">
      <c r="X646" s="30"/>
      <c r="Y646" s="30"/>
    </row>
    <row r="647" spans="24:25" ht="12.75" x14ac:dyDescent="0.2">
      <c r="X647" s="30"/>
      <c r="Y647" s="30"/>
    </row>
    <row r="648" spans="24:25" ht="12.75" x14ac:dyDescent="0.2">
      <c r="X648" s="30"/>
      <c r="Y648" s="30"/>
    </row>
    <row r="649" spans="24:25" ht="12.75" x14ac:dyDescent="0.2">
      <c r="X649" s="30"/>
      <c r="Y649" s="30"/>
    </row>
    <row r="650" spans="24:25" ht="12.75" x14ac:dyDescent="0.2">
      <c r="X650" s="30"/>
      <c r="Y650" s="30"/>
    </row>
    <row r="651" spans="24:25" ht="12.75" x14ac:dyDescent="0.2">
      <c r="X651" s="30"/>
      <c r="Y651" s="30"/>
    </row>
    <row r="652" spans="24:25" ht="12.75" x14ac:dyDescent="0.2">
      <c r="X652" s="30"/>
      <c r="Y652" s="30"/>
    </row>
    <row r="653" spans="24:25" ht="12.75" x14ac:dyDescent="0.2">
      <c r="X653" s="30"/>
      <c r="Y653" s="30"/>
    </row>
    <row r="654" spans="24:25" ht="12.75" x14ac:dyDescent="0.2">
      <c r="X654" s="30"/>
      <c r="Y654" s="30"/>
    </row>
    <row r="655" spans="24:25" ht="12.75" x14ac:dyDescent="0.2">
      <c r="X655" s="30"/>
      <c r="Y655" s="30"/>
    </row>
    <row r="656" spans="24:25" ht="12.75" x14ac:dyDescent="0.2">
      <c r="X656" s="30"/>
      <c r="Y656" s="30"/>
    </row>
    <row r="657" spans="24:25" ht="12.75" x14ac:dyDescent="0.2">
      <c r="X657" s="30"/>
      <c r="Y657" s="30"/>
    </row>
    <row r="658" spans="24:25" ht="12.75" x14ac:dyDescent="0.2">
      <c r="X658" s="30"/>
      <c r="Y658" s="30"/>
    </row>
    <row r="659" spans="24:25" ht="12.75" x14ac:dyDescent="0.2">
      <c r="X659" s="30"/>
      <c r="Y659" s="30"/>
    </row>
    <row r="660" spans="24:25" ht="12.75" x14ac:dyDescent="0.2">
      <c r="X660" s="30"/>
      <c r="Y660" s="30"/>
    </row>
    <row r="661" spans="24:25" ht="12.75" x14ac:dyDescent="0.2">
      <c r="X661" s="30"/>
      <c r="Y661" s="30"/>
    </row>
    <row r="662" spans="24:25" ht="12.75" x14ac:dyDescent="0.2">
      <c r="X662" s="30"/>
      <c r="Y662" s="30"/>
    </row>
    <row r="663" spans="24:25" ht="12.75" x14ac:dyDescent="0.2">
      <c r="X663" s="30"/>
      <c r="Y663" s="30"/>
    </row>
    <row r="664" spans="24:25" ht="12.75" x14ac:dyDescent="0.2">
      <c r="X664" s="30"/>
      <c r="Y664" s="30"/>
    </row>
    <row r="665" spans="24:25" ht="12.75" x14ac:dyDescent="0.2">
      <c r="X665" s="30"/>
      <c r="Y665" s="30"/>
    </row>
    <row r="666" spans="24:25" ht="12.75" x14ac:dyDescent="0.2">
      <c r="X666" s="30"/>
      <c r="Y666" s="30"/>
    </row>
    <row r="667" spans="24:25" ht="12.75" x14ac:dyDescent="0.2">
      <c r="X667" s="30"/>
      <c r="Y667" s="30"/>
    </row>
    <row r="668" spans="24:25" ht="12.75" x14ac:dyDescent="0.2">
      <c r="X668" s="30"/>
      <c r="Y668" s="30"/>
    </row>
    <row r="669" spans="24:25" ht="12.75" x14ac:dyDescent="0.2">
      <c r="X669" s="30"/>
      <c r="Y669" s="30"/>
    </row>
    <row r="670" spans="24:25" ht="12.75" x14ac:dyDescent="0.2">
      <c r="X670" s="30"/>
      <c r="Y670" s="30"/>
    </row>
    <row r="671" spans="24:25" ht="12.75" x14ac:dyDescent="0.2">
      <c r="X671" s="30"/>
      <c r="Y671" s="30"/>
    </row>
    <row r="672" spans="24:25" ht="12.75" x14ac:dyDescent="0.2">
      <c r="X672" s="30"/>
      <c r="Y672" s="30"/>
    </row>
    <row r="673" spans="24:25" ht="12.75" x14ac:dyDescent="0.2">
      <c r="X673" s="30"/>
      <c r="Y673" s="30"/>
    </row>
    <row r="674" spans="24:25" ht="12.75" x14ac:dyDescent="0.2">
      <c r="X674" s="30"/>
      <c r="Y674" s="30"/>
    </row>
    <row r="675" spans="24:25" ht="12.75" x14ac:dyDescent="0.2">
      <c r="X675" s="30"/>
      <c r="Y675" s="30"/>
    </row>
    <row r="676" spans="24:25" ht="12.75" x14ac:dyDescent="0.2">
      <c r="X676" s="30"/>
      <c r="Y676" s="30"/>
    </row>
    <row r="677" spans="24:25" ht="12.75" x14ac:dyDescent="0.2">
      <c r="X677" s="30"/>
      <c r="Y677" s="30"/>
    </row>
    <row r="678" spans="24:25" ht="12.75" x14ac:dyDescent="0.2">
      <c r="X678" s="30"/>
      <c r="Y678" s="30"/>
    </row>
    <row r="679" spans="24:25" ht="12.75" x14ac:dyDescent="0.2">
      <c r="X679" s="30"/>
      <c r="Y679" s="30"/>
    </row>
    <row r="680" spans="24:25" ht="12.75" x14ac:dyDescent="0.2">
      <c r="X680" s="30"/>
      <c r="Y680" s="30"/>
    </row>
    <row r="681" spans="24:25" ht="12.75" x14ac:dyDescent="0.2">
      <c r="X681" s="30"/>
      <c r="Y681" s="30"/>
    </row>
    <row r="682" spans="24:25" ht="12.75" x14ac:dyDescent="0.2">
      <c r="X682" s="30"/>
      <c r="Y682" s="30"/>
    </row>
    <row r="683" spans="24:25" ht="12.75" x14ac:dyDescent="0.2">
      <c r="X683" s="30"/>
      <c r="Y683" s="30"/>
    </row>
    <row r="684" spans="24:25" ht="12.75" x14ac:dyDescent="0.2">
      <c r="X684" s="30"/>
      <c r="Y684" s="30"/>
    </row>
    <row r="685" spans="24:25" ht="12.75" x14ac:dyDescent="0.2">
      <c r="X685" s="30"/>
      <c r="Y685" s="30"/>
    </row>
    <row r="686" spans="24:25" ht="12.75" x14ac:dyDescent="0.2">
      <c r="X686" s="30"/>
      <c r="Y686" s="30"/>
    </row>
    <row r="687" spans="24:25" ht="12.75" x14ac:dyDescent="0.2">
      <c r="X687" s="30"/>
      <c r="Y687" s="30"/>
    </row>
    <row r="688" spans="24:25" ht="12.75" x14ac:dyDescent="0.2">
      <c r="X688" s="30"/>
      <c r="Y688" s="30"/>
    </row>
    <row r="689" spans="24:25" ht="12.75" x14ac:dyDescent="0.2">
      <c r="X689" s="30"/>
      <c r="Y689" s="30"/>
    </row>
    <row r="690" spans="24:25" ht="12.75" x14ac:dyDescent="0.2">
      <c r="X690" s="30"/>
      <c r="Y690" s="30"/>
    </row>
    <row r="691" spans="24:25" ht="12.75" x14ac:dyDescent="0.2">
      <c r="X691" s="30"/>
      <c r="Y691" s="30"/>
    </row>
    <row r="692" spans="24:25" ht="12.75" x14ac:dyDescent="0.2">
      <c r="X692" s="30"/>
      <c r="Y692" s="30"/>
    </row>
    <row r="693" spans="24:25" ht="12.75" x14ac:dyDescent="0.2">
      <c r="X693" s="30"/>
      <c r="Y693" s="30"/>
    </row>
    <row r="694" spans="24:25" ht="12.75" x14ac:dyDescent="0.2">
      <c r="X694" s="30"/>
      <c r="Y694" s="30"/>
    </row>
    <row r="695" spans="24:25" ht="12.75" x14ac:dyDescent="0.2">
      <c r="X695" s="30"/>
      <c r="Y695" s="30"/>
    </row>
    <row r="696" spans="24:25" ht="12.75" x14ac:dyDescent="0.2">
      <c r="X696" s="30"/>
      <c r="Y696" s="30"/>
    </row>
    <row r="697" spans="24:25" ht="12.75" x14ac:dyDescent="0.2">
      <c r="X697" s="30"/>
      <c r="Y697" s="30"/>
    </row>
    <row r="698" spans="24:25" ht="12.75" x14ac:dyDescent="0.2">
      <c r="X698" s="30"/>
      <c r="Y698" s="30"/>
    </row>
    <row r="699" spans="24:25" ht="12.75" x14ac:dyDescent="0.2">
      <c r="X699" s="30"/>
      <c r="Y699" s="30"/>
    </row>
    <row r="700" spans="24:25" ht="12.75" x14ac:dyDescent="0.2">
      <c r="X700" s="30"/>
      <c r="Y700" s="30"/>
    </row>
    <row r="701" spans="24:25" ht="12.75" x14ac:dyDescent="0.2">
      <c r="X701" s="30"/>
      <c r="Y701" s="30"/>
    </row>
    <row r="702" spans="24:25" ht="12.75" x14ac:dyDescent="0.2">
      <c r="X702" s="30"/>
      <c r="Y702" s="30"/>
    </row>
    <row r="703" spans="24:25" ht="12.75" x14ac:dyDescent="0.2">
      <c r="X703" s="30"/>
      <c r="Y703" s="30"/>
    </row>
    <row r="704" spans="24:25" ht="12.75" x14ac:dyDescent="0.2">
      <c r="X704" s="30"/>
      <c r="Y704" s="30"/>
    </row>
    <row r="705" spans="24:25" ht="12.75" x14ac:dyDescent="0.2">
      <c r="X705" s="30"/>
      <c r="Y705" s="30"/>
    </row>
    <row r="706" spans="24:25" ht="12.75" x14ac:dyDescent="0.2">
      <c r="X706" s="30"/>
      <c r="Y706" s="30"/>
    </row>
    <row r="707" spans="24:25" ht="12.75" x14ac:dyDescent="0.2">
      <c r="X707" s="30"/>
      <c r="Y707" s="30"/>
    </row>
    <row r="708" spans="24:25" ht="12.75" x14ac:dyDescent="0.2">
      <c r="X708" s="30"/>
      <c r="Y708" s="30"/>
    </row>
    <row r="709" spans="24:25" ht="12.75" x14ac:dyDescent="0.2">
      <c r="X709" s="30"/>
      <c r="Y709" s="30"/>
    </row>
    <row r="710" spans="24:25" ht="12.75" x14ac:dyDescent="0.2">
      <c r="X710" s="30"/>
      <c r="Y710" s="30"/>
    </row>
    <row r="711" spans="24:25" ht="12.75" x14ac:dyDescent="0.2">
      <c r="X711" s="30"/>
      <c r="Y711" s="30"/>
    </row>
    <row r="712" spans="24:25" ht="12.75" x14ac:dyDescent="0.2">
      <c r="X712" s="30"/>
      <c r="Y712" s="30"/>
    </row>
    <row r="713" spans="24:25" ht="12.75" x14ac:dyDescent="0.2">
      <c r="X713" s="30"/>
      <c r="Y713" s="30"/>
    </row>
    <row r="714" spans="24:25" ht="12.75" x14ac:dyDescent="0.2">
      <c r="X714" s="30"/>
      <c r="Y714" s="30"/>
    </row>
    <row r="715" spans="24:25" ht="12.75" x14ac:dyDescent="0.2">
      <c r="X715" s="30"/>
      <c r="Y715" s="30"/>
    </row>
    <row r="716" spans="24:25" ht="12.75" x14ac:dyDescent="0.2">
      <c r="X716" s="30"/>
      <c r="Y716" s="30"/>
    </row>
    <row r="717" spans="24:25" ht="12.75" x14ac:dyDescent="0.2">
      <c r="X717" s="30"/>
      <c r="Y717" s="30"/>
    </row>
    <row r="718" spans="24:25" ht="12.75" x14ac:dyDescent="0.2">
      <c r="X718" s="30"/>
      <c r="Y718" s="30"/>
    </row>
    <row r="719" spans="24:25" ht="12.75" x14ac:dyDescent="0.2">
      <c r="X719" s="30"/>
      <c r="Y719" s="30"/>
    </row>
    <row r="720" spans="24:25" ht="12.75" x14ac:dyDescent="0.2">
      <c r="X720" s="30"/>
      <c r="Y720" s="30"/>
    </row>
    <row r="721" spans="24:25" ht="12.75" x14ac:dyDescent="0.2">
      <c r="X721" s="30"/>
      <c r="Y721" s="30"/>
    </row>
    <row r="722" spans="24:25" ht="12.75" x14ac:dyDescent="0.2">
      <c r="X722" s="30"/>
      <c r="Y722" s="30"/>
    </row>
    <row r="723" spans="24:25" ht="12.75" x14ac:dyDescent="0.2">
      <c r="X723" s="30"/>
      <c r="Y723" s="30"/>
    </row>
    <row r="724" spans="24:25" ht="12.75" x14ac:dyDescent="0.2">
      <c r="X724" s="30"/>
      <c r="Y724" s="30"/>
    </row>
    <row r="725" spans="24:25" ht="12.75" x14ac:dyDescent="0.2">
      <c r="X725" s="30"/>
      <c r="Y725" s="30"/>
    </row>
    <row r="726" spans="24:25" ht="12.75" x14ac:dyDescent="0.2">
      <c r="X726" s="30"/>
      <c r="Y726" s="30"/>
    </row>
    <row r="727" spans="24:25" ht="12.75" x14ac:dyDescent="0.2">
      <c r="X727" s="30"/>
      <c r="Y727" s="30"/>
    </row>
    <row r="728" spans="24:25" ht="12.75" x14ac:dyDescent="0.2">
      <c r="X728" s="30"/>
      <c r="Y728" s="30"/>
    </row>
    <row r="729" spans="24:25" ht="12.75" x14ac:dyDescent="0.2">
      <c r="X729" s="30"/>
      <c r="Y729" s="30"/>
    </row>
    <row r="730" spans="24:25" ht="12.75" x14ac:dyDescent="0.2">
      <c r="X730" s="30"/>
      <c r="Y730" s="30"/>
    </row>
    <row r="731" spans="24:25" ht="12.75" x14ac:dyDescent="0.2">
      <c r="X731" s="30"/>
      <c r="Y731" s="30"/>
    </row>
    <row r="732" spans="24:25" ht="12.75" x14ac:dyDescent="0.2">
      <c r="X732" s="30"/>
      <c r="Y732" s="30"/>
    </row>
    <row r="733" spans="24:25" ht="12.75" x14ac:dyDescent="0.2">
      <c r="X733" s="30"/>
      <c r="Y733" s="30"/>
    </row>
    <row r="734" spans="24:25" ht="12.75" x14ac:dyDescent="0.2">
      <c r="X734" s="30"/>
      <c r="Y734" s="30"/>
    </row>
    <row r="735" spans="24:25" ht="12.75" x14ac:dyDescent="0.2">
      <c r="X735" s="30"/>
      <c r="Y735" s="30"/>
    </row>
    <row r="736" spans="24:25" ht="12.75" x14ac:dyDescent="0.2">
      <c r="X736" s="30"/>
      <c r="Y736" s="30"/>
    </row>
    <row r="737" spans="24:25" ht="12.75" x14ac:dyDescent="0.2">
      <c r="X737" s="30"/>
      <c r="Y737" s="30"/>
    </row>
    <row r="738" spans="24:25" ht="12.75" x14ac:dyDescent="0.2">
      <c r="X738" s="30"/>
      <c r="Y738" s="30"/>
    </row>
    <row r="739" spans="24:25" ht="12.75" x14ac:dyDescent="0.2">
      <c r="X739" s="30"/>
      <c r="Y739" s="30"/>
    </row>
    <row r="740" spans="24:25" ht="12.75" x14ac:dyDescent="0.2">
      <c r="X740" s="30"/>
      <c r="Y740" s="30"/>
    </row>
    <row r="741" spans="24:25" ht="12.75" x14ac:dyDescent="0.2">
      <c r="X741" s="30"/>
      <c r="Y741" s="30"/>
    </row>
    <row r="742" spans="24:25" ht="12.75" x14ac:dyDescent="0.2">
      <c r="X742" s="30"/>
      <c r="Y742" s="30"/>
    </row>
    <row r="743" spans="24:25" ht="12.75" x14ac:dyDescent="0.2">
      <c r="X743" s="30"/>
      <c r="Y743" s="30"/>
    </row>
    <row r="744" spans="24:25" ht="12.75" x14ac:dyDescent="0.2">
      <c r="X744" s="30"/>
      <c r="Y744" s="30"/>
    </row>
    <row r="745" spans="24:25" ht="12.75" x14ac:dyDescent="0.2">
      <c r="X745" s="30"/>
      <c r="Y745" s="30"/>
    </row>
    <row r="746" spans="24:25" ht="12.75" x14ac:dyDescent="0.2">
      <c r="X746" s="30"/>
      <c r="Y746" s="30"/>
    </row>
    <row r="747" spans="24:25" ht="12.75" x14ac:dyDescent="0.2">
      <c r="X747" s="30"/>
      <c r="Y747" s="30"/>
    </row>
    <row r="748" spans="24:25" ht="12.75" x14ac:dyDescent="0.2">
      <c r="X748" s="30"/>
      <c r="Y748" s="30"/>
    </row>
    <row r="749" spans="24:25" ht="12.75" x14ac:dyDescent="0.2">
      <c r="X749" s="30"/>
      <c r="Y749" s="30"/>
    </row>
    <row r="750" spans="24:25" ht="12.75" x14ac:dyDescent="0.2">
      <c r="X750" s="30"/>
      <c r="Y750" s="30"/>
    </row>
    <row r="751" spans="24:25" ht="12.75" x14ac:dyDescent="0.2">
      <c r="X751" s="30"/>
      <c r="Y751" s="30"/>
    </row>
    <row r="752" spans="24:25" ht="12.75" x14ac:dyDescent="0.2">
      <c r="X752" s="30"/>
      <c r="Y752" s="30"/>
    </row>
    <row r="753" spans="24:25" ht="12.75" x14ac:dyDescent="0.2">
      <c r="X753" s="30"/>
      <c r="Y753" s="30"/>
    </row>
    <row r="754" spans="24:25" ht="12.75" x14ac:dyDescent="0.2">
      <c r="X754" s="30"/>
      <c r="Y754" s="30"/>
    </row>
    <row r="755" spans="24:25" ht="12.75" x14ac:dyDescent="0.2">
      <c r="X755" s="30"/>
      <c r="Y755" s="30"/>
    </row>
    <row r="756" spans="24:25" ht="12.75" x14ac:dyDescent="0.2">
      <c r="X756" s="30"/>
      <c r="Y756" s="30"/>
    </row>
    <row r="757" spans="24:25" ht="12.75" x14ac:dyDescent="0.2">
      <c r="X757" s="30"/>
      <c r="Y757" s="30"/>
    </row>
    <row r="758" spans="24:25" ht="12.75" x14ac:dyDescent="0.2">
      <c r="X758" s="30"/>
      <c r="Y758" s="30"/>
    </row>
    <row r="759" spans="24:25" ht="12.75" x14ac:dyDescent="0.2">
      <c r="X759" s="30"/>
      <c r="Y759" s="30"/>
    </row>
    <row r="760" spans="24:25" ht="12.75" x14ac:dyDescent="0.2">
      <c r="X760" s="30"/>
      <c r="Y760" s="30"/>
    </row>
    <row r="761" spans="24:25" ht="12.75" x14ac:dyDescent="0.2">
      <c r="X761" s="30"/>
      <c r="Y761" s="30"/>
    </row>
    <row r="762" spans="24:25" ht="12.75" x14ac:dyDescent="0.2">
      <c r="X762" s="30"/>
      <c r="Y762" s="30"/>
    </row>
    <row r="763" spans="24:25" ht="12.75" x14ac:dyDescent="0.2">
      <c r="X763" s="30"/>
      <c r="Y763" s="30"/>
    </row>
    <row r="764" spans="24:25" ht="12.75" x14ac:dyDescent="0.2">
      <c r="X764" s="30"/>
      <c r="Y764" s="30"/>
    </row>
    <row r="765" spans="24:25" ht="12.75" x14ac:dyDescent="0.2">
      <c r="X765" s="30"/>
      <c r="Y765" s="30"/>
    </row>
    <row r="766" spans="24:25" ht="12.75" x14ac:dyDescent="0.2">
      <c r="X766" s="30"/>
      <c r="Y766" s="30"/>
    </row>
    <row r="767" spans="24:25" ht="12.75" x14ac:dyDescent="0.2">
      <c r="X767" s="30"/>
      <c r="Y767" s="30"/>
    </row>
    <row r="768" spans="24:25" ht="12.75" x14ac:dyDescent="0.2">
      <c r="X768" s="30"/>
      <c r="Y768" s="30"/>
    </row>
    <row r="769" spans="24:25" ht="12.75" x14ac:dyDescent="0.2">
      <c r="X769" s="30"/>
      <c r="Y769" s="30"/>
    </row>
    <row r="770" spans="24:25" ht="12.75" x14ac:dyDescent="0.2">
      <c r="X770" s="30"/>
      <c r="Y770" s="30"/>
    </row>
    <row r="771" spans="24:25" ht="12.75" x14ac:dyDescent="0.2">
      <c r="X771" s="30"/>
      <c r="Y771" s="30"/>
    </row>
    <row r="772" spans="24:25" ht="12.75" x14ac:dyDescent="0.2">
      <c r="X772" s="30"/>
      <c r="Y772" s="30"/>
    </row>
    <row r="773" spans="24:25" ht="12.75" x14ac:dyDescent="0.2">
      <c r="X773" s="30"/>
      <c r="Y773" s="30"/>
    </row>
    <row r="774" spans="24:25" ht="12.75" x14ac:dyDescent="0.2">
      <c r="X774" s="30"/>
      <c r="Y774" s="30"/>
    </row>
    <row r="775" spans="24:25" ht="12.75" x14ac:dyDescent="0.2">
      <c r="X775" s="30"/>
      <c r="Y775" s="30"/>
    </row>
    <row r="776" spans="24:25" ht="12.75" x14ac:dyDescent="0.2">
      <c r="X776" s="30"/>
      <c r="Y776" s="30"/>
    </row>
    <row r="777" spans="24:25" ht="12.75" x14ac:dyDescent="0.2">
      <c r="X777" s="30"/>
      <c r="Y777" s="30"/>
    </row>
    <row r="778" spans="24:25" ht="12.75" x14ac:dyDescent="0.2">
      <c r="X778" s="30"/>
      <c r="Y778" s="30"/>
    </row>
    <row r="779" spans="24:25" ht="12.75" x14ac:dyDescent="0.2">
      <c r="X779" s="30"/>
      <c r="Y779" s="30"/>
    </row>
    <row r="780" spans="24:25" ht="12.75" x14ac:dyDescent="0.2">
      <c r="X780" s="30"/>
      <c r="Y780" s="30"/>
    </row>
    <row r="781" spans="24:25" ht="12.75" x14ac:dyDescent="0.2">
      <c r="X781" s="30"/>
      <c r="Y781" s="30"/>
    </row>
    <row r="782" spans="24:25" ht="12.75" x14ac:dyDescent="0.2">
      <c r="X782" s="30"/>
      <c r="Y782" s="30"/>
    </row>
    <row r="783" spans="24:25" ht="12.75" x14ac:dyDescent="0.2">
      <c r="X783" s="30"/>
      <c r="Y783" s="30"/>
    </row>
    <row r="784" spans="24:25" ht="12.75" x14ac:dyDescent="0.2">
      <c r="X784" s="30"/>
      <c r="Y784" s="30"/>
    </row>
    <row r="785" spans="24:25" ht="12.75" x14ac:dyDescent="0.2">
      <c r="X785" s="30"/>
      <c r="Y785" s="30"/>
    </row>
    <row r="786" spans="24:25" ht="12.75" x14ac:dyDescent="0.2">
      <c r="X786" s="30"/>
      <c r="Y786" s="30"/>
    </row>
    <row r="787" spans="24:25" ht="12.75" x14ac:dyDescent="0.2">
      <c r="X787" s="30"/>
      <c r="Y787" s="30"/>
    </row>
    <row r="788" spans="24:25" ht="12.75" x14ac:dyDescent="0.2">
      <c r="X788" s="30"/>
      <c r="Y788" s="30"/>
    </row>
    <row r="789" spans="24:25" ht="12.75" x14ac:dyDescent="0.2">
      <c r="X789" s="30"/>
      <c r="Y789" s="30"/>
    </row>
    <row r="790" spans="24:25" ht="12.75" x14ac:dyDescent="0.2">
      <c r="X790" s="30"/>
      <c r="Y790" s="30"/>
    </row>
    <row r="791" spans="24:25" ht="12.75" x14ac:dyDescent="0.2">
      <c r="X791" s="30"/>
      <c r="Y791" s="30"/>
    </row>
    <row r="792" spans="24:25" ht="12.75" x14ac:dyDescent="0.2">
      <c r="X792" s="30"/>
      <c r="Y792" s="30"/>
    </row>
    <row r="793" spans="24:25" ht="12.75" x14ac:dyDescent="0.2">
      <c r="X793" s="30"/>
      <c r="Y793" s="30"/>
    </row>
    <row r="794" spans="24:25" ht="12.75" x14ac:dyDescent="0.2">
      <c r="X794" s="30"/>
      <c r="Y794" s="30"/>
    </row>
    <row r="795" spans="24:25" ht="12.75" x14ac:dyDescent="0.2">
      <c r="X795" s="30"/>
      <c r="Y795" s="30"/>
    </row>
    <row r="796" spans="24:25" ht="12.75" x14ac:dyDescent="0.2">
      <c r="X796" s="30"/>
      <c r="Y796" s="30"/>
    </row>
    <row r="797" spans="24:25" ht="12.75" x14ac:dyDescent="0.2">
      <c r="X797" s="30"/>
      <c r="Y797" s="30"/>
    </row>
    <row r="798" spans="24:25" ht="12.75" x14ac:dyDescent="0.2">
      <c r="X798" s="30"/>
      <c r="Y798" s="30"/>
    </row>
    <row r="799" spans="24:25" ht="12.75" x14ac:dyDescent="0.2">
      <c r="X799" s="30"/>
      <c r="Y799" s="30"/>
    </row>
    <row r="800" spans="24:25" ht="12.75" x14ac:dyDescent="0.2">
      <c r="X800" s="30"/>
      <c r="Y800" s="30"/>
    </row>
    <row r="801" spans="24:25" ht="12.75" x14ac:dyDescent="0.2">
      <c r="X801" s="30"/>
      <c r="Y801" s="30"/>
    </row>
    <row r="802" spans="24:25" ht="12.75" x14ac:dyDescent="0.2">
      <c r="X802" s="30"/>
      <c r="Y802" s="30"/>
    </row>
    <row r="803" spans="24:25" ht="12.75" x14ac:dyDescent="0.2">
      <c r="X803" s="30"/>
      <c r="Y803" s="30"/>
    </row>
    <row r="804" spans="24:25" ht="12.75" x14ac:dyDescent="0.2">
      <c r="X804" s="30"/>
      <c r="Y804" s="30"/>
    </row>
    <row r="805" spans="24:25" ht="12.75" x14ac:dyDescent="0.2">
      <c r="X805" s="30"/>
      <c r="Y805" s="30"/>
    </row>
    <row r="806" spans="24:25" ht="12.75" x14ac:dyDescent="0.2">
      <c r="X806" s="30"/>
      <c r="Y806" s="30"/>
    </row>
    <row r="807" spans="24:25" ht="12.75" x14ac:dyDescent="0.2">
      <c r="X807" s="30"/>
      <c r="Y807" s="30"/>
    </row>
    <row r="808" spans="24:25" ht="12.75" x14ac:dyDescent="0.2">
      <c r="X808" s="30"/>
      <c r="Y808" s="30"/>
    </row>
    <row r="809" spans="24:25" ht="12.75" x14ac:dyDescent="0.2">
      <c r="X809" s="30"/>
      <c r="Y809" s="30"/>
    </row>
    <row r="810" spans="24:25" ht="12.75" x14ac:dyDescent="0.2">
      <c r="X810" s="30"/>
      <c r="Y810" s="30"/>
    </row>
    <row r="811" spans="24:25" ht="12.75" x14ac:dyDescent="0.2">
      <c r="X811" s="30"/>
      <c r="Y811" s="30"/>
    </row>
    <row r="812" spans="24:25" ht="12.75" x14ac:dyDescent="0.2">
      <c r="X812" s="30"/>
      <c r="Y812" s="30"/>
    </row>
    <row r="813" spans="24:25" ht="12.75" x14ac:dyDescent="0.2">
      <c r="X813" s="30"/>
      <c r="Y813" s="30"/>
    </row>
    <row r="814" spans="24:25" ht="12.75" x14ac:dyDescent="0.2">
      <c r="X814" s="30"/>
      <c r="Y814" s="30"/>
    </row>
    <row r="815" spans="24:25" ht="12.75" x14ac:dyDescent="0.2">
      <c r="X815" s="30"/>
      <c r="Y815" s="30"/>
    </row>
    <row r="816" spans="24:25" ht="12.75" x14ac:dyDescent="0.2">
      <c r="X816" s="30"/>
      <c r="Y816" s="30"/>
    </row>
    <row r="817" spans="24:25" ht="12.75" x14ac:dyDescent="0.2">
      <c r="X817" s="30"/>
      <c r="Y817" s="30"/>
    </row>
    <row r="818" spans="24:25" ht="12.75" x14ac:dyDescent="0.2">
      <c r="X818" s="30"/>
      <c r="Y818" s="30"/>
    </row>
    <row r="819" spans="24:25" ht="12.75" x14ac:dyDescent="0.2">
      <c r="X819" s="30"/>
      <c r="Y819" s="30"/>
    </row>
    <row r="820" spans="24:25" ht="12.75" x14ac:dyDescent="0.2">
      <c r="X820" s="30"/>
      <c r="Y820" s="30"/>
    </row>
    <row r="821" spans="24:25" ht="12.75" x14ac:dyDescent="0.2">
      <c r="X821" s="30"/>
      <c r="Y821" s="30"/>
    </row>
    <row r="822" spans="24:25" ht="12.75" x14ac:dyDescent="0.2">
      <c r="X822" s="30"/>
      <c r="Y822" s="30"/>
    </row>
    <row r="823" spans="24:25" ht="12.75" x14ac:dyDescent="0.2">
      <c r="X823" s="30"/>
      <c r="Y823" s="30"/>
    </row>
    <row r="824" spans="24:25" ht="12.75" x14ac:dyDescent="0.2">
      <c r="X824" s="30"/>
      <c r="Y824" s="30"/>
    </row>
    <row r="825" spans="24:25" ht="12.75" x14ac:dyDescent="0.2">
      <c r="X825" s="30"/>
      <c r="Y825" s="30"/>
    </row>
    <row r="826" spans="24:25" ht="12.75" x14ac:dyDescent="0.2">
      <c r="X826" s="30"/>
      <c r="Y826" s="30"/>
    </row>
    <row r="827" spans="24:25" ht="12.75" x14ac:dyDescent="0.2">
      <c r="X827" s="30"/>
      <c r="Y827" s="30"/>
    </row>
    <row r="828" spans="24:25" ht="12.75" x14ac:dyDescent="0.2">
      <c r="X828" s="30"/>
      <c r="Y828" s="30"/>
    </row>
    <row r="829" spans="24:25" ht="12.75" x14ac:dyDescent="0.2">
      <c r="X829" s="30"/>
      <c r="Y829" s="30"/>
    </row>
    <row r="830" spans="24:25" ht="12.75" x14ac:dyDescent="0.2">
      <c r="X830" s="30"/>
      <c r="Y830" s="30"/>
    </row>
    <row r="831" spans="24:25" ht="12.75" x14ac:dyDescent="0.2">
      <c r="X831" s="30"/>
      <c r="Y831" s="30"/>
    </row>
    <row r="832" spans="24:25" ht="12.75" x14ac:dyDescent="0.2">
      <c r="X832" s="30"/>
      <c r="Y832" s="30"/>
    </row>
    <row r="833" spans="24:25" ht="12.75" x14ac:dyDescent="0.2">
      <c r="X833" s="30"/>
      <c r="Y833" s="30"/>
    </row>
    <row r="834" spans="24:25" ht="12.75" x14ac:dyDescent="0.2">
      <c r="X834" s="30"/>
      <c r="Y834" s="30"/>
    </row>
    <row r="835" spans="24:25" ht="12.75" x14ac:dyDescent="0.2">
      <c r="X835" s="30"/>
      <c r="Y835" s="30"/>
    </row>
    <row r="836" spans="24:25" ht="12.75" x14ac:dyDescent="0.2">
      <c r="X836" s="30"/>
      <c r="Y836" s="30"/>
    </row>
    <row r="837" spans="24:25" ht="12.75" x14ac:dyDescent="0.2">
      <c r="X837" s="30"/>
      <c r="Y837" s="30"/>
    </row>
    <row r="838" spans="24:25" ht="12.75" x14ac:dyDescent="0.2">
      <c r="X838" s="30"/>
      <c r="Y838" s="30"/>
    </row>
    <row r="839" spans="24:25" ht="12.75" x14ac:dyDescent="0.2">
      <c r="X839" s="30"/>
      <c r="Y839" s="30"/>
    </row>
    <row r="840" spans="24:25" ht="12.75" x14ac:dyDescent="0.2">
      <c r="X840" s="30"/>
      <c r="Y840" s="30"/>
    </row>
    <row r="841" spans="24:25" ht="12.75" x14ac:dyDescent="0.2">
      <c r="X841" s="30"/>
      <c r="Y841" s="30"/>
    </row>
    <row r="842" spans="24:25" ht="12.75" x14ac:dyDescent="0.2">
      <c r="X842" s="30"/>
      <c r="Y842" s="30"/>
    </row>
    <row r="843" spans="24:25" ht="12.75" x14ac:dyDescent="0.2">
      <c r="X843" s="30"/>
      <c r="Y843" s="30"/>
    </row>
    <row r="844" spans="24:25" ht="12.75" x14ac:dyDescent="0.2">
      <c r="X844" s="30"/>
      <c r="Y844" s="30"/>
    </row>
    <row r="845" spans="24:25" ht="12.75" x14ac:dyDescent="0.2">
      <c r="X845" s="30"/>
      <c r="Y845" s="30"/>
    </row>
    <row r="846" spans="24:25" ht="12.75" x14ac:dyDescent="0.2">
      <c r="X846" s="30"/>
      <c r="Y846" s="30"/>
    </row>
    <row r="847" spans="24:25" ht="12.75" x14ac:dyDescent="0.2">
      <c r="X847" s="30"/>
      <c r="Y847" s="30"/>
    </row>
    <row r="848" spans="24:25" ht="12.75" x14ac:dyDescent="0.2">
      <c r="X848" s="30"/>
      <c r="Y848" s="30"/>
    </row>
    <row r="849" spans="24:25" ht="12.75" x14ac:dyDescent="0.2">
      <c r="X849" s="30"/>
      <c r="Y849" s="30"/>
    </row>
    <row r="850" spans="24:25" ht="12.75" x14ac:dyDescent="0.2">
      <c r="X850" s="30"/>
      <c r="Y850" s="30"/>
    </row>
    <row r="851" spans="24:25" ht="12.75" x14ac:dyDescent="0.2">
      <c r="X851" s="30"/>
      <c r="Y851" s="30"/>
    </row>
    <row r="852" spans="24:25" ht="12.75" x14ac:dyDescent="0.2">
      <c r="X852" s="30"/>
      <c r="Y852" s="30"/>
    </row>
    <row r="853" spans="24:25" ht="12.75" x14ac:dyDescent="0.2">
      <c r="X853" s="30"/>
      <c r="Y853" s="30"/>
    </row>
    <row r="854" spans="24:25" ht="12.75" x14ac:dyDescent="0.2">
      <c r="X854" s="30"/>
      <c r="Y854" s="30"/>
    </row>
    <row r="855" spans="24:25" ht="12.75" x14ac:dyDescent="0.2">
      <c r="X855" s="30"/>
      <c r="Y855" s="30"/>
    </row>
    <row r="856" spans="24:25" ht="12.75" x14ac:dyDescent="0.2">
      <c r="X856" s="30"/>
      <c r="Y856" s="30"/>
    </row>
    <row r="857" spans="24:25" ht="12.75" x14ac:dyDescent="0.2">
      <c r="X857" s="30"/>
      <c r="Y857" s="30"/>
    </row>
    <row r="858" spans="24:25" ht="12.75" x14ac:dyDescent="0.2">
      <c r="X858" s="30"/>
      <c r="Y858" s="30"/>
    </row>
    <row r="859" spans="24:25" ht="12.75" x14ac:dyDescent="0.2">
      <c r="X859" s="30"/>
      <c r="Y859" s="30"/>
    </row>
    <row r="860" spans="24:25" ht="12.75" x14ac:dyDescent="0.2">
      <c r="X860" s="30"/>
      <c r="Y860" s="30"/>
    </row>
    <row r="861" spans="24:25" ht="12.75" x14ac:dyDescent="0.2">
      <c r="X861" s="30"/>
      <c r="Y861" s="30"/>
    </row>
    <row r="862" spans="24:25" ht="12.75" x14ac:dyDescent="0.2">
      <c r="X862" s="30"/>
      <c r="Y862" s="30"/>
    </row>
    <row r="863" spans="24:25" ht="12.75" x14ac:dyDescent="0.2">
      <c r="X863" s="30"/>
      <c r="Y863" s="30"/>
    </row>
    <row r="864" spans="24:25" ht="12.75" x14ac:dyDescent="0.2">
      <c r="X864" s="30"/>
      <c r="Y864" s="30"/>
    </row>
    <row r="865" spans="24:25" ht="12.75" x14ac:dyDescent="0.2">
      <c r="X865" s="30"/>
      <c r="Y865" s="30"/>
    </row>
    <row r="866" spans="24:25" ht="12.75" x14ac:dyDescent="0.2">
      <c r="X866" s="30"/>
      <c r="Y866" s="30"/>
    </row>
    <row r="867" spans="24:25" ht="12.75" x14ac:dyDescent="0.2">
      <c r="X867" s="30"/>
      <c r="Y867" s="30"/>
    </row>
    <row r="868" spans="24:25" ht="12.75" x14ac:dyDescent="0.2">
      <c r="X868" s="30"/>
      <c r="Y868" s="30"/>
    </row>
    <row r="869" spans="24:25" ht="12.75" x14ac:dyDescent="0.2">
      <c r="X869" s="30"/>
      <c r="Y869" s="30"/>
    </row>
    <row r="870" spans="24:25" ht="12.75" x14ac:dyDescent="0.2">
      <c r="X870" s="30"/>
      <c r="Y870" s="30"/>
    </row>
    <row r="871" spans="24:25" ht="12.75" x14ac:dyDescent="0.2">
      <c r="X871" s="30"/>
      <c r="Y871" s="30"/>
    </row>
    <row r="872" spans="24:25" ht="12.75" x14ac:dyDescent="0.2">
      <c r="X872" s="30"/>
      <c r="Y872" s="30"/>
    </row>
    <row r="873" spans="24:25" ht="12.75" x14ac:dyDescent="0.2">
      <c r="X873" s="30"/>
      <c r="Y873" s="30"/>
    </row>
    <row r="874" spans="24:25" ht="12.75" x14ac:dyDescent="0.2">
      <c r="X874" s="30"/>
      <c r="Y874" s="30"/>
    </row>
    <row r="875" spans="24:25" ht="12.75" x14ac:dyDescent="0.2">
      <c r="X875" s="30"/>
      <c r="Y875" s="30"/>
    </row>
    <row r="876" spans="24:25" ht="12.75" x14ac:dyDescent="0.2">
      <c r="X876" s="30"/>
      <c r="Y876" s="30"/>
    </row>
    <row r="877" spans="24:25" ht="12.75" x14ac:dyDescent="0.2">
      <c r="X877" s="30"/>
      <c r="Y877" s="30"/>
    </row>
    <row r="878" spans="24:25" ht="12.75" x14ac:dyDescent="0.2">
      <c r="X878" s="30"/>
      <c r="Y878" s="30"/>
    </row>
    <row r="879" spans="24:25" ht="12.75" x14ac:dyDescent="0.2">
      <c r="X879" s="30"/>
      <c r="Y879" s="30"/>
    </row>
    <row r="880" spans="24:25" ht="12.75" x14ac:dyDescent="0.2">
      <c r="X880" s="30"/>
      <c r="Y880" s="30"/>
    </row>
    <row r="881" spans="24:25" ht="12.75" x14ac:dyDescent="0.2">
      <c r="X881" s="30"/>
      <c r="Y881" s="30"/>
    </row>
    <row r="882" spans="24:25" ht="12.75" x14ac:dyDescent="0.2">
      <c r="X882" s="30"/>
      <c r="Y882" s="30"/>
    </row>
    <row r="883" spans="24:25" ht="12.75" x14ac:dyDescent="0.2">
      <c r="X883" s="30"/>
      <c r="Y883" s="30"/>
    </row>
    <row r="884" spans="24:25" ht="12.75" x14ac:dyDescent="0.2">
      <c r="X884" s="30"/>
      <c r="Y884" s="30"/>
    </row>
    <row r="885" spans="24:25" ht="12.75" x14ac:dyDescent="0.2">
      <c r="X885" s="30"/>
      <c r="Y885" s="30"/>
    </row>
    <row r="886" spans="24:25" ht="12.75" x14ac:dyDescent="0.2">
      <c r="X886" s="30"/>
      <c r="Y886" s="30"/>
    </row>
    <row r="887" spans="24:25" ht="12.75" x14ac:dyDescent="0.2">
      <c r="X887" s="30"/>
      <c r="Y887" s="30"/>
    </row>
    <row r="888" spans="24:25" ht="12.75" x14ac:dyDescent="0.2">
      <c r="X888" s="30"/>
      <c r="Y888" s="30"/>
    </row>
    <row r="889" spans="24:25" ht="12.75" x14ac:dyDescent="0.2">
      <c r="X889" s="30"/>
      <c r="Y889" s="30"/>
    </row>
    <row r="890" spans="24:25" ht="12.75" x14ac:dyDescent="0.2">
      <c r="X890" s="30"/>
      <c r="Y890" s="30"/>
    </row>
    <row r="891" spans="24:25" ht="12.75" x14ac:dyDescent="0.2">
      <c r="X891" s="30"/>
      <c r="Y891" s="30"/>
    </row>
    <row r="892" spans="24:25" ht="12.75" x14ac:dyDescent="0.2">
      <c r="X892" s="30"/>
      <c r="Y892" s="30"/>
    </row>
    <row r="893" spans="24:25" ht="12.75" x14ac:dyDescent="0.2">
      <c r="X893" s="30"/>
      <c r="Y893" s="30"/>
    </row>
    <row r="894" spans="24:25" ht="12.75" x14ac:dyDescent="0.2">
      <c r="X894" s="30"/>
      <c r="Y894" s="30"/>
    </row>
    <row r="895" spans="24:25" ht="12.75" x14ac:dyDescent="0.2">
      <c r="X895" s="30"/>
      <c r="Y895" s="30"/>
    </row>
    <row r="896" spans="24:25" ht="12.75" x14ac:dyDescent="0.2">
      <c r="X896" s="30"/>
      <c r="Y896" s="30"/>
    </row>
    <row r="897" spans="24:25" ht="12.75" x14ac:dyDescent="0.2">
      <c r="X897" s="30"/>
      <c r="Y897" s="30"/>
    </row>
    <row r="898" spans="24:25" ht="12.75" x14ac:dyDescent="0.2">
      <c r="X898" s="30"/>
      <c r="Y898" s="30"/>
    </row>
    <row r="899" spans="24:25" ht="12.75" x14ac:dyDescent="0.2">
      <c r="X899" s="30"/>
      <c r="Y899" s="30"/>
    </row>
    <row r="900" spans="24:25" ht="12.75" x14ac:dyDescent="0.2">
      <c r="X900" s="30"/>
      <c r="Y900" s="30"/>
    </row>
    <row r="901" spans="24:25" ht="12.75" x14ac:dyDescent="0.2">
      <c r="X901" s="30"/>
      <c r="Y901" s="30"/>
    </row>
    <row r="902" spans="24:25" ht="12.75" x14ac:dyDescent="0.2">
      <c r="X902" s="30"/>
      <c r="Y902" s="30"/>
    </row>
    <row r="903" spans="24:25" ht="12.75" x14ac:dyDescent="0.2">
      <c r="X903" s="30"/>
      <c r="Y903" s="30"/>
    </row>
    <row r="904" spans="24:25" ht="12.75" x14ac:dyDescent="0.2">
      <c r="X904" s="30"/>
      <c r="Y904" s="30"/>
    </row>
    <row r="905" spans="24:25" ht="12.75" x14ac:dyDescent="0.2">
      <c r="X905" s="30"/>
      <c r="Y905" s="30"/>
    </row>
    <row r="906" spans="24:25" ht="12.75" x14ac:dyDescent="0.2">
      <c r="X906" s="30"/>
      <c r="Y906" s="30"/>
    </row>
    <row r="907" spans="24:25" ht="12.75" x14ac:dyDescent="0.2">
      <c r="X907" s="30"/>
      <c r="Y907" s="30"/>
    </row>
    <row r="908" spans="24:25" ht="12.75" x14ac:dyDescent="0.2">
      <c r="X908" s="30"/>
      <c r="Y908" s="30"/>
    </row>
    <row r="909" spans="24:25" ht="12.75" x14ac:dyDescent="0.2">
      <c r="X909" s="30"/>
      <c r="Y909" s="30"/>
    </row>
    <row r="910" spans="24:25" ht="12.75" x14ac:dyDescent="0.2">
      <c r="X910" s="30"/>
      <c r="Y910" s="30"/>
    </row>
    <row r="911" spans="24:25" ht="12.75" x14ac:dyDescent="0.2">
      <c r="X911" s="30"/>
      <c r="Y911" s="30"/>
    </row>
    <row r="912" spans="24:25" ht="12.75" x14ac:dyDescent="0.2">
      <c r="X912" s="30"/>
      <c r="Y912" s="30"/>
    </row>
    <row r="913" spans="24:25" ht="12.75" x14ac:dyDescent="0.2">
      <c r="X913" s="30"/>
      <c r="Y913" s="30"/>
    </row>
    <row r="914" spans="24:25" ht="12.75" x14ac:dyDescent="0.2">
      <c r="X914" s="30"/>
      <c r="Y914" s="30"/>
    </row>
    <row r="915" spans="24:25" ht="12.75" x14ac:dyDescent="0.2">
      <c r="X915" s="30"/>
      <c r="Y915" s="30"/>
    </row>
    <row r="916" spans="24:25" ht="12.75" x14ac:dyDescent="0.2">
      <c r="X916" s="30"/>
      <c r="Y916" s="30"/>
    </row>
    <row r="917" spans="24:25" ht="12.75" x14ac:dyDescent="0.2">
      <c r="X917" s="30"/>
      <c r="Y917" s="30"/>
    </row>
    <row r="918" spans="24:25" ht="12.75" x14ac:dyDescent="0.2">
      <c r="X918" s="30"/>
      <c r="Y918" s="30"/>
    </row>
    <row r="919" spans="24:25" ht="12.75" x14ac:dyDescent="0.2">
      <c r="X919" s="30"/>
      <c r="Y919" s="30"/>
    </row>
    <row r="920" spans="24:25" ht="12.75" x14ac:dyDescent="0.2">
      <c r="X920" s="30"/>
      <c r="Y920" s="30"/>
    </row>
    <row r="921" spans="24:25" ht="12.75" x14ac:dyDescent="0.2">
      <c r="X921" s="30"/>
      <c r="Y921" s="30"/>
    </row>
    <row r="922" spans="24:25" ht="12.75" x14ac:dyDescent="0.2">
      <c r="X922" s="30"/>
      <c r="Y922" s="30"/>
    </row>
    <row r="923" spans="24:25" ht="12.75" x14ac:dyDescent="0.2">
      <c r="X923" s="30"/>
      <c r="Y923" s="30"/>
    </row>
    <row r="924" spans="24:25" ht="12.75" x14ac:dyDescent="0.2">
      <c r="X924" s="30"/>
      <c r="Y924" s="30"/>
    </row>
    <row r="925" spans="24:25" ht="12.75" x14ac:dyDescent="0.2">
      <c r="X925" s="30"/>
      <c r="Y925" s="30"/>
    </row>
    <row r="926" spans="24:25" ht="12.75" x14ac:dyDescent="0.2">
      <c r="X926" s="30"/>
      <c r="Y926" s="30"/>
    </row>
    <row r="927" spans="24:25" ht="12.75" x14ac:dyDescent="0.2">
      <c r="X927" s="30"/>
      <c r="Y927" s="30"/>
    </row>
    <row r="928" spans="24:25" ht="12.75" x14ac:dyDescent="0.2">
      <c r="X928" s="30"/>
      <c r="Y928" s="30"/>
    </row>
    <row r="929" spans="24:25" ht="12.75" x14ac:dyDescent="0.2">
      <c r="X929" s="30"/>
      <c r="Y929" s="30"/>
    </row>
    <row r="930" spans="24:25" ht="12.75" x14ac:dyDescent="0.2">
      <c r="X930" s="30"/>
      <c r="Y930" s="30"/>
    </row>
    <row r="931" spans="24:25" ht="12.75" x14ac:dyDescent="0.2">
      <c r="X931" s="30"/>
      <c r="Y931" s="30"/>
    </row>
    <row r="932" spans="24:25" ht="12.75" x14ac:dyDescent="0.2">
      <c r="X932" s="30"/>
      <c r="Y932" s="30"/>
    </row>
    <row r="933" spans="24:25" ht="12.75" x14ac:dyDescent="0.2">
      <c r="X933" s="30"/>
      <c r="Y933" s="30"/>
    </row>
    <row r="934" spans="24:25" ht="12.75" x14ac:dyDescent="0.2">
      <c r="X934" s="30"/>
      <c r="Y934" s="30"/>
    </row>
    <row r="935" spans="24:25" ht="12.75" x14ac:dyDescent="0.2">
      <c r="X935" s="30"/>
      <c r="Y935" s="30"/>
    </row>
    <row r="936" spans="24:25" ht="12.75" x14ac:dyDescent="0.2">
      <c r="X936" s="30"/>
      <c r="Y936" s="30"/>
    </row>
    <row r="937" spans="24:25" ht="12.75" x14ac:dyDescent="0.2">
      <c r="X937" s="30"/>
      <c r="Y937" s="30"/>
    </row>
    <row r="938" spans="24:25" ht="12.75" x14ac:dyDescent="0.2">
      <c r="X938" s="30"/>
      <c r="Y938" s="30"/>
    </row>
    <row r="939" spans="24:25" ht="12.75" x14ac:dyDescent="0.2">
      <c r="X939" s="30"/>
      <c r="Y939" s="30"/>
    </row>
    <row r="940" spans="24:25" ht="12.75" x14ac:dyDescent="0.2">
      <c r="X940" s="30"/>
      <c r="Y940" s="30"/>
    </row>
    <row r="941" spans="24:25" ht="12.75" x14ac:dyDescent="0.2">
      <c r="X941" s="30"/>
      <c r="Y941" s="30"/>
    </row>
    <row r="942" spans="24:25" ht="12.75" x14ac:dyDescent="0.2">
      <c r="X942" s="30"/>
      <c r="Y942" s="30"/>
    </row>
    <row r="943" spans="24:25" ht="12.75" x14ac:dyDescent="0.2">
      <c r="X943" s="30"/>
      <c r="Y943" s="30"/>
    </row>
    <row r="944" spans="24:25" ht="12.75" x14ac:dyDescent="0.2">
      <c r="X944" s="30"/>
      <c r="Y944" s="30"/>
    </row>
    <row r="945" spans="24:25" ht="12.75" x14ac:dyDescent="0.2">
      <c r="X945" s="30"/>
      <c r="Y945" s="30"/>
    </row>
    <row r="946" spans="24:25" ht="12.75" x14ac:dyDescent="0.2">
      <c r="X946" s="30"/>
      <c r="Y946" s="30"/>
    </row>
    <row r="947" spans="24:25" ht="12.75" x14ac:dyDescent="0.2">
      <c r="X947" s="30"/>
      <c r="Y947" s="30"/>
    </row>
    <row r="948" spans="24:25" ht="12.75" x14ac:dyDescent="0.2">
      <c r="X948" s="30"/>
      <c r="Y948" s="30"/>
    </row>
    <row r="949" spans="24:25" ht="12.75" x14ac:dyDescent="0.2">
      <c r="X949" s="30"/>
      <c r="Y949" s="30"/>
    </row>
    <row r="950" spans="24:25" ht="12.75" x14ac:dyDescent="0.2">
      <c r="X950" s="30"/>
      <c r="Y950" s="30"/>
    </row>
    <row r="951" spans="24:25" ht="12.75" x14ac:dyDescent="0.2">
      <c r="X951" s="30"/>
      <c r="Y951" s="30"/>
    </row>
    <row r="952" spans="24:25" ht="12.75" x14ac:dyDescent="0.2">
      <c r="X952" s="30"/>
      <c r="Y952" s="30"/>
    </row>
    <row r="953" spans="24:25" ht="12.75" x14ac:dyDescent="0.2">
      <c r="X953" s="30"/>
      <c r="Y953" s="30"/>
    </row>
    <row r="954" spans="24:25" ht="12.75" x14ac:dyDescent="0.2">
      <c r="X954" s="30"/>
      <c r="Y954" s="30"/>
    </row>
    <row r="955" spans="24:25" ht="12.75" x14ac:dyDescent="0.2">
      <c r="X955" s="30"/>
      <c r="Y955" s="30"/>
    </row>
    <row r="956" spans="24:25" ht="12.75" x14ac:dyDescent="0.2">
      <c r="X956" s="30"/>
      <c r="Y956" s="30"/>
    </row>
    <row r="957" spans="24:25" ht="12.75" x14ac:dyDescent="0.2">
      <c r="X957" s="30"/>
      <c r="Y957" s="30"/>
    </row>
    <row r="958" spans="24:25" ht="12.75" x14ac:dyDescent="0.2">
      <c r="X958" s="30"/>
      <c r="Y958" s="30"/>
    </row>
    <row r="959" spans="24:25" ht="12.75" x14ac:dyDescent="0.2">
      <c r="X959" s="30"/>
      <c r="Y959" s="30"/>
    </row>
    <row r="960" spans="24:25" ht="12.75" x14ac:dyDescent="0.2">
      <c r="X960" s="30"/>
      <c r="Y960" s="30"/>
    </row>
    <row r="961" spans="24:25" ht="12.75" x14ac:dyDescent="0.2">
      <c r="X961" s="30"/>
      <c r="Y961" s="30"/>
    </row>
    <row r="962" spans="24:25" ht="12.75" x14ac:dyDescent="0.2">
      <c r="X962" s="30"/>
      <c r="Y962" s="30"/>
    </row>
    <row r="963" spans="24:25" ht="12.75" x14ac:dyDescent="0.2">
      <c r="X963" s="30"/>
      <c r="Y963" s="30"/>
    </row>
    <row r="964" spans="24:25" ht="12.75" x14ac:dyDescent="0.2">
      <c r="X964" s="30"/>
      <c r="Y964" s="30"/>
    </row>
    <row r="965" spans="24:25" ht="12.75" x14ac:dyDescent="0.2">
      <c r="X965" s="30"/>
      <c r="Y965" s="30"/>
    </row>
    <row r="966" spans="24:25" ht="12.75" x14ac:dyDescent="0.2">
      <c r="X966" s="30"/>
      <c r="Y966" s="30"/>
    </row>
    <row r="967" spans="24:25" ht="12.75" x14ac:dyDescent="0.2">
      <c r="X967" s="30"/>
      <c r="Y967" s="30"/>
    </row>
    <row r="968" spans="24:25" ht="12.75" x14ac:dyDescent="0.2">
      <c r="X968" s="30"/>
      <c r="Y968" s="30"/>
    </row>
    <row r="969" spans="24:25" ht="12.75" x14ac:dyDescent="0.2">
      <c r="X969" s="30"/>
      <c r="Y969" s="30"/>
    </row>
    <row r="970" spans="24:25" ht="12.75" x14ac:dyDescent="0.2">
      <c r="X970" s="30"/>
      <c r="Y970" s="30"/>
    </row>
    <row r="971" spans="24:25" ht="12.75" x14ac:dyDescent="0.2">
      <c r="X971" s="30"/>
      <c r="Y971" s="30"/>
    </row>
    <row r="972" spans="24:25" ht="12.75" x14ac:dyDescent="0.2">
      <c r="X972" s="30"/>
      <c r="Y972" s="30"/>
    </row>
    <row r="973" spans="24:25" ht="12.75" x14ac:dyDescent="0.2">
      <c r="X973" s="30"/>
      <c r="Y973" s="30"/>
    </row>
    <row r="974" spans="24:25" ht="12.75" x14ac:dyDescent="0.2">
      <c r="X974" s="30"/>
      <c r="Y974" s="30"/>
    </row>
    <row r="975" spans="24:25" ht="12.75" x14ac:dyDescent="0.2">
      <c r="X975" s="30"/>
      <c r="Y975" s="30"/>
    </row>
    <row r="976" spans="24:25" ht="12.75" x14ac:dyDescent="0.2">
      <c r="X976" s="30"/>
      <c r="Y976" s="30"/>
    </row>
    <row r="977" spans="24:25" ht="12.75" x14ac:dyDescent="0.2">
      <c r="X977" s="30"/>
      <c r="Y977" s="30"/>
    </row>
    <row r="978" spans="24:25" ht="12.75" x14ac:dyDescent="0.2">
      <c r="X978" s="30"/>
      <c r="Y978" s="30"/>
    </row>
    <row r="979" spans="24:25" ht="12.75" x14ac:dyDescent="0.2">
      <c r="X979" s="30"/>
      <c r="Y979" s="30"/>
    </row>
    <row r="980" spans="24:25" ht="12.75" x14ac:dyDescent="0.2">
      <c r="X980" s="30"/>
      <c r="Y980" s="30"/>
    </row>
    <row r="981" spans="24:25" ht="12.75" x14ac:dyDescent="0.2">
      <c r="X981" s="30"/>
      <c r="Y981" s="30"/>
    </row>
    <row r="982" spans="24:25" ht="12.75" x14ac:dyDescent="0.2">
      <c r="X982" s="30"/>
      <c r="Y982" s="30"/>
    </row>
    <row r="983" spans="24:25" ht="12.75" x14ac:dyDescent="0.2">
      <c r="X983" s="30"/>
      <c r="Y983" s="30"/>
    </row>
    <row r="984" spans="24:25" ht="12.75" x14ac:dyDescent="0.2">
      <c r="X984" s="30"/>
      <c r="Y984" s="30"/>
    </row>
    <row r="985" spans="24:25" ht="12.75" x14ac:dyDescent="0.2">
      <c r="X985" s="30"/>
      <c r="Y985" s="30"/>
    </row>
    <row r="986" spans="24:25" ht="12.75" x14ac:dyDescent="0.2">
      <c r="X986" s="30"/>
      <c r="Y986" s="30"/>
    </row>
    <row r="987" spans="24:25" ht="12.75" x14ac:dyDescent="0.2">
      <c r="X987" s="30"/>
      <c r="Y987" s="30"/>
    </row>
    <row r="988" spans="24:25" ht="12.75" x14ac:dyDescent="0.2">
      <c r="X988" s="30"/>
      <c r="Y988" s="30"/>
    </row>
    <row r="989" spans="24:25" ht="12.75" x14ac:dyDescent="0.2">
      <c r="X989" s="30"/>
      <c r="Y989" s="30"/>
    </row>
    <row r="990" spans="24:25" ht="12.75" x14ac:dyDescent="0.2">
      <c r="X990" s="30"/>
      <c r="Y990" s="30"/>
    </row>
    <row r="991" spans="24:25" ht="12.75" x14ac:dyDescent="0.2">
      <c r="X991" s="30"/>
      <c r="Y991" s="30"/>
    </row>
    <row r="992" spans="24:25" ht="12.75" x14ac:dyDescent="0.2">
      <c r="X992" s="30"/>
      <c r="Y992" s="30"/>
    </row>
    <row r="993" spans="24:25" ht="12.75" x14ac:dyDescent="0.2">
      <c r="X993" s="30"/>
      <c r="Y993" s="30"/>
    </row>
    <row r="994" spans="24:25" ht="12.75" x14ac:dyDescent="0.2">
      <c r="X994" s="30"/>
      <c r="Y994" s="30"/>
    </row>
    <row r="995" spans="24:25" ht="12.75" x14ac:dyDescent="0.2">
      <c r="X995" s="30"/>
      <c r="Y995" s="30"/>
    </row>
    <row r="996" spans="24:25" ht="12.75" x14ac:dyDescent="0.2">
      <c r="X996" s="30"/>
      <c r="Y996" s="30"/>
    </row>
    <row r="997" spans="24:25" ht="12.75" x14ac:dyDescent="0.2">
      <c r="X997" s="30"/>
      <c r="Y997" s="30"/>
    </row>
    <row r="998" spans="24:25" ht="12.75" x14ac:dyDescent="0.2">
      <c r="X998" s="30"/>
      <c r="Y998" s="30"/>
    </row>
    <row r="999" spans="24:25" ht="12.75" x14ac:dyDescent="0.2">
      <c r="X999" s="30"/>
      <c r="Y999" s="30"/>
    </row>
    <row r="1000" spans="24:25" ht="12.75" x14ac:dyDescent="0.2">
      <c r="X1000" s="30"/>
      <c r="Y1000" s="30"/>
    </row>
    <row r="1001" spans="24:25" ht="12.75" x14ac:dyDescent="0.2">
      <c r="X1001" s="30"/>
      <c r="Y1001" s="30"/>
    </row>
    <row r="1002" spans="24:25" ht="12.75" x14ac:dyDescent="0.2">
      <c r="X1002" s="30"/>
      <c r="Y1002" s="30"/>
    </row>
    <row r="1003" spans="24:25" ht="12.75" x14ac:dyDescent="0.2">
      <c r="X1003" s="30"/>
      <c r="Y1003" s="30"/>
    </row>
    <row r="1004" spans="24:25" ht="12.75" x14ac:dyDescent="0.2">
      <c r="X1004" s="30"/>
      <c r="Y1004" s="30"/>
    </row>
    <row r="1005" spans="24:25" ht="12.75" x14ac:dyDescent="0.2">
      <c r="X1005" s="30"/>
      <c r="Y1005" s="30"/>
    </row>
    <row r="1006" spans="24:25" ht="12.75" x14ac:dyDescent="0.2">
      <c r="X1006" s="30"/>
      <c r="Y1006" s="30"/>
    </row>
    <row r="1007" spans="24:25" ht="12.75" x14ac:dyDescent="0.2">
      <c r="X1007" s="30"/>
      <c r="Y1007" s="30"/>
    </row>
    <row r="1008" spans="24:25" ht="12.75" x14ac:dyDescent="0.2">
      <c r="X1008" s="30"/>
      <c r="Y1008" s="30"/>
    </row>
    <row r="1009" spans="24:25" ht="12.75" x14ac:dyDescent="0.2">
      <c r="X1009" s="30"/>
      <c r="Y1009" s="30"/>
    </row>
  </sheetData>
  <mergeCells count="5">
    <mergeCell ref="N4:O4"/>
    <mergeCell ref="P4:Q4"/>
    <mergeCell ref="R4:S4"/>
    <mergeCell ref="T4:U4"/>
    <mergeCell ref="V4:W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5703125" customWidth="1"/>
    <col min="2" max="2" width="17.42578125" customWidth="1"/>
    <col min="3" max="4" width="10.28515625" customWidth="1"/>
    <col min="5" max="6" width="8.28515625" customWidth="1"/>
    <col min="7" max="9" width="11.28515625" hidden="1" customWidth="1"/>
    <col min="10" max="11" width="6.28515625" hidden="1" customWidth="1"/>
    <col min="12" max="12" width="6.28515625" customWidth="1"/>
    <col min="13" max="13" width="10.85546875" customWidth="1"/>
    <col min="14" max="23" width="3.28515625" customWidth="1"/>
    <col min="24" max="25" width="3.85546875" customWidth="1"/>
  </cols>
  <sheetData>
    <row r="1" spans="1:25" ht="15.75" customHeight="1" x14ac:dyDescent="0.2">
      <c r="A1" s="1" t="s">
        <v>0</v>
      </c>
      <c r="B1" s="1" t="s">
        <v>1</v>
      </c>
      <c r="C1" s="1" t="s">
        <v>2</v>
      </c>
      <c r="D1" s="1" t="s">
        <v>3</v>
      </c>
      <c r="E1" s="1" t="s">
        <v>4</v>
      </c>
      <c r="F1" s="1"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0</v>
      </c>
      <c r="B2" s="10" t="s">
        <v>23</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1</v>
      </c>
      <c r="B3" s="10" t="s">
        <v>47</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35">
        <v>1</v>
      </c>
      <c r="B4" s="36" t="s">
        <v>48</v>
      </c>
      <c r="C4" s="36" t="s">
        <v>12</v>
      </c>
      <c r="D4" s="37" t="s">
        <v>21</v>
      </c>
      <c r="E4" s="25">
        <v>2</v>
      </c>
      <c r="F4" s="37">
        <v>0</v>
      </c>
      <c r="G4" s="27">
        <f t="shared" si="0"/>
        <v>2</v>
      </c>
      <c r="H4" s="27">
        <f t="shared" si="1"/>
        <v>1</v>
      </c>
      <c r="I4" s="42"/>
      <c r="J4" s="40">
        <v>0</v>
      </c>
      <c r="K4" s="27">
        <v>0</v>
      </c>
      <c r="L4" s="45"/>
      <c r="M4" s="41" t="s">
        <v>33</v>
      </c>
      <c r="N4" s="606" t="s">
        <v>35</v>
      </c>
      <c r="O4" s="516"/>
      <c r="P4" s="606" t="s">
        <v>18</v>
      </c>
      <c r="Q4" s="516"/>
      <c r="R4" s="606" t="s">
        <v>37</v>
      </c>
      <c r="S4" s="516"/>
      <c r="T4" s="606" t="s">
        <v>38</v>
      </c>
      <c r="U4" s="516"/>
      <c r="V4" s="606" t="s">
        <v>39</v>
      </c>
      <c r="W4" s="516"/>
      <c r="X4" s="43"/>
      <c r="Y4" s="43"/>
    </row>
    <row r="5" spans="1:25" ht="15.75" customHeight="1" x14ac:dyDescent="0.2">
      <c r="A5" s="9">
        <v>2</v>
      </c>
      <c r="B5" s="10" t="s">
        <v>54</v>
      </c>
      <c r="C5" s="10" t="s">
        <v>12</v>
      </c>
      <c r="D5" s="24" t="s">
        <v>21</v>
      </c>
      <c r="E5" s="25">
        <v>2</v>
      </c>
      <c r="F5" s="24">
        <v>0</v>
      </c>
      <c r="G5" s="27">
        <f t="shared" si="0"/>
        <v>2</v>
      </c>
      <c r="H5" s="27">
        <f t="shared" si="1"/>
        <v>1</v>
      </c>
      <c r="I5" s="2"/>
      <c r="J5" s="28">
        <v>0</v>
      </c>
      <c r="K5" s="29">
        <v>0</v>
      </c>
      <c r="L5" s="34"/>
      <c r="M5" s="46" t="s">
        <v>50</v>
      </c>
      <c r="N5" s="2"/>
      <c r="O5" s="34"/>
      <c r="P5" s="2"/>
      <c r="Q5" s="34"/>
      <c r="R5" s="2"/>
      <c r="S5" s="34"/>
      <c r="T5" s="2"/>
      <c r="U5" s="34"/>
      <c r="V5" s="2"/>
      <c r="W5" s="34"/>
      <c r="X5" s="42"/>
      <c r="Y5" s="42"/>
    </row>
    <row r="6" spans="1:25" ht="15.75" customHeight="1" x14ac:dyDescent="0.2">
      <c r="A6" s="9">
        <v>2</v>
      </c>
      <c r="B6" s="10" t="s">
        <v>55</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3</v>
      </c>
      <c r="B7" s="10" t="s">
        <v>72</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5</v>
      </c>
      <c r="B8" s="36" t="s">
        <v>79</v>
      </c>
      <c r="C8" s="36" t="s">
        <v>12</v>
      </c>
      <c r="D8" s="37" t="s">
        <v>21</v>
      </c>
      <c r="E8" s="25">
        <v>2</v>
      </c>
      <c r="F8" s="37">
        <v>0</v>
      </c>
      <c r="G8" s="27">
        <f t="shared" si="0"/>
        <v>2</v>
      </c>
      <c r="H8" s="27">
        <f t="shared" si="1"/>
        <v>1</v>
      </c>
      <c r="I8" s="42"/>
      <c r="J8" s="40">
        <v>0</v>
      </c>
      <c r="K8" s="27">
        <v>0</v>
      </c>
      <c r="L8" s="45"/>
      <c r="M8" s="58" t="s">
        <v>70</v>
      </c>
      <c r="N8" s="59">
        <f t="shared" ref="N8:O8" si="12">SUM(R8+P8+T8+V8+Z8)</f>
        <v>7</v>
      </c>
      <c r="O8" s="63">
        <f t="shared" si="12"/>
        <v>9</v>
      </c>
      <c r="P8" s="59">
        <f t="shared" si="4"/>
        <v>4</v>
      </c>
      <c r="Q8" s="63">
        <f t="shared" si="5"/>
        <v>5</v>
      </c>
      <c r="R8" s="59">
        <f t="shared" si="6"/>
        <v>0</v>
      </c>
      <c r="S8" s="63">
        <f t="shared" si="7"/>
        <v>0</v>
      </c>
      <c r="T8" s="59">
        <f t="shared" si="8"/>
        <v>2</v>
      </c>
      <c r="U8" s="63">
        <f t="shared" si="9"/>
        <v>3</v>
      </c>
      <c r="V8" s="59">
        <f t="shared" si="10"/>
        <v>1</v>
      </c>
      <c r="W8" s="63">
        <f t="shared" si="11"/>
        <v>1</v>
      </c>
      <c r="X8" s="29"/>
      <c r="Y8" s="29"/>
    </row>
    <row r="9" spans="1:25" ht="15.75" customHeight="1" x14ac:dyDescent="0.2">
      <c r="A9" s="35">
        <v>5</v>
      </c>
      <c r="B9" s="36" t="s">
        <v>87</v>
      </c>
      <c r="C9" s="36" t="s">
        <v>12</v>
      </c>
      <c r="D9" s="37" t="s">
        <v>21</v>
      </c>
      <c r="E9" s="25">
        <v>2</v>
      </c>
      <c r="F9" s="37">
        <v>0</v>
      </c>
      <c r="G9" s="27">
        <f t="shared" si="0"/>
        <v>2</v>
      </c>
      <c r="H9" s="27">
        <f t="shared" si="1"/>
        <v>1</v>
      </c>
      <c r="I9" s="42"/>
      <c r="J9" s="40">
        <v>0</v>
      </c>
      <c r="K9" s="27">
        <v>0</v>
      </c>
      <c r="L9" s="45"/>
      <c r="M9" s="67" t="s">
        <v>86</v>
      </c>
      <c r="N9" s="70">
        <f t="shared" ref="N9:O9" si="13">SUM(R9+P9+T9+V9+Z9)</f>
        <v>1</v>
      </c>
      <c r="O9" s="72">
        <f t="shared" si="13"/>
        <v>5</v>
      </c>
      <c r="P9" s="70">
        <f t="shared" si="4"/>
        <v>1</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6</v>
      </c>
      <c r="B10" s="36" t="s">
        <v>136</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7</v>
      </c>
      <c r="B11" s="10" t="s">
        <v>143</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9">
        <v>0</v>
      </c>
      <c r="B12" s="28" t="s">
        <v>145</v>
      </c>
      <c r="C12" s="28" t="s">
        <v>65</v>
      </c>
      <c r="D12" s="88" t="s">
        <v>18</v>
      </c>
      <c r="E12" s="85">
        <v>2</v>
      </c>
      <c r="F12" s="88">
        <v>0</v>
      </c>
      <c r="G12" s="27">
        <f t="shared" si="0"/>
        <v>2</v>
      </c>
      <c r="H12" s="27">
        <f t="shared" si="1"/>
        <v>1</v>
      </c>
      <c r="I12" s="65">
        <f t="shared" ref="I12:I21" si="15">(MIN(E12,2)+F12-G12)*50</f>
        <v>0</v>
      </c>
      <c r="J12" s="28">
        <v>1</v>
      </c>
      <c r="K12" s="87">
        <v>1</v>
      </c>
      <c r="L12" s="34"/>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0" t="s">
        <v>153</v>
      </c>
      <c r="C13" s="40" t="s">
        <v>65</v>
      </c>
      <c r="D13" s="65" t="s">
        <v>18</v>
      </c>
      <c r="E13" s="85">
        <v>2</v>
      </c>
      <c r="F13" s="65">
        <v>0</v>
      </c>
      <c r="G13" s="27">
        <f t="shared" si="0"/>
        <v>2</v>
      </c>
      <c r="H13" s="27">
        <f t="shared" si="1"/>
        <v>1</v>
      </c>
      <c r="I13" s="65">
        <f t="shared" si="15"/>
        <v>0</v>
      </c>
      <c r="J13" s="40">
        <v>1</v>
      </c>
      <c r="K13" s="87">
        <v>1</v>
      </c>
      <c r="L13" s="45"/>
      <c r="M13" s="45" t="s">
        <v>65</v>
      </c>
      <c r="N13" s="27">
        <f t="shared" ref="N13:O13" si="17">SUM(R13+P13+T13+V13+Z13)</f>
        <v>20</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165</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11</v>
      </c>
      <c r="O14" s="63">
        <f t="shared" si="26"/>
        <v>18</v>
      </c>
      <c r="P14" s="59">
        <f t="shared" si="18"/>
        <v>6</v>
      </c>
      <c r="Q14" s="63">
        <f t="shared" si="19"/>
        <v>10</v>
      </c>
      <c r="R14" s="59">
        <f t="shared" si="20"/>
        <v>0</v>
      </c>
      <c r="S14" s="63">
        <f t="shared" si="21"/>
        <v>0</v>
      </c>
      <c r="T14" s="59">
        <f t="shared" si="22"/>
        <v>3</v>
      </c>
      <c r="U14" s="63">
        <f t="shared" si="23"/>
        <v>6</v>
      </c>
      <c r="V14" s="59">
        <f t="shared" si="24"/>
        <v>2</v>
      </c>
      <c r="W14" s="63">
        <f t="shared" si="25"/>
        <v>2</v>
      </c>
      <c r="X14" s="27"/>
      <c r="Y14" s="27"/>
    </row>
    <row r="15" spans="1:25" ht="15.75" customHeight="1" x14ac:dyDescent="0.2">
      <c r="A15" s="27">
        <v>2</v>
      </c>
      <c r="B15" s="40" t="s">
        <v>173</v>
      </c>
      <c r="C15" s="40" t="s">
        <v>65</v>
      </c>
      <c r="D15" s="65" t="s">
        <v>18</v>
      </c>
      <c r="E15" s="85">
        <v>2</v>
      </c>
      <c r="F15" s="65">
        <v>0</v>
      </c>
      <c r="G15" s="27">
        <f t="shared" si="0"/>
        <v>2</v>
      </c>
      <c r="H15" s="27">
        <f t="shared" si="1"/>
        <v>1</v>
      </c>
      <c r="I15" s="65">
        <f t="shared" si="15"/>
        <v>0</v>
      </c>
      <c r="J15" s="40">
        <v>1</v>
      </c>
      <c r="K15" s="87">
        <v>1</v>
      </c>
      <c r="L15" s="45"/>
      <c r="M15" s="67" t="s">
        <v>86</v>
      </c>
      <c r="N15" s="70">
        <f t="shared" ref="N15:O15" si="27">SUM(R15+P15+T15+V15+Z15)</f>
        <v>1</v>
      </c>
      <c r="O15" s="72">
        <f t="shared" si="27"/>
        <v>10</v>
      </c>
      <c r="P15" s="70">
        <f t="shared" si="18"/>
        <v>1</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29">
        <v>2</v>
      </c>
      <c r="B16" s="28" t="s">
        <v>176</v>
      </c>
      <c r="C16" s="28" t="s">
        <v>65</v>
      </c>
      <c r="D16" s="88" t="s">
        <v>18</v>
      </c>
      <c r="E16" s="85">
        <v>2</v>
      </c>
      <c r="F16" s="88">
        <v>0</v>
      </c>
      <c r="G16" s="27">
        <f t="shared" si="0"/>
        <v>2</v>
      </c>
      <c r="H16" s="27">
        <f t="shared" si="1"/>
        <v>1</v>
      </c>
      <c r="I16" s="65">
        <f t="shared" si="15"/>
        <v>0</v>
      </c>
      <c r="J16" s="28">
        <v>1</v>
      </c>
      <c r="K16" s="87">
        <v>1</v>
      </c>
      <c r="L16" s="45"/>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7">
        <v>2</v>
      </c>
      <c r="B17" s="40" t="s">
        <v>182</v>
      </c>
      <c r="C17" s="40" t="s">
        <v>65</v>
      </c>
      <c r="D17" s="65" t="s">
        <v>18</v>
      </c>
      <c r="E17" s="85">
        <v>2</v>
      </c>
      <c r="F17" s="65">
        <v>0</v>
      </c>
      <c r="G17" s="27">
        <f t="shared" si="0"/>
        <v>2</v>
      </c>
      <c r="H17" s="27">
        <f t="shared" si="1"/>
        <v>1</v>
      </c>
      <c r="I17" s="65">
        <f t="shared" si="15"/>
        <v>0</v>
      </c>
      <c r="J17" s="40">
        <v>1</v>
      </c>
      <c r="K17" s="87">
        <v>1</v>
      </c>
      <c r="L17" s="34"/>
      <c r="M17" s="107" t="s">
        <v>35</v>
      </c>
      <c r="N17" s="26"/>
      <c r="O17" s="48"/>
      <c r="P17" s="26"/>
      <c r="Q17" s="48"/>
      <c r="R17" s="26"/>
      <c r="S17" s="48"/>
      <c r="T17" s="26"/>
      <c r="U17" s="48"/>
      <c r="V17" s="26"/>
      <c r="W17" s="48"/>
      <c r="X17" s="42"/>
      <c r="Y17" s="42"/>
    </row>
    <row r="18" spans="1:25" ht="15.75" customHeight="1" x14ac:dyDescent="0.2">
      <c r="A18" s="102">
        <v>2</v>
      </c>
      <c r="B18" s="110" t="s">
        <v>191</v>
      </c>
      <c r="C18" s="110" t="s">
        <v>65</v>
      </c>
      <c r="D18" s="118" t="s">
        <v>168</v>
      </c>
      <c r="E18" s="119">
        <v>2</v>
      </c>
      <c r="F18" s="118">
        <v>0</v>
      </c>
      <c r="G18" s="27">
        <f t="shared" si="0"/>
        <v>2</v>
      </c>
      <c r="H18" s="27">
        <f t="shared" si="1"/>
        <v>1</v>
      </c>
      <c r="I18" s="65">
        <f t="shared" si="15"/>
        <v>0</v>
      </c>
      <c r="J18" s="28">
        <v>1</v>
      </c>
      <c r="K18" s="87">
        <v>4</v>
      </c>
      <c r="L18" s="45"/>
      <c r="M18" s="109" t="s">
        <v>50</v>
      </c>
      <c r="N18" s="35">
        <f t="shared" ref="N18:Q18" si="29">SUM(N6:N10)</f>
        <v>28</v>
      </c>
      <c r="O18" s="50">
        <f t="shared" si="29"/>
        <v>36</v>
      </c>
      <c r="P18" s="35">
        <f t="shared" si="29"/>
        <v>21</v>
      </c>
      <c r="Q18" s="50">
        <f t="shared" si="29"/>
        <v>25</v>
      </c>
      <c r="R18" s="35">
        <f t="shared" ref="R18:W18" si="30">SUM(R6:R10)</f>
        <v>1</v>
      </c>
      <c r="S18" s="50">
        <f t="shared" si="30"/>
        <v>1</v>
      </c>
      <c r="T18" s="35">
        <f t="shared" si="30"/>
        <v>4</v>
      </c>
      <c r="U18" s="50">
        <f t="shared" si="30"/>
        <v>8</v>
      </c>
      <c r="V18" s="35">
        <f t="shared" si="30"/>
        <v>2</v>
      </c>
      <c r="W18" s="50">
        <f t="shared" si="30"/>
        <v>2</v>
      </c>
      <c r="X18" s="27"/>
      <c r="Y18" s="27"/>
    </row>
    <row r="19" spans="1:25" ht="15.75" customHeight="1" x14ac:dyDescent="0.2">
      <c r="A19" s="89">
        <v>2</v>
      </c>
      <c r="B19" s="90" t="s">
        <v>201</v>
      </c>
      <c r="C19" s="90" t="s">
        <v>65</v>
      </c>
      <c r="D19" s="91" t="s">
        <v>38</v>
      </c>
      <c r="E19" s="92">
        <v>2</v>
      </c>
      <c r="F19" s="91">
        <v>0</v>
      </c>
      <c r="G19" s="27">
        <f t="shared" si="0"/>
        <v>2</v>
      </c>
      <c r="H19" s="27">
        <f t="shared" si="1"/>
        <v>1</v>
      </c>
      <c r="I19" s="65">
        <f t="shared" si="15"/>
        <v>0</v>
      </c>
      <c r="J19" s="40">
        <v>1</v>
      </c>
      <c r="K19" s="87">
        <v>3</v>
      </c>
      <c r="L19" s="45"/>
      <c r="M19" s="114" t="s">
        <v>116</v>
      </c>
      <c r="N19" s="115">
        <f t="shared" ref="N19:O19" si="31">SUM(N12:N16)</f>
        <v>52</v>
      </c>
      <c r="O19" s="117">
        <f t="shared" si="31"/>
        <v>70</v>
      </c>
      <c r="P19" s="115">
        <f t="shared" ref="P19:W19" si="32">SUM(P12:P16)</f>
        <v>39</v>
      </c>
      <c r="Q19" s="117">
        <f t="shared" si="32"/>
        <v>49</v>
      </c>
      <c r="R19" s="115">
        <f t="shared" si="32"/>
        <v>2</v>
      </c>
      <c r="S19" s="117">
        <f t="shared" si="32"/>
        <v>2</v>
      </c>
      <c r="T19" s="115">
        <f t="shared" si="32"/>
        <v>7</v>
      </c>
      <c r="U19" s="117">
        <f t="shared" si="32"/>
        <v>15</v>
      </c>
      <c r="V19" s="115">
        <f t="shared" si="32"/>
        <v>4</v>
      </c>
      <c r="W19" s="117">
        <f t="shared" si="32"/>
        <v>4</v>
      </c>
      <c r="X19" s="27"/>
      <c r="Y19" s="27"/>
    </row>
    <row r="20" spans="1:25" ht="15.75" customHeight="1" x14ac:dyDescent="0.2">
      <c r="A20" s="94">
        <v>4</v>
      </c>
      <c r="B20" s="95" t="s">
        <v>215</v>
      </c>
      <c r="C20" s="95" t="s">
        <v>65</v>
      </c>
      <c r="D20" s="96" t="s">
        <v>37</v>
      </c>
      <c r="E20" s="100">
        <v>2</v>
      </c>
      <c r="F20" s="96">
        <v>0</v>
      </c>
      <c r="G20" s="27">
        <f t="shared" si="0"/>
        <v>2</v>
      </c>
      <c r="H20" s="27">
        <f t="shared" si="1"/>
        <v>1</v>
      </c>
      <c r="I20" s="65">
        <f t="shared" si="15"/>
        <v>0</v>
      </c>
      <c r="J20" s="28">
        <v>1</v>
      </c>
      <c r="K20" s="87">
        <v>2</v>
      </c>
      <c r="L20" s="30"/>
      <c r="M20" s="30"/>
      <c r="N20" s="30"/>
      <c r="O20" s="30"/>
      <c r="P20" s="30"/>
      <c r="Q20" s="30"/>
      <c r="R20" s="30"/>
      <c r="S20" s="30"/>
      <c r="T20" s="30"/>
      <c r="U20" s="30"/>
      <c r="V20" s="30"/>
      <c r="W20" s="30"/>
      <c r="X20" s="30"/>
      <c r="Y20" s="30"/>
    </row>
    <row r="21" spans="1:25" ht="15.75" customHeight="1" x14ac:dyDescent="0.2">
      <c r="A21" s="89">
        <v>4</v>
      </c>
      <c r="B21" s="90" t="s">
        <v>223</v>
      </c>
      <c r="C21" s="90" t="s">
        <v>65</v>
      </c>
      <c r="D21" s="91" t="s">
        <v>38</v>
      </c>
      <c r="E21" s="92">
        <v>2</v>
      </c>
      <c r="F21" s="91">
        <v>0</v>
      </c>
      <c r="G21" s="27">
        <f t="shared" si="0"/>
        <v>2</v>
      </c>
      <c r="H21" s="27">
        <f t="shared" si="1"/>
        <v>1</v>
      </c>
      <c r="I21" s="65">
        <f t="shared" si="15"/>
        <v>0</v>
      </c>
      <c r="J21" s="40">
        <v>1</v>
      </c>
      <c r="K21" s="87">
        <v>3</v>
      </c>
      <c r="L21" s="30"/>
      <c r="M21" s="30"/>
      <c r="N21" s="30"/>
      <c r="O21" s="30"/>
      <c r="P21" s="30"/>
      <c r="Q21" s="30"/>
      <c r="R21" s="30"/>
      <c r="S21" s="30"/>
      <c r="T21" s="30"/>
      <c r="U21" s="30"/>
      <c r="V21" s="30"/>
      <c r="W21" s="30"/>
      <c r="X21" s="30"/>
      <c r="Y21" s="30"/>
    </row>
    <row r="22" spans="1:25" ht="15.75" customHeight="1" x14ac:dyDescent="0.2">
      <c r="A22" s="73">
        <v>2</v>
      </c>
      <c r="B22" s="124" t="s">
        <v>225</v>
      </c>
      <c r="C22" s="124" t="s">
        <v>70</v>
      </c>
      <c r="D22" s="125" t="s">
        <v>18</v>
      </c>
      <c r="E22" s="125">
        <v>0</v>
      </c>
      <c r="F22" s="125">
        <v>0</v>
      </c>
      <c r="G22" s="27">
        <f t="shared" si="0"/>
        <v>0</v>
      </c>
      <c r="H22" s="27">
        <f t="shared" si="1"/>
        <v>0</v>
      </c>
      <c r="I22" s="65">
        <f t="shared" ref="I22:I28" si="33">(MIN(E22,2)+F22-G22)*100</f>
        <v>0</v>
      </c>
      <c r="J22" s="28">
        <v>2</v>
      </c>
      <c r="K22" s="87">
        <v>1</v>
      </c>
      <c r="L22" s="30"/>
      <c r="M22" s="2"/>
      <c r="N22" s="2"/>
      <c r="O22" s="2"/>
      <c r="P22" s="2"/>
      <c r="Q22" s="2"/>
      <c r="R22" s="2"/>
      <c r="S22" s="2"/>
      <c r="T22" s="2"/>
      <c r="U22" s="30"/>
      <c r="V22" s="30"/>
      <c r="W22" s="30"/>
      <c r="X22" s="30"/>
      <c r="Y22" s="30"/>
    </row>
    <row r="23" spans="1:25" ht="15.75" customHeight="1" x14ac:dyDescent="0.2">
      <c r="A23" s="128">
        <v>2</v>
      </c>
      <c r="B23" s="129" t="s">
        <v>227</v>
      </c>
      <c r="C23" s="129" t="s">
        <v>70</v>
      </c>
      <c r="D23" s="131" t="s">
        <v>38</v>
      </c>
      <c r="E23" s="133">
        <v>2</v>
      </c>
      <c r="F23" s="131">
        <v>0</v>
      </c>
      <c r="G23" s="27">
        <f t="shared" si="0"/>
        <v>2</v>
      </c>
      <c r="H23" s="27">
        <f t="shared" si="1"/>
        <v>1</v>
      </c>
      <c r="I23" s="65">
        <f t="shared" si="33"/>
        <v>0</v>
      </c>
      <c r="J23" s="28">
        <v>2</v>
      </c>
      <c r="K23" s="87">
        <v>3</v>
      </c>
      <c r="L23" s="30"/>
      <c r="M23" s="2"/>
      <c r="N23" s="2"/>
      <c r="O23" s="2"/>
      <c r="P23" s="2"/>
      <c r="Q23" s="2"/>
      <c r="R23" s="2"/>
      <c r="S23" s="2"/>
      <c r="T23" s="2"/>
      <c r="U23" s="30"/>
      <c r="V23" s="30"/>
      <c r="W23" s="30"/>
      <c r="X23" s="30"/>
      <c r="Y23" s="30"/>
    </row>
    <row r="24" spans="1:25" ht="15.75" customHeight="1" x14ac:dyDescent="0.2">
      <c r="A24" s="73">
        <v>3</v>
      </c>
      <c r="B24" s="124" t="s">
        <v>233</v>
      </c>
      <c r="C24" s="124" t="s">
        <v>70</v>
      </c>
      <c r="D24" s="125" t="s">
        <v>18</v>
      </c>
      <c r="E24" s="127">
        <v>1</v>
      </c>
      <c r="F24" s="125">
        <v>0</v>
      </c>
      <c r="G24" s="27">
        <f t="shared" si="0"/>
        <v>1</v>
      </c>
      <c r="H24" s="27">
        <f t="shared" si="1"/>
        <v>1</v>
      </c>
      <c r="I24" s="65">
        <f t="shared" si="33"/>
        <v>0</v>
      </c>
      <c r="J24" s="28">
        <v>2</v>
      </c>
      <c r="K24" s="87">
        <v>1</v>
      </c>
      <c r="L24" s="30"/>
      <c r="M24" s="2"/>
      <c r="N24" s="2"/>
      <c r="O24" s="2"/>
      <c r="P24" s="2"/>
      <c r="Q24" s="2"/>
      <c r="R24" s="2"/>
      <c r="S24" s="2"/>
      <c r="T24" s="2"/>
      <c r="U24" s="30"/>
      <c r="V24" s="30"/>
      <c r="W24" s="30"/>
      <c r="X24" s="30"/>
      <c r="Y24" s="30"/>
    </row>
    <row r="25" spans="1:25" ht="15.75" customHeight="1" x14ac:dyDescent="0.2">
      <c r="A25" s="128">
        <v>3</v>
      </c>
      <c r="B25" s="129" t="s">
        <v>238</v>
      </c>
      <c r="C25" s="129" t="s">
        <v>70</v>
      </c>
      <c r="D25" s="131" t="s">
        <v>38</v>
      </c>
      <c r="E25" s="131">
        <v>0</v>
      </c>
      <c r="F25" s="131">
        <v>0</v>
      </c>
      <c r="G25" s="27">
        <f t="shared" si="0"/>
        <v>0</v>
      </c>
      <c r="H25" s="27">
        <f t="shared" si="1"/>
        <v>0</v>
      </c>
      <c r="I25" s="65">
        <f t="shared" si="33"/>
        <v>0</v>
      </c>
      <c r="J25" s="28">
        <v>2</v>
      </c>
      <c r="K25" s="87">
        <v>3</v>
      </c>
      <c r="L25" s="30"/>
      <c r="M25" s="2"/>
      <c r="N25" s="2"/>
      <c r="O25" s="2"/>
      <c r="P25" s="2"/>
      <c r="Q25" s="2"/>
      <c r="R25" s="2"/>
      <c r="S25" s="2"/>
      <c r="T25" s="2"/>
      <c r="U25" s="30"/>
      <c r="V25" s="30"/>
      <c r="W25" s="30"/>
      <c r="X25" s="30"/>
      <c r="Y25" s="30"/>
    </row>
    <row r="26" spans="1:25" ht="15.75" customHeight="1" x14ac:dyDescent="0.2">
      <c r="A26" s="73">
        <v>3</v>
      </c>
      <c r="B26" s="124" t="s">
        <v>241</v>
      </c>
      <c r="C26" s="124" t="s">
        <v>70</v>
      </c>
      <c r="D26" s="125" t="s">
        <v>18</v>
      </c>
      <c r="E26" s="127">
        <v>1</v>
      </c>
      <c r="F26" s="125">
        <v>0</v>
      </c>
      <c r="G26" s="27">
        <f t="shared" si="0"/>
        <v>1</v>
      </c>
      <c r="H26" s="27">
        <f t="shared" si="1"/>
        <v>1</v>
      </c>
      <c r="I26" s="65">
        <f t="shared" si="33"/>
        <v>0</v>
      </c>
      <c r="J26" s="28">
        <v>2</v>
      </c>
      <c r="K26" s="87">
        <v>1</v>
      </c>
      <c r="L26" s="30"/>
      <c r="M26" s="2"/>
      <c r="N26" s="2"/>
      <c r="O26" s="2"/>
      <c r="P26" s="2"/>
      <c r="Q26" s="2"/>
      <c r="R26" s="2"/>
      <c r="S26" s="2"/>
      <c r="T26" s="2"/>
      <c r="U26" s="30"/>
      <c r="V26" s="30"/>
      <c r="W26" s="30"/>
      <c r="X26" s="30"/>
      <c r="Y26" s="30"/>
    </row>
    <row r="27" spans="1:25" ht="15.75" customHeight="1" x14ac:dyDescent="0.2">
      <c r="A27" s="73">
        <v>3</v>
      </c>
      <c r="B27" s="124" t="s">
        <v>248</v>
      </c>
      <c r="C27" s="124" t="s">
        <v>70</v>
      </c>
      <c r="D27" s="125" t="s">
        <v>18</v>
      </c>
      <c r="E27" s="127">
        <v>2</v>
      </c>
      <c r="F27" s="125">
        <v>0</v>
      </c>
      <c r="G27" s="27">
        <f t="shared" si="0"/>
        <v>2</v>
      </c>
      <c r="H27" s="27">
        <f t="shared" si="1"/>
        <v>1</v>
      </c>
      <c r="I27" s="65">
        <f t="shared" si="33"/>
        <v>0</v>
      </c>
      <c r="J27" s="28">
        <v>2</v>
      </c>
      <c r="K27" s="87">
        <v>1</v>
      </c>
      <c r="L27" s="30"/>
      <c r="M27" s="30"/>
      <c r="N27" s="30"/>
      <c r="O27" s="30"/>
      <c r="P27" s="30"/>
      <c r="Q27" s="30"/>
      <c r="R27" s="30"/>
      <c r="S27" s="30"/>
      <c r="T27" s="30"/>
      <c r="U27" s="30"/>
      <c r="V27" s="30"/>
      <c r="W27" s="30"/>
      <c r="X27" s="30"/>
      <c r="Y27" s="30"/>
    </row>
    <row r="28" spans="1:25" ht="15.75" customHeight="1" x14ac:dyDescent="0.2">
      <c r="A28" s="73">
        <v>4</v>
      </c>
      <c r="B28" s="124" t="s">
        <v>252</v>
      </c>
      <c r="C28" s="124" t="s">
        <v>70</v>
      </c>
      <c r="D28" s="125" t="s">
        <v>18</v>
      </c>
      <c r="E28" s="127">
        <v>2</v>
      </c>
      <c r="F28" s="125">
        <v>0</v>
      </c>
      <c r="G28" s="27">
        <f t="shared" si="0"/>
        <v>2</v>
      </c>
      <c r="H28" s="27">
        <f t="shared" si="1"/>
        <v>1</v>
      </c>
      <c r="I28" s="65">
        <f t="shared" si="33"/>
        <v>0</v>
      </c>
      <c r="J28" s="28">
        <v>2</v>
      </c>
      <c r="K28" s="87">
        <v>1</v>
      </c>
      <c r="L28" s="30"/>
      <c r="M28" s="30"/>
      <c r="N28" s="30"/>
      <c r="O28" s="30"/>
      <c r="P28" s="30"/>
      <c r="Q28" s="30"/>
      <c r="R28" s="30"/>
      <c r="S28" s="30"/>
      <c r="T28" s="30"/>
      <c r="U28" s="30"/>
      <c r="V28" s="30"/>
      <c r="W28" s="30"/>
      <c r="X28" s="30"/>
      <c r="Y28" s="30"/>
    </row>
    <row r="29" spans="1:25" ht="15.75" customHeight="1" x14ac:dyDescent="0.2">
      <c r="A29" s="130">
        <v>5</v>
      </c>
      <c r="B29" s="132" t="s">
        <v>253</v>
      </c>
      <c r="C29" s="132" t="s">
        <v>70</v>
      </c>
      <c r="D29" s="140" t="s">
        <v>168</v>
      </c>
      <c r="E29" s="141">
        <v>2</v>
      </c>
      <c r="F29" s="140">
        <v>0</v>
      </c>
      <c r="G29" s="27">
        <f t="shared" si="0"/>
        <v>2</v>
      </c>
      <c r="H29" s="27">
        <f t="shared" si="1"/>
        <v>1</v>
      </c>
      <c r="I29" s="65">
        <f>IF(SUM(E29:F29)&lt;=2,0,IF(E29&gt;=2,E29,1))*100</f>
        <v>0</v>
      </c>
      <c r="J29" s="28">
        <v>2</v>
      </c>
      <c r="K29" s="87">
        <v>4</v>
      </c>
      <c r="L29" s="30"/>
      <c r="M29" s="30"/>
      <c r="N29" s="30"/>
      <c r="O29" s="30"/>
      <c r="P29" s="30"/>
      <c r="Q29" s="30"/>
      <c r="R29" s="30"/>
      <c r="S29" s="30"/>
      <c r="T29" s="30"/>
      <c r="U29" s="30"/>
      <c r="V29" s="30"/>
      <c r="W29" s="30"/>
      <c r="X29" s="30"/>
      <c r="Y29" s="30"/>
    </row>
    <row r="30" spans="1:25" ht="15.75" customHeight="1" x14ac:dyDescent="0.2">
      <c r="A30" s="128">
        <v>5</v>
      </c>
      <c r="B30" s="129" t="s">
        <v>254</v>
      </c>
      <c r="C30" s="129" t="s">
        <v>70</v>
      </c>
      <c r="D30" s="131" t="s">
        <v>38</v>
      </c>
      <c r="E30" s="133">
        <v>1</v>
      </c>
      <c r="F30" s="131">
        <v>0</v>
      </c>
      <c r="G30" s="27">
        <f t="shared" si="0"/>
        <v>1</v>
      </c>
      <c r="H30" s="27">
        <f t="shared" si="1"/>
        <v>1</v>
      </c>
      <c r="I30" s="65">
        <f>(MIN(E30,2)+F30-G30)*100</f>
        <v>0</v>
      </c>
      <c r="J30" s="28">
        <v>2</v>
      </c>
      <c r="K30" s="87">
        <v>3</v>
      </c>
      <c r="L30" s="30"/>
      <c r="M30" s="30"/>
      <c r="N30" s="30"/>
      <c r="O30" s="30"/>
      <c r="P30" s="30"/>
      <c r="Q30" s="30"/>
      <c r="R30" s="30"/>
      <c r="S30" s="30"/>
      <c r="T30" s="30"/>
      <c r="U30" s="30"/>
      <c r="V30" s="30"/>
      <c r="W30" s="30"/>
      <c r="X30" s="30"/>
      <c r="Y30" s="30"/>
    </row>
    <row r="31" spans="1:25" ht="15.75" customHeight="1" x14ac:dyDescent="0.2">
      <c r="A31" s="143">
        <v>0</v>
      </c>
      <c r="B31" s="144" t="s">
        <v>256</v>
      </c>
      <c r="C31" s="144" t="s">
        <v>86</v>
      </c>
      <c r="D31" s="157" t="s">
        <v>18</v>
      </c>
      <c r="E31" s="158">
        <v>1</v>
      </c>
      <c r="F31" s="157">
        <v>0</v>
      </c>
      <c r="G31" s="27">
        <f t="shared" si="0"/>
        <v>1</v>
      </c>
      <c r="H31" s="27">
        <f t="shared" si="1"/>
        <v>1</v>
      </c>
      <c r="I31" s="65">
        <f t="shared" ref="I31:I35" si="34">(MIN(E31,2)+F31-G31)*400</f>
        <v>0</v>
      </c>
      <c r="J31" s="28">
        <v>3</v>
      </c>
      <c r="K31" s="87">
        <v>1</v>
      </c>
      <c r="L31" s="30"/>
      <c r="M31" s="30"/>
      <c r="N31" s="30"/>
      <c r="O31" s="30"/>
      <c r="P31" s="30"/>
      <c r="Q31" s="30"/>
      <c r="R31" s="30"/>
      <c r="S31" s="30"/>
      <c r="T31" s="30"/>
      <c r="U31" s="30"/>
      <c r="V31" s="30"/>
      <c r="W31" s="30"/>
      <c r="X31" s="30"/>
      <c r="Y31" s="30"/>
    </row>
    <row r="32" spans="1:25" ht="15.75" customHeight="1" x14ac:dyDescent="0.2">
      <c r="A32" s="143">
        <v>2</v>
      </c>
      <c r="B32" s="144" t="s">
        <v>350</v>
      </c>
      <c r="C32" s="144" t="s">
        <v>86</v>
      </c>
      <c r="D32" s="157" t="s">
        <v>18</v>
      </c>
      <c r="E32" s="157">
        <v>0</v>
      </c>
      <c r="F32" s="157">
        <v>0</v>
      </c>
      <c r="G32" s="27">
        <f t="shared" si="0"/>
        <v>0</v>
      </c>
      <c r="H32" s="27">
        <f t="shared" si="1"/>
        <v>0</v>
      </c>
      <c r="I32" s="65">
        <f t="shared" si="34"/>
        <v>0</v>
      </c>
      <c r="J32" s="28">
        <v>3</v>
      </c>
      <c r="K32" s="87">
        <v>1</v>
      </c>
      <c r="L32" s="30"/>
      <c r="M32" s="30"/>
      <c r="N32" s="30"/>
      <c r="O32" s="30"/>
      <c r="P32" s="30"/>
      <c r="Q32" s="30"/>
      <c r="R32" s="30"/>
      <c r="S32" s="30"/>
      <c r="T32" s="30"/>
      <c r="U32" s="30"/>
      <c r="V32" s="30"/>
      <c r="W32" s="30"/>
      <c r="X32" s="30"/>
      <c r="Y32" s="30"/>
    </row>
    <row r="33" spans="1:25" ht="15.75" customHeight="1" x14ac:dyDescent="0.2">
      <c r="A33" s="152">
        <v>3</v>
      </c>
      <c r="B33" s="153" t="s">
        <v>353</v>
      </c>
      <c r="C33" s="153" t="s">
        <v>86</v>
      </c>
      <c r="D33" s="161" t="s">
        <v>38</v>
      </c>
      <c r="E33" s="161">
        <v>0</v>
      </c>
      <c r="F33" s="161">
        <v>0</v>
      </c>
      <c r="G33" s="27">
        <f t="shared" si="0"/>
        <v>0</v>
      </c>
      <c r="H33" s="27">
        <f t="shared" si="1"/>
        <v>0</v>
      </c>
      <c r="I33" s="65">
        <f t="shared" si="34"/>
        <v>0</v>
      </c>
      <c r="J33" s="28">
        <v>3</v>
      </c>
      <c r="K33" s="87">
        <v>3</v>
      </c>
      <c r="L33" s="30"/>
      <c r="M33" s="30"/>
      <c r="N33" s="30"/>
      <c r="O33" s="30"/>
      <c r="P33" s="30"/>
      <c r="Q33" s="30"/>
      <c r="R33" s="30"/>
      <c r="S33" s="30"/>
      <c r="T33" s="30"/>
      <c r="U33" s="30"/>
      <c r="V33" s="30"/>
      <c r="W33" s="30"/>
      <c r="X33" s="30"/>
      <c r="Y33" s="30"/>
    </row>
    <row r="34" spans="1:25" ht="15.75" customHeight="1" x14ac:dyDescent="0.2">
      <c r="A34" s="152">
        <v>4</v>
      </c>
      <c r="B34" s="153" t="s">
        <v>354</v>
      </c>
      <c r="C34" s="153" t="s">
        <v>86</v>
      </c>
      <c r="D34" s="161" t="s">
        <v>38</v>
      </c>
      <c r="E34" s="161">
        <v>0</v>
      </c>
      <c r="F34" s="161">
        <v>0</v>
      </c>
      <c r="G34" s="27">
        <f t="shared" si="0"/>
        <v>0</v>
      </c>
      <c r="H34" s="27">
        <f t="shared" si="1"/>
        <v>0</v>
      </c>
      <c r="I34" s="65">
        <f t="shared" si="34"/>
        <v>0</v>
      </c>
      <c r="J34" s="28">
        <v>3</v>
      </c>
      <c r="K34" s="87">
        <v>3</v>
      </c>
      <c r="L34" s="30"/>
      <c r="M34" s="30"/>
      <c r="N34" s="30"/>
      <c r="O34" s="30"/>
      <c r="P34" s="30"/>
      <c r="Q34" s="30"/>
      <c r="R34" s="30"/>
      <c r="S34" s="30"/>
      <c r="T34" s="30"/>
      <c r="U34" s="30"/>
      <c r="V34" s="30"/>
      <c r="W34" s="30"/>
      <c r="X34" s="30"/>
      <c r="Y34" s="30"/>
    </row>
    <row r="35" spans="1:25" ht="15.75" customHeight="1" x14ac:dyDescent="0.2">
      <c r="A35" s="143">
        <v>6</v>
      </c>
      <c r="B35" s="144" t="s">
        <v>356</v>
      </c>
      <c r="C35" s="144" t="s">
        <v>86</v>
      </c>
      <c r="D35" s="157" t="s">
        <v>18</v>
      </c>
      <c r="E35" s="157">
        <v>0</v>
      </c>
      <c r="F35" s="157">
        <v>0</v>
      </c>
      <c r="G35" s="27">
        <f t="shared" si="0"/>
        <v>0</v>
      </c>
      <c r="H35" s="27">
        <f t="shared" si="1"/>
        <v>0</v>
      </c>
      <c r="I35" s="65">
        <f t="shared" si="34"/>
        <v>0</v>
      </c>
      <c r="J35" s="28">
        <v>3</v>
      </c>
      <c r="K35" s="87">
        <v>1</v>
      </c>
      <c r="L35" s="30"/>
      <c r="M35" s="30"/>
      <c r="N35" s="30"/>
      <c r="O35" s="30"/>
      <c r="P35" s="30"/>
      <c r="Q35" s="30"/>
      <c r="R35" s="30"/>
      <c r="S35" s="30"/>
      <c r="T35" s="30"/>
      <c r="U35" s="30"/>
      <c r="V35" s="30"/>
      <c r="W35" s="30"/>
      <c r="X35" s="30"/>
      <c r="Y35" s="30"/>
    </row>
    <row r="36" spans="1:25" ht="15.75" customHeight="1" x14ac:dyDescent="0.2">
      <c r="A36" s="165">
        <v>3</v>
      </c>
      <c r="B36" s="171" t="s">
        <v>359</v>
      </c>
      <c r="C36" s="171" t="s">
        <v>99</v>
      </c>
      <c r="D36" s="172" t="s">
        <v>18</v>
      </c>
      <c r="E36" s="172">
        <v>0</v>
      </c>
      <c r="F36" s="172">
        <v>0</v>
      </c>
      <c r="G36" s="27">
        <f t="shared" ref="G36:G37" si="35">MIN((E36+F36),1)</f>
        <v>0</v>
      </c>
      <c r="H36" s="27">
        <f t="shared" si="1"/>
        <v>0</v>
      </c>
      <c r="I36" s="65">
        <f t="shared" ref="I36:I37" si="36">(MIN(E36,1)+F36-G36)*1600</f>
        <v>0</v>
      </c>
      <c r="J36" s="28">
        <v>4</v>
      </c>
      <c r="K36" s="87">
        <v>1</v>
      </c>
      <c r="L36" s="30"/>
      <c r="M36" s="30"/>
      <c r="N36" s="30"/>
      <c r="O36" s="30"/>
      <c r="P36" s="30"/>
      <c r="Q36" s="30"/>
      <c r="R36" s="30"/>
      <c r="S36" s="30"/>
      <c r="T36" s="30"/>
      <c r="U36" s="30"/>
      <c r="V36" s="30"/>
      <c r="W36" s="30"/>
      <c r="X36" s="30"/>
      <c r="Y36" s="30"/>
    </row>
    <row r="37" spans="1:25" ht="15.75" customHeight="1" x14ac:dyDescent="0.2">
      <c r="A37" s="166">
        <v>6</v>
      </c>
      <c r="B37" s="167" t="s">
        <v>362</v>
      </c>
      <c r="C37" s="167" t="s">
        <v>99</v>
      </c>
      <c r="D37" s="168" t="s">
        <v>38</v>
      </c>
      <c r="E37" s="168">
        <v>0</v>
      </c>
      <c r="F37" s="168">
        <v>0</v>
      </c>
      <c r="G37" s="27">
        <f t="shared" si="35"/>
        <v>0</v>
      </c>
      <c r="H37" s="27">
        <f t="shared" si="1"/>
        <v>0</v>
      </c>
      <c r="I37" s="65">
        <f t="shared" si="36"/>
        <v>0</v>
      </c>
      <c r="J37" s="28">
        <v>4</v>
      </c>
      <c r="K37" s="87">
        <v>3</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Overview</vt:lpstr>
      <vt:lpstr>Changelog</vt:lpstr>
      <vt:lpstr>Neutral</vt:lpstr>
      <vt:lpstr>Druid</vt:lpstr>
      <vt:lpstr>Hunter</vt:lpstr>
      <vt:lpstr>Mage</vt:lpstr>
      <vt:lpstr>Paladin</vt:lpstr>
      <vt:lpstr>Priest</vt:lpstr>
      <vt:lpstr>Rogue</vt:lpstr>
      <vt:lpstr>Shaman</vt:lpstr>
      <vt:lpstr>Warlock</vt:lpstr>
      <vt:lpstr>Warrior</vt:lpstr>
      <vt:lpstr>Raw Data</vt:lpstr>
      <vt:lpstr>Sort_Druid</vt:lpstr>
      <vt:lpstr>Sort_Hunter</vt:lpstr>
      <vt:lpstr>Sort_Mage</vt:lpstr>
      <vt:lpstr>Sort_Neutral</vt:lpstr>
      <vt:lpstr>Sort_Paladin</vt:lpstr>
      <vt:lpstr>Sort_Priest</vt:lpstr>
      <vt:lpstr>Sort_Rogue</vt:lpstr>
      <vt:lpstr>Sort_Shaman</vt:lpstr>
      <vt:lpstr>Sort_Warlock</vt:lpstr>
      <vt:lpstr>Sort_Warrior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Kristopher Schmidt</cp:lastModifiedBy>
  <dcterms:modified xsi:type="dcterms:W3CDTF">2015-06-15T23:54:21Z</dcterms:modified>
</cp:coreProperties>
</file>