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Jacket\data\"/>
    </mc:Choice>
  </mc:AlternateContent>
  <xr:revisionPtr revIDLastSave="0" documentId="13_ncr:1_{BC2D1309-57E1-45E4-8D4F-302A9A0AB9AD}" xr6:coauthVersionLast="41" xr6:coauthVersionMax="41" xr10:uidLastSave="{00000000-0000-0000-0000-000000000000}"/>
  <bookViews>
    <workbookView xWindow="-120" yWindow="-120" windowWidth="29040" windowHeight="15840" activeTab="8" xr2:uid="{60E254AD-DE3B-416A-90C2-CADAFEDBB2A8}"/>
  </bookViews>
  <sheets>
    <sheet name="Yaxis_IMUC_old" sheetId="1" r:id="rId1"/>
    <sheet name="Yaxis_IMUC" sheetId="5" r:id="rId2"/>
    <sheet name="Yaxis_IMUA" sheetId="6" r:id="rId3"/>
    <sheet name="Yaxis_IMUB" sheetId="2" r:id="rId4"/>
    <sheet name="Yaxis_IMUD" sheetId="3" r:id="rId5"/>
    <sheet name="angleY" sheetId="4" r:id="rId6"/>
    <sheet name="Sheet1" sheetId="7" r:id="rId7"/>
    <sheet name="Sheet2" sheetId="10" r:id="rId8"/>
    <sheet name="angleX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18" i="9" l="1"/>
  <c r="Y18" i="9"/>
  <c r="X19" i="9"/>
  <c r="Y19" i="9"/>
  <c r="X20" i="9"/>
  <c r="Y20" i="9"/>
  <c r="X21" i="9"/>
  <c r="Y21" i="9"/>
  <c r="X26" i="9"/>
  <c r="Y26" i="9"/>
  <c r="X27" i="9"/>
  <c r="Y27" i="9"/>
  <c r="X28" i="9"/>
  <c r="Y28" i="9"/>
  <c r="X29" i="9"/>
  <c r="Y29" i="9"/>
  <c r="X30" i="9"/>
  <c r="Y30" i="9"/>
  <c r="X31" i="9"/>
  <c r="Y31" i="9"/>
  <c r="X32" i="9"/>
  <c r="Y32" i="9"/>
  <c r="X33" i="9"/>
  <c r="Y33" i="9"/>
  <c r="BG33" i="9"/>
  <c r="BG32" i="9"/>
  <c r="BG31" i="9"/>
  <c r="BG30" i="9"/>
  <c r="X22" i="9"/>
  <c r="Y22" i="9"/>
  <c r="X23" i="9"/>
  <c r="Y23" i="9"/>
  <c r="X24" i="9"/>
  <c r="Y24" i="9"/>
  <c r="X25" i="9"/>
  <c r="Y25" i="9"/>
  <c r="X14" i="9"/>
  <c r="Y14" i="9"/>
  <c r="X15" i="9"/>
  <c r="Y15" i="9"/>
  <c r="X16" i="9"/>
  <c r="Y16" i="9"/>
  <c r="X17" i="9"/>
  <c r="Y17" i="9"/>
  <c r="X10" i="9"/>
  <c r="Y10" i="9"/>
  <c r="X11" i="9"/>
  <c r="Y11" i="9"/>
  <c r="X12" i="9"/>
  <c r="Y12" i="9"/>
  <c r="X13" i="9"/>
  <c r="Y13" i="9"/>
  <c r="T52" i="10"/>
  <c r="T53" i="10"/>
  <c r="T54" i="10"/>
  <c r="T55" i="10"/>
  <c r="Y3" i="9" l="1"/>
  <c r="Y4" i="9"/>
  <c r="Y5" i="9"/>
  <c r="Y6" i="9"/>
  <c r="Y7" i="9"/>
  <c r="Y8" i="9"/>
  <c r="Y9" i="9"/>
  <c r="Y2" i="9"/>
  <c r="X3" i="9"/>
  <c r="X4" i="9"/>
  <c r="X5" i="9"/>
  <c r="X6" i="9"/>
  <c r="X7" i="9"/>
  <c r="X8" i="9"/>
  <c r="X9" i="9"/>
  <c r="X2" i="9"/>
  <c r="Y25" i="7" l="1"/>
  <c r="X25" i="7"/>
  <c r="Z25" i="7" s="1"/>
  <c r="Y9" i="7"/>
  <c r="X9" i="7"/>
  <c r="Z9" i="7" s="1"/>
  <c r="V24" i="7"/>
  <c r="X24" i="7" s="1"/>
  <c r="Z24" i="7" s="1"/>
  <c r="V8" i="7"/>
  <c r="X8" i="7" s="1"/>
  <c r="Z8" i="7" s="1"/>
  <c r="V23" i="7"/>
  <c r="X23" i="7" s="1"/>
  <c r="Z23" i="7" s="1"/>
  <c r="V7" i="7"/>
  <c r="Y7" i="7" s="1"/>
  <c r="V22" i="7"/>
  <c r="X22" i="7" s="1"/>
  <c r="Z22" i="7" s="1"/>
  <c r="V6" i="7"/>
  <c r="Y6" i="7" s="1"/>
  <c r="Y21" i="7"/>
  <c r="X21" i="7"/>
  <c r="Z21" i="7" s="1"/>
  <c r="Z5" i="7"/>
  <c r="Y5" i="7"/>
  <c r="X5" i="7"/>
  <c r="Y20" i="7"/>
  <c r="X20" i="7"/>
  <c r="Z20" i="7" s="1"/>
  <c r="Y4" i="7"/>
  <c r="X4" i="7"/>
  <c r="Z4" i="7" s="1"/>
  <c r="Y19" i="7"/>
  <c r="X19" i="7"/>
  <c r="Z19" i="7" s="1"/>
  <c r="Y3" i="7"/>
  <c r="X3" i="7"/>
  <c r="Z3" i="7" s="1"/>
  <c r="Y18" i="7"/>
  <c r="X18" i="7"/>
  <c r="Z18" i="7" s="1"/>
  <c r="Y2" i="7"/>
  <c r="X2" i="7"/>
  <c r="Z2" i="7" s="1"/>
  <c r="Z33" i="7"/>
  <c r="Y33" i="7"/>
  <c r="X33" i="7"/>
  <c r="Y17" i="7"/>
  <c r="X17" i="7"/>
  <c r="Z17" i="7" s="1"/>
  <c r="Y32" i="7"/>
  <c r="X32" i="7"/>
  <c r="Z32" i="7" s="1"/>
  <c r="V32" i="7"/>
  <c r="Y16" i="7"/>
  <c r="X16" i="7"/>
  <c r="Z16" i="7" s="1"/>
  <c r="V16" i="7"/>
  <c r="Y31" i="7"/>
  <c r="X31" i="7"/>
  <c r="Z31" i="7" s="1"/>
  <c r="V31" i="7"/>
  <c r="Y15" i="7"/>
  <c r="X15" i="7"/>
  <c r="Z15" i="7" s="1"/>
  <c r="V15" i="7"/>
  <c r="Y30" i="7"/>
  <c r="X30" i="7"/>
  <c r="Z30" i="7" s="1"/>
  <c r="V30" i="7"/>
  <c r="Y14" i="7"/>
  <c r="X14" i="7"/>
  <c r="Z14" i="7" s="1"/>
  <c r="V14" i="7"/>
  <c r="Y29" i="7"/>
  <c r="X29" i="7"/>
  <c r="Z29" i="7" s="1"/>
  <c r="Y13" i="7"/>
  <c r="X13" i="7"/>
  <c r="Z13" i="7" s="1"/>
  <c r="Y28" i="7"/>
  <c r="X28" i="7"/>
  <c r="Z28" i="7" s="1"/>
  <c r="Y12" i="7"/>
  <c r="X12" i="7"/>
  <c r="Z12" i="7" s="1"/>
  <c r="Y27" i="7"/>
  <c r="X27" i="7"/>
  <c r="Z27" i="7" s="1"/>
  <c r="Y11" i="7"/>
  <c r="X11" i="7"/>
  <c r="Z11" i="7" s="1"/>
  <c r="Y26" i="7"/>
  <c r="X26" i="7"/>
  <c r="Z26" i="7" s="1"/>
  <c r="Z10" i="7"/>
  <c r="Y10" i="7"/>
  <c r="X10" i="7"/>
  <c r="X6" i="7" l="1"/>
  <c r="Z6" i="7" s="1"/>
  <c r="Y22" i="7"/>
  <c r="Y23" i="7"/>
  <c r="Y24" i="7"/>
  <c r="X7" i="7"/>
  <c r="Z7" i="7" s="1"/>
  <c r="Y8" i="7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V30" i="4" l="1"/>
  <c r="V31" i="4"/>
  <c r="T4" i="6"/>
  <c r="T4" i="5"/>
  <c r="X18" i="4"/>
  <c r="Y18" i="4"/>
  <c r="X19" i="4"/>
  <c r="Y19" i="4"/>
  <c r="X20" i="4"/>
  <c r="Y20" i="4"/>
  <c r="X21" i="4"/>
  <c r="Y21" i="4"/>
  <c r="X22" i="4"/>
  <c r="Y22" i="4"/>
  <c r="X23" i="4"/>
  <c r="Y23" i="4"/>
  <c r="X24" i="4"/>
  <c r="Y24" i="4"/>
  <c r="X25" i="4"/>
  <c r="Y25" i="4"/>
  <c r="X30" i="4"/>
  <c r="Y30" i="4"/>
  <c r="X31" i="4"/>
  <c r="Y31" i="4"/>
  <c r="X32" i="4"/>
  <c r="Y32" i="4"/>
  <c r="X33" i="4"/>
  <c r="Y33" i="4"/>
  <c r="V27" i="4"/>
  <c r="X27" i="4" s="1"/>
  <c r="V29" i="4"/>
  <c r="X29" i="4" s="1"/>
  <c r="T3" i="5"/>
  <c r="V26" i="4"/>
  <c r="X26" i="4" s="1"/>
  <c r="V28" i="4"/>
  <c r="Y28" i="4" s="1"/>
  <c r="T3" i="6"/>
  <c r="T2" i="5"/>
  <c r="T2" i="6"/>
  <c r="X28" i="4" l="1"/>
  <c r="Y27" i="4"/>
  <c r="Y26" i="4"/>
  <c r="Y29" i="4"/>
  <c r="V15" i="4"/>
  <c r="Y15" i="4" s="1"/>
  <c r="V14" i="4"/>
  <c r="X14" i="4" s="1"/>
  <c r="T24" i="3"/>
  <c r="T25" i="2"/>
  <c r="V13" i="4"/>
  <c r="X13" i="4" s="1"/>
  <c r="V12" i="4"/>
  <c r="X12" i="4" s="1"/>
  <c r="T23" i="3"/>
  <c r="T24" i="2"/>
  <c r="V11" i="4"/>
  <c r="X11" i="4" s="1"/>
  <c r="V10" i="4"/>
  <c r="X10" i="4" s="1"/>
  <c r="T23" i="2"/>
  <c r="T22" i="2"/>
  <c r="Y12" i="4"/>
  <c r="X16" i="4"/>
  <c r="Y16" i="4"/>
  <c r="X17" i="4"/>
  <c r="Y17" i="4"/>
  <c r="T21" i="3"/>
  <c r="T21" i="2"/>
  <c r="X15" i="4" l="1"/>
  <c r="Y14" i="4"/>
  <c r="Y11" i="4"/>
  <c r="Y13" i="4"/>
  <c r="Y10" i="4"/>
  <c r="X8" i="4"/>
  <c r="Y8" i="4"/>
  <c r="X9" i="4"/>
  <c r="Y9" i="4"/>
  <c r="X6" i="4"/>
  <c r="Y6" i="4"/>
  <c r="X7" i="4"/>
  <c r="Y7" i="4"/>
  <c r="X4" i="4" l="1"/>
  <c r="Y4" i="4"/>
  <c r="X5" i="4"/>
  <c r="Y5" i="4"/>
  <c r="Y3" i="4" l="1"/>
  <c r="Y2" i="4"/>
  <c r="X3" i="4"/>
  <c r="X2" i="4"/>
  <c r="V4" i="2"/>
  <c r="X4" i="2" s="1"/>
  <c r="W4" i="2"/>
  <c r="V4" i="3"/>
  <c r="X4" i="3" s="1"/>
  <c r="W4" i="3"/>
  <c r="V2" i="3" l="1"/>
  <c r="V3" i="3"/>
  <c r="X3" i="3" s="1"/>
  <c r="W3" i="3"/>
  <c r="V3" i="2"/>
  <c r="X3" i="2" s="1"/>
  <c r="W3" i="2"/>
  <c r="W9" i="2" l="1"/>
  <c r="V9" i="2"/>
  <c r="X9" i="2" s="1"/>
  <c r="W8" i="2"/>
  <c r="V8" i="2"/>
  <c r="X8" i="2" s="1"/>
  <c r="W7" i="2"/>
  <c r="V7" i="2"/>
  <c r="X7" i="2" s="1"/>
  <c r="W6" i="2"/>
  <c r="V6" i="2"/>
  <c r="X6" i="2" s="1"/>
  <c r="W2" i="2"/>
  <c r="V2" i="2"/>
  <c r="X2" i="2" s="1"/>
  <c r="W6" i="3"/>
  <c r="W7" i="3"/>
  <c r="W8" i="3"/>
  <c r="W9" i="3"/>
  <c r="W2" i="3"/>
  <c r="V6" i="3"/>
  <c r="X6" i="3" s="1"/>
  <c r="V7" i="3"/>
  <c r="X7" i="3" s="1"/>
  <c r="V8" i="3"/>
  <c r="X8" i="3" s="1"/>
  <c r="V9" i="3"/>
  <c r="X9" i="3" s="1"/>
  <c r="X2" i="3"/>
  <c r="G12" i="1" l="1"/>
  <c r="G11" i="1"/>
  <c r="G10" i="1"/>
  <c r="G9" i="1"/>
  <c r="G8" i="1"/>
  <c r="G7" i="1"/>
  <c r="G6" i="1"/>
  <c r="G5" i="1"/>
  <c r="G4" i="1"/>
  <c r="G3" i="1"/>
  <c r="X5" i="1"/>
  <c r="X6" i="1"/>
  <c r="X7" i="1"/>
  <c r="X8" i="1"/>
  <c r="X9" i="1"/>
  <c r="X10" i="1"/>
  <c r="X11" i="1"/>
  <c r="X12" i="1"/>
  <c r="X13" i="1"/>
  <c r="X4" i="1"/>
  <c r="W10" i="1"/>
  <c r="W11" i="1"/>
  <c r="W12" i="1"/>
  <c r="W13" i="1"/>
  <c r="W9" i="1"/>
  <c r="E101" i="1" l="1"/>
  <c r="F101" i="1"/>
  <c r="E100" i="1"/>
  <c r="F100" i="1"/>
  <c r="E99" i="1"/>
  <c r="F99" i="1"/>
  <c r="E98" i="1"/>
  <c r="F98" i="1"/>
  <c r="E97" i="1"/>
  <c r="F97" i="1"/>
  <c r="E96" i="1"/>
  <c r="F96" i="1"/>
  <c r="E95" i="1"/>
  <c r="F95" i="1"/>
  <c r="E94" i="1"/>
  <c r="F94" i="1"/>
  <c r="E93" i="1"/>
  <c r="F93" i="1"/>
  <c r="E92" i="1"/>
  <c r="F9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2" i="1"/>
  <c r="B53" i="1"/>
  <c r="F53" i="1" s="1"/>
  <c r="B54" i="1"/>
  <c r="E54" i="1" s="1"/>
  <c r="B55" i="1"/>
  <c r="F55" i="1" s="1"/>
  <c r="B56" i="1"/>
  <c r="E56" i="1" s="1"/>
  <c r="B57" i="1"/>
  <c r="E57" i="1" s="1"/>
  <c r="B58" i="1"/>
  <c r="E58" i="1" s="1"/>
  <c r="B59" i="1"/>
  <c r="F59" i="1" s="1"/>
  <c r="B60" i="1"/>
  <c r="F60" i="1" s="1"/>
  <c r="B61" i="1"/>
  <c r="F61" i="1" s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52" i="1"/>
  <c r="F58" i="1" l="1"/>
  <c r="F57" i="1"/>
  <c r="F54" i="1"/>
  <c r="E55" i="1"/>
  <c r="F56" i="1"/>
  <c r="E61" i="1"/>
  <c r="E53" i="1"/>
  <c r="E60" i="1"/>
  <c r="E59" i="1"/>
</calcChain>
</file>

<file path=xl/sharedStrings.xml><?xml version="1.0" encoding="utf-8"?>
<sst xmlns="http://schemas.openxmlformats.org/spreadsheetml/2006/main" count="624" uniqueCount="193">
  <si>
    <t>S. No.</t>
  </si>
  <si>
    <t>Trial</t>
  </si>
  <si>
    <t>Measured</t>
  </si>
  <si>
    <t>Applied</t>
  </si>
  <si>
    <t>Error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</si>
  <si>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</si>
  <si>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</si>
  <si>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</si>
  <si>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</si>
  <si>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</si>
  <si>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</si>
  <si>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</si>
  <si>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</si>
  <si>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</si>
  <si>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</si>
  <si>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% Error</t>
  </si>
  <si>
    <t>Mean</t>
  </si>
  <si>
    <t>Stddev</t>
  </si>
  <si>
    <t>Angle</t>
  </si>
  <si>
    <t>Applied angle</t>
  </si>
  <si>
    <t xml:space="preserve">+40_06_02_2019_14_08_10_peaksB_Y  </t>
  </si>
  <si>
    <t xml:space="preserve">+40_06_02_2019_14_08_10_peaksD_Y  </t>
  </si>
  <si>
    <t xml:space="preserve">+60_06_02_2019_14_06_51_peaksB_Y  </t>
  </si>
  <si>
    <t xml:space="preserve">+60_06_02_2019_14_06_51_peaksD_Y  </t>
  </si>
  <si>
    <t xml:space="preserve">-20_06_02_2019_14_06_04_peaksB_Y  </t>
  </si>
  <si>
    <t xml:space="preserve">-20_06_02_2019_14_06_04_peaksD_Y  </t>
  </si>
  <si>
    <t xml:space="preserve">-40_06_02_2019_14_05_18_peaksB_Y  </t>
  </si>
  <si>
    <t xml:space="preserve">-40_06_02_2019_14_05_18_peaksD_Y  </t>
  </si>
  <si>
    <t xml:space="preserve">-60_06_02_2019_14_04_08_peaksB_Y  </t>
  </si>
  <si>
    <t xml:space="preserve">-60_06_02_2019_14_04_08_peaksD_Y  </t>
  </si>
  <si>
    <t>Trial 11</t>
  </si>
  <si>
    <t>Trial 12</t>
  </si>
  <si>
    <t>Trial 13</t>
  </si>
  <si>
    <t>Trial 14</t>
  </si>
  <si>
    <t>Trial 15</t>
  </si>
  <si>
    <t>Trial 16</t>
  </si>
  <si>
    <t>Std</t>
  </si>
  <si>
    <t xml:space="preserve">+40_10_02_2019_16_34_35_peaksB_Y  </t>
  </si>
  <si>
    <t xml:space="preserve">+40_10_02_2019_16_34_35_peaksD_Y  </t>
  </si>
  <si>
    <t>Trial 17</t>
  </si>
  <si>
    <t>Trial 18</t>
  </si>
  <si>
    <t>Trial 19</t>
  </si>
  <si>
    <t>Trial 20</t>
  </si>
  <si>
    <t xml:space="preserve">+40_10_02_2019_18_32_20_peaksB_Y  </t>
  </si>
  <si>
    <t xml:space="preserve">+40_10_02_2019_18_32_20_peaksD_Y  </t>
  </si>
  <si>
    <t>IMU</t>
  </si>
  <si>
    <t>Axis</t>
  </si>
  <si>
    <t>B</t>
  </si>
  <si>
    <t>D</t>
  </si>
  <si>
    <t>Y</t>
  </si>
  <si>
    <t xml:space="preserve">+40_10_02_2019_18_41_53_peaksB_Y  </t>
  </si>
  <si>
    <t xml:space="preserve">+40_10_02_2019_18_41_53_peaksD_Y  </t>
  </si>
  <si>
    <t>Std. deviation</t>
  </si>
  <si>
    <t xml:space="preserve">+60_11_02_2019_07_02_53_peaksB_Y  </t>
  </si>
  <si>
    <t xml:space="preserve">+60_11_02_2019_07_02_53_peaksD_Y  </t>
  </si>
  <si>
    <t xml:space="preserve">+60_11_02_2019_07_07_37_peaksB_Y  </t>
  </si>
  <si>
    <t xml:space="preserve">+60_11_02_2019_07_07_37_peaksD_Y  </t>
  </si>
  <si>
    <t xml:space="preserve">+60_11_02_2019_07_16_06_peaksB_Y  </t>
  </si>
  <si>
    <t xml:space="preserve">+60_11_02_2019_07_16_06_peaksD_Y  </t>
  </si>
  <si>
    <t xml:space="preserve">+60_11_02_2019_07_16_35_peaksB_Y  </t>
  </si>
  <si>
    <t xml:space="preserve">+60_11_02_2019_07_16_35_peaksD_Y  </t>
  </si>
  <si>
    <t xml:space="preserve">+20_11_02_2019_16_22_33_peaksB_Y  </t>
  </si>
  <si>
    <t>19.751.975000e+01</t>
  </si>
  <si>
    <t xml:space="preserve">+20_11_02_2019_16_22_33_peaksD_Y  </t>
  </si>
  <si>
    <t>19.691.969000e+01</t>
  </si>
  <si>
    <t xml:space="preserve">+20_11_02_2019_16_21_22_peaksB_Y  </t>
  </si>
  <si>
    <t xml:space="preserve">+20_11_02_2019_16_21_22_peaksD_Y  </t>
  </si>
  <si>
    <t xml:space="preserve">+20_11_02_2019_16_36_31_peaksB_Y  </t>
  </si>
  <si>
    <t xml:space="preserve">+20_11_02_2019_16_36_31_peaksD_Y  </t>
  </si>
  <si>
    <t xml:space="preserve">+80_11_02_2019_16_44_58_peaksB_Y  </t>
  </si>
  <si>
    <t xml:space="preserve">+80_11_02_2019_16_44_58_peaksD_Y  </t>
  </si>
  <si>
    <t xml:space="preserve">+80_11_02_2019_16_46_45_peaksB_Y  </t>
  </si>
  <si>
    <t xml:space="preserve">+80_11_02_2019_16_46_45_peaksD_Y  </t>
  </si>
  <si>
    <t xml:space="preserve">+80_11_02_2019_16_48_22_peaksB_Y  </t>
  </si>
  <si>
    <t xml:space="preserve">+80_11_02_2019_16_48_22_peaksD_Y  </t>
  </si>
  <si>
    <t xml:space="preserve">-80_12_02_2019_14_43_53_peaksB_Y  </t>
  </si>
  <si>
    <t xml:space="preserve">-80_12_02_2019_14_43_53_peaksD_Y  </t>
  </si>
  <si>
    <t xml:space="preserve">-80_12_02_2019_14_45_07_peaksB_Y  </t>
  </si>
  <si>
    <t xml:space="preserve">-80_12_02_2019_14_45_07_peaksD_Y  </t>
  </si>
  <si>
    <t xml:space="preserve">-40_12_02_2019_15_29_07_peaksB_Y  </t>
  </si>
  <si>
    <t xml:space="preserve">-40_12_02_2019_15_29_07_peaksD_Y  </t>
  </si>
  <si>
    <t xml:space="preserve">-60_12_02_2019_15_51_53_peaksB_Y  </t>
  </si>
  <si>
    <t xml:space="preserve">-60_12_02_2019_15_51_53_peaksD_Y  </t>
  </si>
  <si>
    <t>A</t>
  </si>
  <si>
    <t>C</t>
  </si>
  <si>
    <t xml:space="preserve">-20_12_02_2019_16_16_35_peaksB_Y  </t>
  </si>
  <si>
    <t xml:space="preserve">-20_12_02_2019_16_16_35_peaksD_Y  </t>
  </si>
  <si>
    <t xml:space="preserve">-60_13_02_2019_16_06_28_peaksC_Y  </t>
  </si>
  <si>
    <t xml:space="preserve">-60_13_02_2019_16_06_28_peaksA_Y  </t>
  </si>
  <si>
    <t xml:space="preserve">-40_13_02_2019_15_08_32_peaksC_Y  </t>
  </si>
  <si>
    <t xml:space="preserve">-40_13_02_2019_15_08_32_peaksA_Y  </t>
  </si>
  <si>
    <t xml:space="preserve">-20_13_02_2019_15_35_54_peaksC_Y  </t>
  </si>
  <si>
    <t xml:space="preserve">-20_13_02_2019_15_35_54_peaksA_Y  </t>
  </si>
  <si>
    <t xml:space="preserve">-80_13_02_2019_16_13_00_peaksC_Y  </t>
  </si>
  <si>
    <t xml:space="preserve">-80_13_02_2019_16_13_00_peaksA_Y  </t>
  </si>
  <si>
    <t xml:space="preserve">-80_13_02_2019_16_10_37_peaksC_Y  </t>
  </si>
  <si>
    <t xml:space="preserve">-80_13_02_2019_16_10_37_peaksA_Y  </t>
  </si>
  <si>
    <t xml:space="preserve">+20_AC_13_02_2019_18_23_52_peaksA_Y  </t>
  </si>
  <si>
    <t xml:space="preserve">+20_AC_13_02_2019_18_23_52_peaksC_Y  </t>
  </si>
  <si>
    <t xml:space="preserve">+80_AC_13_02_2019_18_35_54_peaksC_Y  </t>
  </si>
  <si>
    <t xml:space="preserve">+80_AC_13_02_2019_18_35_54_peaksA_Y  </t>
  </si>
  <si>
    <t xml:space="preserve">+40_AC_13_02_2019_18_31_52_peaksC_Y  </t>
  </si>
  <si>
    <t xml:space="preserve">+40_AC_13_02_2019_18_31_52_peaksA_Y  </t>
  </si>
  <si>
    <t xml:space="preserve">+80_AC_13_02_2019_18_35_24_peaksC_Y  </t>
  </si>
  <si>
    <t xml:space="preserve">+80_AC_13_02_2019_18_35_24_peaksA_Y  </t>
  </si>
  <si>
    <t xml:space="preserve">+60_AC_13_02_2019_18_47_33_peaksC_Y  </t>
  </si>
  <si>
    <t xml:space="preserve">+60_AC_13_02_2019_18_47_33_peaksA_Y  </t>
  </si>
  <si>
    <t>Standard error</t>
  </si>
  <si>
    <t>X</t>
  </si>
  <si>
    <t>aX</t>
  </si>
  <si>
    <t>aY</t>
  </si>
  <si>
    <t>aZ</t>
  </si>
  <si>
    <t>bX</t>
  </si>
  <si>
    <t>bY</t>
  </si>
  <si>
    <t>bZ</t>
  </si>
  <si>
    <t>cX</t>
  </si>
  <si>
    <t>cY</t>
  </si>
  <si>
    <t>cZ</t>
  </si>
  <si>
    <t>dX</t>
  </si>
  <si>
    <t>dY</t>
  </si>
  <si>
    <t>dZ</t>
  </si>
  <si>
    <t xml:space="preserve">+20_20_02_2019_12_03_36 _max </t>
  </si>
  <si>
    <t xml:space="preserve">+20_20_02_2019_12_03_36 _min </t>
  </si>
  <si>
    <t xml:space="preserve">+20_20_02_2019_12_03_36_peaksB_Y  </t>
  </si>
  <si>
    <t xml:space="preserve">+20_20_02_2019_12_03_36_peaksD_Y  </t>
  </si>
  <si>
    <t xml:space="preserve">+20_20_02_2019_12_03_36_peaksC_Y  </t>
  </si>
  <si>
    <t xml:space="preserve">+20_20_02_2019_12_03_36_peaksA_Y  </t>
  </si>
  <si>
    <t xml:space="preserve">+20_20_02_2019_12_05_12 _max </t>
  </si>
  <si>
    <t xml:space="preserve">+20_20_02_2019_12_05_12 _min </t>
  </si>
  <si>
    <t xml:space="preserve">+20_20_02_2019_12_05_12_peaksB_Y  </t>
  </si>
  <si>
    <t xml:space="preserve">+20_20_02_2019_12_05_12_peaksD_Y  </t>
  </si>
  <si>
    <t xml:space="preserve">+20_20_02_2019_12_05_12_peaksC_Y  </t>
  </si>
  <si>
    <t xml:space="preserve">+20_20_02_2019_12_05_12_peaksA_Y  </t>
  </si>
  <si>
    <t xml:space="preserve">+40_20_02_2019_11_48_44 _max </t>
  </si>
  <si>
    <t xml:space="preserve">+40_20_02_2019_11_48_44 _min </t>
  </si>
  <si>
    <t xml:space="preserve">+40_20_02_2019_11_48_44_peaksB_Y  </t>
  </si>
  <si>
    <t xml:space="preserve">+40_20_02_2019_11_48_44_peaksD_Y  </t>
  </si>
  <si>
    <t xml:space="preserve">+40_20_02_2019_11_48_44_peaksC_Y  </t>
  </si>
  <si>
    <t xml:space="preserve">+40_20_02_2019_11_48_44_peaksA_Y  </t>
  </si>
  <si>
    <t xml:space="preserve">+40_20_02_2019_11_52_27 _max </t>
  </si>
  <si>
    <t xml:space="preserve">+40_20_02_2019_11_52_27 _min </t>
  </si>
  <si>
    <t xml:space="preserve">+40_20_02_2019_11_52_27_peaksB_Y  </t>
  </si>
  <si>
    <t xml:space="preserve">+40_20_02_2019_11_52_27_peaksD_Y  </t>
  </si>
  <si>
    <t xml:space="preserve">+40_20_02_2019_11_52_27_peaksC_Y  </t>
  </si>
  <si>
    <t xml:space="preserve">+40_20_02_2019_11_52_27_peaksA_Y  </t>
  </si>
  <si>
    <t xml:space="preserve">+40_20_02_2019_11_55_03 _max </t>
  </si>
  <si>
    <t xml:space="preserve">+40_20_02_2019_11_55_03 _min </t>
  </si>
  <si>
    <t xml:space="preserve">+40_20_02_2019_11_55_03_peaksB_Y  </t>
  </si>
  <si>
    <t xml:space="preserve">+40_20_02_2019_11_55_03_peaksD_Y  </t>
  </si>
  <si>
    <t xml:space="preserve">+40_20_02_2019_11_55_03_peaksC_Y  </t>
  </si>
  <si>
    <t xml:space="preserve">+40_20_02_2019_11_55_03_peaksA_Y  </t>
  </si>
  <si>
    <t xml:space="preserve">-20_20_02_2019_12_21_30 _max </t>
  </si>
  <si>
    <t xml:space="preserve">-20_20_02_2019_12_21_30 _min </t>
  </si>
  <si>
    <t xml:space="preserve">-20_20_02_2019_12_21_30_peaksB_Y  </t>
  </si>
  <si>
    <t xml:space="preserve">-20_20_02_2019_12_21_30_peaksD_Y  </t>
  </si>
  <si>
    <t xml:space="preserve">-20_20_02_2019_12_21_30_peaksC_Y  </t>
  </si>
  <si>
    <t xml:space="preserve">-20_20_02_2019_12_21_30_peaksA_Y  </t>
  </si>
  <si>
    <t xml:space="preserve">-40_20_02_2019_12_24_57 _max </t>
  </si>
  <si>
    <t xml:space="preserve">-40_20_02_2019_12_24_57 _min </t>
  </si>
  <si>
    <t xml:space="preserve">-40_20_02_2019_12_24_57_peaksB_Y  </t>
  </si>
  <si>
    <t xml:space="preserve">-40_20_02_2019_12_24_57_peaksD_Y  </t>
  </si>
  <si>
    <t xml:space="preserve">-40_20_02_2019_12_24_57_peaksC_Y  </t>
  </si>
  <si>
    <t xml:space="preserve">-40_20_02_2019_12_24_57_peaksA_Y  </t>
  </si>
  <si>
    <t xml:space="preserve">-60_20_02_2019_12_32_33 _max </t>
  </si>
  <si>
    <t xml:space="preserve">-60_20_02_2019_12_32_33 _min </t>
  </si>
  <si>
    <t xml:space="preserve">-60_20_02_2019_12_32_33_peaksB_Y  </t>
  </si>
  <si>
    <t xml:space="preserve">-60_20_02_2019_12_32_33_peaksD_Y  </t>
  </si>
  <si>
    <t xml:space="preserve">-60_20_02_2019_12_32_33_peaksC_Y  </t>
  </si>
  <si>
    <t xml:space="preserve">-60_20_02_2019_12_32_33_peaksA_Y  </t>
  </si>
  <si>
    <t xml:space="preserve">-60_20_02_2019_12_34_25 _max </t>
  </si>
  <si>
    <t xml:space="preserve">-60_20_02_2019_12_34_25 _min </t>
  </si>
  <si>
    <t xml:space="preserve">-60_20_02_2019_12_34_25_peaksB_Y  </t>
  </si>
  <si>
    <t xml:space="preserve">-60_20_02_2019_12_34_25_peaksD_Y  </t>
  </si>
  <si>
    <t xml:space="preserve">-60_20_02_2019_12_34_25_peaksC_Y  </t>
  </si>
  <si>
    <t xml:space="preserve">-60_20_02_2019_12_34_25_peaksA_Y  </t>
  </si>
  <si>
    <t xml:space="preserve">-80_20_02_2019_12_38_32 _max </t>
  </si>
  <si>
    <t xml:space="preserve">-80_20_02_2019_12_38_32 _min </t>
  </si>
  <si>
    <t xml:space="preserve">-80_20_02_2019_12_38_32_peaksB_Y  </t>
  </si>
  <si>
    <t xml:space="preserve">-80_20_02_2019_12_38_32_peaksD_Y  </t>
  </si>
  <si>
    <t xml:space="preserve">-80_20_02_2019_12_38_32_peaksC_Y  </t>
  </si>
  <si>
    <t xml:space="preserve">-80_20_02_2019_12_38_32_peaksA_Y  </t>
  </si>
  <si>
    <t xml:space="preserve">-80_20_02_2019_12_40_23 _max </t>
  </si>
  <si>
    <t xml:space="preserve">-80_20_02_2019_12_40_23 _min </t>
  </si>
  <si>
    <t xml:space="preserve">-80_20_02_2019_12_40_23_peaksB_Y  </t>
  </si>
  <si>
    <t xml:space="preserve">-80_20_02_2019_12_40_23_peaksD_Y  </t>
  </si>
  <si>
    <t xml:space="preserve">-80_20_02_2019_12_40_23_peaksC_Y  </t>
  </si>
  <si>
    <t xml:space="preserve">-80_20_02_2019_12_40_23_peaksA_Y  </t>
  </si>
  <si>
    <t xml:space="preserve">-80_20_02_2019_12_41_15 _max </t>
  </si>
  <si>
    <t xml:space="preserve">-80_20_02_2019_12_41_15 _min </t>
  </si>
  <si>
    <t xml:space="preserve">-80_20_02_2019_12_41_15_peaksB_Y  </t>
  </si>
  <si>
    <t xml:space="preserve">-80_20_02_2019_12_41_15_peaksD_Y  </t>
  </si>
  <si>
    <t xml:space="preserve">-80_20_02_2019_12_41_15_peaksC_Y  </t>
  </si>
  <si>
    <t xml:space="preserve">-80_20_02_2019_12_41_15_peaksA_Y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</si>
</sst>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935742258434294E-2"/>
          <c:y val="5.4357775534263797E-2"/>
          <c:w val="0.88218608139622279"/>
          <c:h val="0.88038476075108474"/>
        </c:manualLayout>
      </c:layout>
      <c:scatterChart>
        <c:scatterStyle val="lineMarker"/>
        <c:varyColors val="0"/>
        <c:ser>
          <c:idx val="0"/>
          <c:order val="0"/>
          <c:tx>
            <c:strRef>
              <c:f>Yaxis_IMUC_old!$D$1</c:f>
              <c:strCache>
                <c:ptCount val="1"/>
                <c:pt idx="0">
                  <c:v>Measured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Yaxis_IMUC_old!$B$2:$B$120</c:f>
              <c:numCache>
                <c:formatCode>General</c:formatCode>
                <c:ptCount val="11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-10</c:v>
                </c:pt>
                <c:pt idx="51">
                  <c:v>-10</c:v>
                </c:pt>
                <c:pt idx="52">
                  <c:v>-10</c:v>
                </c:pt>
                <c:pt idx="53">
                  <c:v>-10</c:v>
                </c:pt>
                <c:pt idx="54">
                  <c:v>-10</c:v>
                </c:pt>
                <c:pt idx="55">
                  <c:v>-10</c:v>
                </c:pt>
                <c:pt idx="56">
                  <c:v>-10</c:v>
                </c:pt>
                <c:pt idx="57">
                  <c:v>-10</c:v>
                </c:pt>
                <c:pt idx="58">
                  <c:v>-10</c:v>
                </c:pt>
                <c:pt idx="59">
                  <c:v>-10</c:v>
                </c:pt>
                <c:pt idx="60">
                  <c:v>-20</c:v>
                </c:pt>
                <c:pt idx="61">
                  <c:v>-20</c:v>
                </c:pt>
                <c:pt idx="62">
                  <c:v>-20</c:v>
                </c:pt>
                <c:pt idx="63">
                  <c:v>-20</c:v>
                </c:pt>
                <c:pt idx="64">
                  <c:v>-20</c:v>
                </c:pt>
                <c:pt idx="65">
                  <c:v>-20</c:v>
                </c:pt>
                <c:pt idx="66">
                  <c:v>-20</c:v>
                </c:pt>
                <c:pt idx="67">
                  <c:v>-20</c:v>
                </c:pt>
                <c:pt idx="68">
                  <c:v>-20</c:v>
                </c:pt>
                <c:pt idx="69">
                  <c:v>-20</c:v>
                </c:pt>
                <c:pt idx="70">
                  <c:v>-40</c:v>
                </c:pt>
                <c:pt idx="71">
                  <c:v>-40</c:v>
                </c:pt>
                <c:pt idx="72">
                  <c:v>-40</c:v>
                </c:pt>
                <c:pt idx="73">
                  <c:v>-40</c:v>
                </c:pt>
                <c:pt idx="74">
                  <c:v>-40</c:v>
                </c:pt>
                <c:pt idx="75">
                  <c:v>-40</c:v>
                </c:pt>
                <c:pt idx="76">
                  <c:v>-40</c:v>
                </c:pt>
                <c:pt idx="77">
                  <c:v>-40</c:v>
                </c:pt>
                <c:pt idx="78">
                  <c:v>-40</c:v>
                </c:pt>
                <c:pt idx="79">
                  <c:v>-40</c:v>
                </c:pt>
                <c:pt idx="80">
                  <c:v>-60</c:v>
                </c:pt>
                <c:pt idx="81">
                  <c:v>-60</c:v>
                </c:pt>
                <c:pt idx="82">
                  <c:v>-60</c:v>
                </c:pt>
                <c:pt idx="83">
                  <c:v>-60</c:v>
                </c:pt>
                <c:pt idx="84">
                  <c:v>-60</c:v>
                </c:pt>
                <c:pt idx="85">
                  <c:v>-60</c:v>
                </c:pt>
                <c:pt idx="86">
                  <c:v>-60</c:v>
                </c:pt>
                <c:pt idx="87">
                  <c:v>-60</c:v>
                </c:pt>
                <c:pt idx="88">
                  <c:v>-60</c:v>
                </c:pt>
                <c:pt idx="89">
                  <c:v>-60</c:v>
                </c:pt>
                <c:pt idx="90">
                  <c:v>-80</c:v>
                </c:pt>
                <c:pt idx="91">
                  <c:v>-80</c:v>
                </c:pt>
                <c:pt idx="92">
                  <c:v>-80</c:v>
                </c:pt>
                <c:pt idx="93">
                  <c:v>-80</c:v>
                </c:pt>
                <c:pt idx="94">
                  <c:v>-80</c:v>
                </c:pt>
                <c:pt idx="95">
                  <c:v>-80</c:v>
                </c:pt>
                <c:pt idx="96">
                  <c:v>-80</c:v>
                </c:pt>
                <c:pt idx="97">
                  <c:v>-80</c:v>
                </c:pt>
                <c:pt idx="98">
                  <c:v>-80</c:v>
                </c:pt>
                <c:pt idx="99">
                  <c:v>-80</c:v>
                </c:pt>
              </c:numCache>
            </c:numRef>
          </c:xVal>
          <c:yVal>
            <c:numRef>
              <c:f>Yaxis_IMUC_old!$D$2:$D$120</c:f>
              <c:numCache>
                <c:formatCode>General</c:formatCode>
                <c:ptCount val="119"/>
                <c:pt idx="0">
                  <c:v>8.76</c:v>
                </c:pt>
                <c:pt idx="1">
                  <c:v>11.17</c:v>
                </c:pt>
                <c:pt idx="2">
                  <c:v>10</c:v>
                </c:pt>
                <c:pt idx="3">
                  <c:v>10.039999999999999</c:v>
                </c:pt>
                <c:pt idx="4">
                  <c:v>13.91</c:v>
                </c:pt>
                <c:pt idx="5">
                  <c:v>11.65</c:v>
                </c:pt>
                <c:pt idx="6">
                  <c:v>10.029999999999999</c:v>
                </c:pt>
                <c:pt idx="7">
                  <c:v>12.46</c:v>
                </c:pt>
                <c:pt idx="8">
                  <c:v>11.34</c:v>
                </c:pt>
                <c:pt idx="9">
                  <c:v>12.79</c:v>
                </c:pt>
                <c:pt idx="10">
                  <c:v>19.21</c:v>
                </c:pt>
                <c:pt idx="11">
                  <c:v>20.350000000000001</c:v>
                </c:pt>
                <c:pt idx="12">
                  <c:v>22.15</c:v>
                </c:pt>
                <c:pt idx="13">
                  <c:v>21.02</c:v>
                </c:pt>
                <c:pt idx="14">
                  <c:v>20.87</c:v>
                </c:pt>
                <c:pt idx="15">
                  <c:v>20.87</c:v>
                </c:pt>
                <c:pt idx="16">
                  <c:v>23.24</c:v>
                </c:pt>
                <c:pt idx="17">
                  <c:v>20.71</c:v>
                </c:pt>
                <c:pt idx="18">
                  <c:v>24.46</c:v>
                </c:pt>
                <c:pt idx="19">
                  <c:v>20.87</c:v>
                </c:pt>
                <c:pt idx="20">
                  <c:v>37.79</c:v>
                </c:pt>
                <c:pt idx="21">
                  <c:v>39.01</c:v>
                </c:pt>
                <c:pt idx="22">
                  <c:v>40.130000000000003</c:v>
                </c:pt>
                <c:pt idx="23">
                  <c:v>39.31</c:v>
                </c:pt>
                <c:pt idx="24">
                  <c:v>42.17</c:v>
                </c:pt>
                <c:pt idx="25">
                  <c:v>40.130000000000003</c:v>
                </c:pt>
                <c:pt idx="26">
                  <c:v>39.4</c:v>
                </c:pt>
                <c:pt idx="27">
                  <c:v>42.48</c:v>
                </c:pt>
                <c:pt idx="28">
                  <c:v>41.19</c:v>
                </c:pt>
                <c:pt idx="29">
                  <c:v>39.9</c:v>
                </c:pt>
                <c:pt idx="30">
                  <c:v>59.66</c:v>
                </c:pt>
                <c:pt idx="31">
                  <c:v>59.77</c:v>
                </c:pt>
                <c:pt idx="32">
                  <c:v>58.86</c:v>
                </c:pt>
                <c:pt idx="33">
                  <c:v>59.12</c:v>
                </c:pt>
                <c:pt idx="34">
                  <c:v>58.64</c:v>
                </c:pt>
                <c:pt idx="35">
                  <c:v>59.77</c:v>
                </c:pt>
                <c:pt idx="36">
                  <c:v>61.7</c:v>
                </c:pt>
                <c:pt idx="37">
                  <c:v>60.13</c:v>
                </c:pt>
                <c:pt idx="38">
                  <c:v>60.42</c:v>
                </c:pt>
                <c:pt idx="39">
                  <c:v>59.98</c:v>
                </c:pt>
                <c:pt idx="40">
                  <c:v>75.22</c:v>
                </c:pt>
                <c:pt idx="41">
                  <c:v>78.08</c:v>
                </c:pt>
                <c:pt idx="42">
                  <c:v>80.12</c:v>
                </c:pt>
                <c:pt idx="43">
                  <c:v>76.67</c:v>
                </c:pt>
                <c:pt idx="44">
                  <c:v>78.87</c:v>
                </c:pt>
                <c:pt idx="45">
                  <c:v>77.12</c:v>
                </c:pt>
                <c:pt idx="46">
                  <c:v>79.959999999999994</c:v>
                </c:pt>
                <c:pt idx="47">
                  <c:v>76.900000000000006</c:v>
                </c:pt>
                <c:pt idx="48">
                  <c:v>77.069999999999993</c:v>
                </c:pt>
                <c:pt idx="49">
                  <c:v>75.78</c:v>
                </c:pt>
                <c:pt idx="50">
                  <c:v>-8.75</c:v>
                </c:pt>
                <c:pt idx="51">
                  <c:v>-10.07</c:v>
                </c:pt>
                <c:pt idx="52">
                  <c:v>-10.17</c:v>
                </c:pt>
                <c:pt idx="53">
                  <c:v>-10.33</c:v>
                </c:pt>
                <c:pt idx="54">
                  <c:v>-10.33</c:v>
                </c:pt>
                <c:pt idx="55">
                  <c:v>-10.33</c:v>
                </c:pt>
                <c:pt idx="56">
                  <c:v>-10.33</c:v>
                </c:pt>
                <c:pt idx="57">
                  <c:v>-10.33</c:v>
                </c:pt>
                <c:pt idx="58">
                  <c:v>-10.33</c:v>
                </c:pt>
                <c:pt idx="59">
                  <c:v>-10.17</c:v>
                </c:pt>
                <c:pt idx="60">
                  <c:v>-20.43</c:v>
                </c:pt>
                <c:pt idx="61">
                  <c:v>-19.55</c:v>
                </c:pt>
                <c:pt idx="62">
                  <c:v>-20.62</c:v>
                </c:pt>
                <c:pt idx="63">
                  <c:v>-20.43</c:v>
                </c:pt>
                <c:pt idx="64">
                  <c:v>-20.62</c:v>
                </c:pt>
                <c:pt idx="65">
                  <c:v>-20.23</c:v>
                </c:pt>
                <c:pt idx="66">
                  <c:v>-20.43</c:v>
                </c:pt>
                <c:pt idx="67">
                  <c:v>-19.3</c:v>
                </c:pt>
                <c:pt idx="68">
                  <c:v>-20.43</c:v>
                </c:pt>
                <c:pt idx="69">
                  <c:v>-19.3</c:v>
                </c:pt>
                <c:pt idx="70">
                  <c:v>-38.630000000000003</c:v>
                </c:pt>
                <c:pt idx="71">
                  <c:v>-38.39</c:v>
                </c:pt>
                <c:pt idx="72">
                  <c:v>-38.86</c:v>
                </c:pt>
                <c:pt idx="73">
                  <c:v>-38.86</c:v>
                </c:pt>
                <c:pt idx="74">
                  <c:v>-39.51</c:v>
                </c:pt>
                <c:pt idx="75">
                  <c:v>-38.630000000000003</c:v>
                </c:pt>
                <c:pt idx="76">
                  <c:v>-39.090000000000003</c:v>
                </c:pt>
                <c:pt idx="77">
                  <c:v>-40.159999999999997</c:v>
                </c:pt>
                <c:pt idx="78">
                  <c:v>-38.86</c:v>
                </c:pt>
                <c:pt idx="79">
                  <c:v>-38.630000000000003</c:v>
                </c:pt>
                <c:pt idx="80">
                  <c:v>-56.07</c:v>
                </c:pt>
                <c:pt idx="81">
                  <c:v>-61.2</c:v>
                </c:pt>
                <c:pt idx="82">
                  <c:v>-56.04</c:v>
                </c:pt>
                <c:pt idx="83">
                  <c:v>-60.38</c:v>
                </c:pt>
                <c:pt idx="84">
                  <c:v>-58.24</c:v>
                </c:pt>
                <c:pt idx="85">
                  <c:v>-58.92</c:v>
                </c:pt>
                <c:pt idx="86">
                  <c:v>-57.72</c:v>
                </c:pt>
                <c:pt idx="87">
                  <c:v>-59.04</c:v>
                </c:pt>
                <c:pt idx="88">
                  <c:v>-59.69</c:v>
                </c:pt>
                <c:pt idx="89">
                  <c:v>-59.26</c:v>
                </c:pt>
                <c:pt idx="90">
                  <c:v>-78.48</c:v>
                </c:pt>
                <c:pt idx="91">
                  <c:v>-75.25</c:v>
                </c:pt>
                <c:pt idx="92">
                  <c:v>-79.38</c:v>
                </c:pt>
                <c:pt idx="93">
                  <c:v>-77.400000000000006</c:v>
                </c:pt>
                <c:pt idx="94">
                  <c:v>-79.38</c:v>
                </c:pt>
                <c:pt idx="95">
                  <c:v>-80.5</c:v>
                </c:pt>
                <c:pt idx="96">
                  <c:v>-80.150000000000006</c:v>
                </c:pt>
                <c:pt idx="97">
                  <c:v>-80.28</c:v>
                </c:pt>
                <c:pt idx="98">
                  <c:v>-79.599999999999994</c:v>
                </c:pt>
                <c:pt idx="99">
                  <c:v>-80.150000000000006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FF-488F-BA1E-ED8BEC7A2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500480"/>
        <c:axId val="1678099232"/>
      </c:scatterChart>
      <c:valAx>
        <c:axId val="176350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Applied angle on Goniometer (X axis)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stealth"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78099232"/>
        <c:crosses val="autoZero"/>
        <c:crossBetween val="midCat"/>
      </c:valAx>
      <c:valAx>
        <c:axId val="1678099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Measured</a:t>
                </a:r>
                <a:r>
                  <a:rPr lang="en-US" baseline="0"/>
                  <a:t> angle on IMU (Y-axis) </a:t>
                </a:r>
                <a:r>
                  <a:rPr lang="en-US" sz="1400" b="0" i="0" u="none" strike="noStrike" baseline="0">
                    <a:effectLst/>
                  </a:rPr>
                  <a:t>(degrees)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8368790598643237E-2"/>
              <c:y val="0.241064932431117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stealth"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6350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048556430446189E-2"/>
          <c:y val="7.6423519976669588E-2"/>
          <c:w val="0.89706255468066487"/>
          <c:h val="0.89814814814814814"/>
        </c:manualLayout>
      </c:layout>
      <c:scatterChart>
        <c:scatterStyle val="lineMarker"/>
        <c:varyColors val="0"/>
        <c:ser>
          <c:idx val="0"/>
          <c:order val="0"/>
          <c:tx>
            <c:v>IMU 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plus"/>
            <c:errValType val="cust"/>
            <c:noEndCap val="1"/>
            <c:plus>
              <c:numRef>
                <c:f>Sheet1!$Y$2:$Y$9</c:f>
                <c:numCache>
                  <c:formatCode>General</c:formatCode>
                  <c:ptCount val="8"/>
                  <c:pt idx="0">
                    <c:v>0.43519626546385287</c:v>
                  </c:pt>
                  <c:pt idx="1">
                    <c:v>3.6313691777707699E-2</c:v>
                  </c:pt>
                  <c:pt idx="2">
                    <c:v>0.77934165874321848</c:v>
                  </c:pt>
                  <c:pt idx="3">
                    <c:v>0.59461154944791172</c:v>
                  </c:pt>
                  <c:pt idx="4">
                    <c:v>3.5153797429071355E-2</c:v>
                  </c:pt>
                  <c:pt idx="5">
                    <c:v>0.85760913069569844</c:v>
                  </c:pt>
                  <c:pt idx="6">
                    <c:v>1.1180339887499103E-2</c:v>
                  </c:pt>
                  <c:pt idx="7">
                    <c:v>0.50105021284246132</c:v>
                  </c:pt>
                </c:numCache>
              </c:numRef>
            </c:plus>
            <c:minus>
              <c:numRef>
                <c:f>Sheet1!$Y$2:$Y$9</c:f>
                <c:numCache>
                  <c:formatCode>General</c:formatCode>
                  <c:ptCount val="8"/>
                  <c:pt idx="0">
                    <c:v>0.43519626546385287</c:v>
                  </c:pt>
                  <c:pt idx="1">
                    <c:v>3.6313691777707699E-2</c:v>
                  </c:pt>
                  <c:pt idx="2">
                    <c:v>0.77934165874321848</c:v>
                  </c:pt>
                  <c:pt idx="3">
                    <c:v>0.59461154944791172</c:v>
                  </c:pt>
                  <c:pt idx="4">
                    <c:v>3.5153797429071355E-2</c:v>
                  </c:pt>
                  <c:pt idx="5">
                    <c:v>0.85760913069569844</c:v>
                  </c:pt>
                  <c:pt idx="6">
                    <c:v>1.1180339887499103E-2</c:v>
                  </c:pt>
                  <c:pt idx="7">
                    <c:v>0.50105021284246132</c:v>
                  </c:pt>
                </c:numCache>
              </c:numRef>
            </c:minus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Sheet1!$Y$2:$Y$9</c:f>
                <c:numCache>
                  <c:formatCode>General</c:formatCode>
                  <c:ptCount val="8"/>
                  <c:pt idx="0">
                    <c:v>0.43519626546385287</c:v>
                  </c:pt>
                  <c:pt idx="1">
                    <c:v>3.6313691777707699E-2</c:v>
                  </c:pt>
                  <c:pt idx="2">
                    <c:v>0.77934165874321848</c:v>
                  </c:pt>
                  <c:pt idx="3">
                    <c:v>0.59461154944791172</c:v>
                  </c:pt>
                  <c:pt idx="4">
                    <c:v>3.5153797429071355E-2</c:v>
                  </c:pt>
                  <c:pt idx="5">
                    <c:v>0.85760913069569844</c:v>
                  </c:pt>
                  <c:pt idx="6">
                    <c:v>1.1180339887499103E-2</c:v>
                  </c:pt>
                  <c:pt idx="7">
                    <c:v>0.50105021284246132</c:v>
                  </c:pt>
                </c:numCache>
              </c:numRef>
            </c:plus>
            <c:minus>
              <c:numRef>
                <c:f>Sheet1!$Y$2:$Y$9</c:f>
                <c:numCache>
                  <c:formatCode>General</c:formatCode>
                  <c:ptCount val="8"/>
                  <c:pt idx="0">
                    <c:v>0.43519626546385287</c:v>
                  </c:pt>
                  <c:pt idx="1">
                    <c:v>3.6313691777707699E-2</c:v>
                  </c:pt>
                  <c:pt idx="2">
                    <c:v>0.77934165874321848</c:v>
                  </c:pt>
                  <c:pt idx="3">
                    <c:v>0.59461154944791172</c:v>
                  </c:pt>
                  <c:pt idx="4">
                    <c:v>3.5153797429071355E-2</c:v>
                  </c:pt>
                  <c:pt idx="5">
                    <c:v>0.85760913069569844</c:v>
                  </c:pt>
                  <c:pt idx="6">
                    <c:v>1.1180339887499103E-2</c:v>
                  </c:pt>
                  <c:pt idx="7">
                    <c:v>0.50105021284246132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Sheet1!$C$2:$C$9</c:f>
              <c:numCache>
                <c:formatCode>General</c:formatCode>
                <c:ptCount val="8"/>
                <c:pt idx="0">
                  <c:v>40</c:v>
                </c:pt>
                <c:pt idx="1">
                  <c:v>60</c:v>
                </c:pt>
                <c:pt idx="2">
                  <c:v>20</c:v>
                </c:pt>
                <c:pt idx="3">
                  <c:v>80</c:v>
                </c:pt>
                <c:pt idx="4">
                  <c:v>-40</c:v>
                </c:pt>
                <c:pt idx="5">
                  <c:v>-60</c:v>
                </c:pt>
                <c:pt idx="6">
                  <c:v>-20</c:v>
                </c:pt>
                <c:pt idx="7">
                  <c:v>-80</c:v>
                </c:pt>
              </c:numCache>
            </c:numRef>
          </c:xVal>
          <c:yVal>
            <c:numRef>
              <c:f>Sheet1!$X$2:$X$9</c:f>
              <c:numCache>
                <c:formatCode>General</c:formatCode>
                <c:ptCount val="8"/>
                <c:pt idx="0">
                  <c:v>39.558000000000007</c:v>
                </c:pt>
                <c:pt idx="1">
                  <c:v>59.601499999999973</c:v>
                </c:pt>
                <c:pt idx="2">
                  <c:v>19.479499999999998</c:v>
                </c:pt>
                <c:pt idx="3">
                  <c:v>80.944500000000005</c:v>
                </c:pt>
                <c:pt idx="4">
                  <c:v>-39.923999999999992</c:v>
                </c:pt>
                <c:pt idx="5">
                  <c:v>-59.502499999999998</c:v>
                </c:pt>
                <c:pt idx="6">
                  <c:v>-20.712499999999995</c:v>
                </c:pt>
                <c:pt idx="7">
                  <c:v>-79.887500000000017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88-4F9C-99DF-0CE4AA55C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176463"/>
        <c:axId val="165863321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IMU B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40</c:v>
                      </c:pt>
                      <c:pt idx="1">
                        <c:v>60</c:v>
                      </c:pt>
                      <c:pt idx="2">
                        <c:v>20</c:v>
                      </c:pt>
                      <c:pt idx="3">
                        <c:v>80</c:v>
                      </c:pt>
                      <c:pt idx="4">
                        <c:v>-40</c:v>
                      </c:pt>
                      <c:pt idx="5">
                        <c:v>-60</c:v>
                      </c:pt>
                      <c:pt idx="6">
                        <c:v>-20</c:v>
                      </c:pt>
                      <c:pt idx="7">
                        <c:v>-80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Sheet1!$X$10:$X$17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40.741500000000002</c:v>
                      </c:pt>
                      <c:pt idx="1">
                        <c:v>59.579000000000008</c:v>
                      </c:pt>
                      <c:pt idx="2">
                        <c:v>19.803000000000001</c:v>
                      </c:pt>
                      <c:pt idx="3">
                        <c:v>79.628999999999976</c:v>
                      </c:pt>
                      <c:pt idx="4">
                        <c:v>-39.141999999999989</c:v>
                      </c:pt>
                      <c:pt idx="5">
                        <c:v>-61.325499999999998</c:v>
                      </c:pt>
                      <c:pt idx="6">
                        <c:v>-19.562500000000007</c:v>
                      </c:pt>
                      <c:pt idx="7">
                        <c:v>-79.72150000000002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E188-4F9C-99DF-0CE4AA55C1A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IMU C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Sheet1!$C$18:$C$25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40</c:v>
                      </c:pt>
                      <c:pt idx="1">
                        <c:v>60</c:v>
                      </c:pt>
                      <c:pt idx="2">
                        <c:v>20</c:v>
                      </c:pt>
                      <c:pt idx="3">
                        <c:v>80</c:v>
                      </c:pt>
                      <c:pt idx="4">
                        <c:v>-40</c:v>
                      </c:pt>
                      <c:pt idx="5">
                        <c:v>-60</c:v>
                      </c:pt>
                      <c:pt idx="6">
                        <c:v>-20</c:v>
                      </c:pt>
                      <c:pt idx="7">
                        <c:v>-80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Sheet1!$X$18:$X$25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39.616000000000014</c:v>
                      </c:pt>
                      <c:pt idx="1">
                        <c:v>59.382499999999993</c:v>
                      </c:pt>
                      <c:pt idx="2">
                        <c:v>20.299000000000007</c:v>
                      </c:pt>
                      <c:pt idx="3">
                        <c:v>80.737500000000026</c:v>
                      </c:pt>
                      <c:pt idx="4">
                        <c:v>-40.515499999999989</c:v>
                      </c:pt>
                      <c:pt idx="5">
                        <c:v>-60.983000000000004</c:v>
                      </c:pt>
                      <c:pt idx="6">
                        <c:v>-19.7425</c:v>
                      </c:pt>
                      <c:pt idx="7">
                        <c:v>-79.519500000000008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188-4F9C-99DF-0CE4AA55C1A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IMU 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Sheet1!$C$26:$C$33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40</c:v>
                      </c:pt>
                      <c:pt idx="1">
                        <c:v>60</c:v>
                      </c:pt>
                      <c:pt idx="2">
                        <c:v>20</c:v>
                      </c:pt>
                      <c:pt idx="3">
                        <c:v>80</c:v>
                      </c:pt>
                      <c:pt idx="4">
                        <c:v>-40</c:v>
                      </c:pt>
                      <c:pt idx="5">
                        <c:v>-60</c:v>
                      </c:pt>
                      <c:pt idx="6">
                        <c:v>-20</c:v>
                      </c:pt>
                      <c:pt idx="7">
                        <c:v>-80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Sheet1!$X$26:$X$33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39.990500000000011</c:v>
                      </c:pt>
                      <c:pt idx="1">
                        <c:v>60.371999999999993</c:v>
                      </c:pt>
                      <c:pt idx="2">
                        <c:v>19.862999999999996</c:v>
                      </c:pt>
                      <c:pt idx="3">
                        <c:v>80.040500000000023</c:v>
                      </c:pt>
                      <c:pt idx="4">
                        <c:v>-39.969499999999989</c:v>
                      </c:pt>
                      <c:pt idx="5">
                        <c:v>-59.169000000000018</c:v>
                      </c:pt>
                      <c:pt idx="6">
                        <c:v>-19.659500000000005</c:v>
                      </c:pt>
                      <c:pt idx="7">
                        <c:v>-80.879999999999967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188-4F9C-99DF-0CE4AA55C1A8}"/>
                  </c:ext>
                </c:extLst>
              </c15:ser>
            </c15:filteredScatterSeries>
          </c:ext>
        </c:extLst>
      </c:scatterChart>
      <c:valAx>
        <c:axId val="1979176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Applied angle on the goniometer (X axis)</a:t>
                </a:r>
              </a:p>
            </c:rich>
          </c:tx>
          <c:layout>
            <c:manualLayout>
              <c:xMode val="edge"/>
              <c:yMode val="edge"/>
              <c:x val="0.30958246413250601"/>
              <c:y val="0.913750451454652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58633215"/>
        <c:crosses val="autoZero"/>
        <c:crossBetween val="midCat"/>
      </c:valAx>
      <c:valAx>
        <c:axId val="16586332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Measured angle on the IMU (Y axis)</a:t>
                </a:r>
              </a:p>
            </c:rich>
          </c:tx>
          <c:layout>
            <c:manualLayout>
              <c:xMode val="edge"/>
              <c:yMode val="edge"/>
              <c:x val="7.4029023387016918E-2"/>
              <c:y val="0.27984176486593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79176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8921713733151807E-2"/>
          <c:y val="3.6303411371714266E-3"/>
          <c:w val="0.23927377498865274"/>
          <c:h val="0.224324532546818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048556430446189E-2"/>
          <c:y val="7.6423519976669588E-2"/>
          <c:w val="0.89706255468066487"/>
          <c:h val="0.89814814814814814"/>
        </c:manualLayout>
      </c:layout>
      <c:scatterChart>
        <c:scatterStyle val="lineMarker"/>
        <c:varyColors val="0"/>
        <c:ser>
          <c:idx val="1"/>
          <c:order val="1"/>
          <c:tx>
            <c:v>IMU 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Sheet1!$Y$10:$Y$17</c:f>
                <c:numCache>
                  <c:formatCode>General</c:formatCode>
                  <c:ptCount val="8"/>
                  <c:pt idx="0">
                    <c:v>1.0178526157398333</c:v>
                  </c:pt>
                  <c:pt idx="1">
                    <c:v>0.49640709100495234</c:v>
                  </c:pt>
                  <c:pt idx="2">
                    <c:v>0.25398093587801729</c:v>
                  </c:pt>
                  <c:pt idx="3">
                    <c:v>0.39949836966928937</c:v>
                  </c:pt>
                  <c:pt idx="4">
                    <c:v>0.45868920793243484</c:v>
                  </c:pt>
                  <c:pt idx="5">
                    <c:v>0.87936265795775315</c:v>
                  </c:pt>
                  <c:pt idx="6">
                    <c:v>0.44780017865114796</c:v>
                  </c:pt>
                  <c:pt idx="7">
                    <c:v>0.37328238217481324</c:v>
                  </c:pt>
                </c:numCache>
              </c:numRef>
            </c:plus>
            <c:minus>
              <c:numRef>
                <c:f>Sheet1!$Y$10:$Y$17</c:f>
                <c:numCache>
                  <c:formatCode>General</c:formatCode>
                  <c:ptCount val="8"/>
                  <c:pt idx="0">
                    <c:v>1.0178526157398333</c:v>
                  </c:pt>
                  <c:pt idx="1">
                    <c:v>0.49640709100495234</c:v>
                  </c:pt>
                  <c:pt idx="2">
                    <c:v>0.25398093587801729</c:v>
                  </c:pt>
                  <c:pt idx="3">
                    <c:v>0.39949836966928937</c:v>
                  </c:pt>
                  <c:pt idx="4">
                    <c:v>0.45868920793243484</c:v>
                  </c:pt>
                  <c:pt idx="5">
                    <c:v>0.87936265795775315</c:v>
                  </c:pt>
                  <c:pt idx="6">
                    <c:v>0.44780017865114796</c:v>
                  </c:pt>
                  <c:pt idx="7">
                    <c:v>0.37328238217481324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Sheet1!$C$10:$C$17</c:f>
              <c:numCache>
                <c:formatCode>General</c:formatCode>
                <c:ptCount val="8"/>
                <c:pt idx="0">
                  <c:v>40</c:v>
                </c:pt>
                <c:pt idx="1">
                  <c:v>60</c:v>
                </c:pt>
                <c:pt idx="2">
                  <c:v>20</c:v>
                </c:pt>
                <c:pt idx="3">
                  <c:v>80</c:v>
                </c:pt>
                <c:pt idx="4">
                  <c:v>-40</c:v>
                </c:pt>
                <c:pt idx="5">
                  <c:v>-60</c:v>
                </c:pt>
                <c:pt idx="6">
                  <c:v>-20</c:v>
                </c:pt>
                <c:pt idx="7">
                  <c:v>-80</c:v>
                </c:pt>
              </c:numCache>
              <c:extLst xmlns:c15="http://schemas.microsoft.com/office/drawing/2012/chart"/>
            </c:numRef>
          </c:xVal>
          <c:yVal>
            <c:numRef>
              <c:f>Sheet1!$X$10:$X$17</c:f>
              <c:numCache>
                <c:formatCode>General</c:formatCode>
                <c:ptCount val="8"/>
                <c:pt idx="0">
                  <c:v>40.741500000000002</c:v>
                </c:pt>
                <c:pt idx="1">
                  <c:v>59.579000000000008</c:v>
                </c:pt>
                <c:pt idx="2">
                  <c:v>19.803000000000001</c:v>
                </c:pt>
                <c:pt idx="3">
                  <c:v>79.628999999999976</c:v>
                </c:pt>
                <c:pt idx="4">
                  <c:v>-39.141999999999989</c:v>
                </c:pt>
                <c:pt idx="5">
                  <c:v>-61.325499999999998</c:v>
                </c:pt>
                <c:pt idx="6">
                  <c:v>-19.562500000000007</c:v>
                </c:pt>
                <c:pt idx="7">
                  <c:v>-79.72150000000002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76A0-4DE2-87F9-F67EE0B82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176463"/>
        <c:axId val="165863321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IMU A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Sheet1!$C$2:$C$9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40</c:v>
                      </c:pt>
                      <c:pt idx="1">
                        <c:v>60</c:v>
                      </c:pt>
                      <c:pt idx="2">
                        <c:v>20</c:v>
                      </c:pt>
                      <c:pt idx="3">
                        <c:v>80</c:v>
                      </c:pt>
                      <c:pt idx="4">
                        <c:v>-40</c:v>
                      </c:pt>
                      <c:pt idx="5">
                        <c:v>-60</c:v>
                      </c:pt>
                      <c:pt idx="6">
                        <c:v>-20</c:v>
                      </c:pt>
                      <c:pt idx="7">
                        <c:v>-80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Sheet1!$X$2:$X$9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39.558000000000007</c:v>
                      </c:pt>
                      <c:pt idx="1">
                        <c:v>59.601499999999973</c:v>
                      </c:pt>
                      <c:pt idx="2">
                        <c:v>19.479499999999998</c:v>
                      </c:pt>
                      <c:pt idx="3">
                        <c:v>80.944500000000005</c:v>
                      </c:pt>
                      <c:pt idx="4">
                        <c:v>-39.923999999999992</c:v>
                      </c:pt>
                      <c:pt idx="5">
                        <c:v>-59.502499999999998</c:v>
                      </c:pt>
                      <c:pt idx="6">
                        <c:v>-20.712499999999995</c:v>
                      </c:pt>
                      <c:pt idx="7">
                        <c:v>-79.887500000000017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76A0-4DE2-87F9-F67EE0B8266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IMU C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Sheet1!$C$18:$C$25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40</c:v>
                      </c:pt>
                      <c:pt idx="1">
                        <c:v>60</c:v>
                      </c:pt>
                      <c:pt idx="2">
                        <c:v>20</c:v>
                      </c:pt>
                      <c:pt idx="3">
                        <c:v>80</c:v>
                      </c:pt>
                      <c:pt idx="4">
                        <c:v>-40</c:v>
                      </c:pt>
                      <c:pt idx="5">
                        <c:v>-60</c:v>
                      </c:pt>
                      <c:pt idx="6">
                        <c:v>-20</c:v>
                      </c:pt>
                      <c:pt idx="7">
                        <c:v>-80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Sheet1!$X$18:$X$25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39.616000000000014</c:v>
                      </c:pt>
                      <c:pt idx="1">
                        <c:v>59.382499999999993</c:v>
                      </c:pt>
                      <c:pt idx="2">
                        <c:v>20.299000000000007</c:v>
                      </c:pt>
                      <c:pt idx="3">
                        <c:v>80.737500000000026</c:v>
                      </c:pt>
                      <c:pt idx="4">
                        <c:v>-40.515499999999989</c:v>
                      </c:pt>
                      <c:pt idx="5">
                        <c:v>-60.983000000000004</c:v>
                      </c:pt>
                      <c:pt idx="6">
                        <c:v>-19.7425</c:v>
                      </c:pt>
                      <c:pt idx="7">
                        <c:v>-79.519500000000008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6A0-4DE2-87F9-F67EE0B8266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IMU 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Sheet1!$C$26:$C$33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40</c:v>
                      </c:pt>
                      <c:pt idx="1">
                        <c:v>60</c:v>
                      </c:pt>
                      <c:pt idx="2">
                        <c:v>20</c:v>
                      </c:pt>
                      <c:pt idx="3">
                        <c:v>80</c:v>
                      </c:pt>
                      <c:pt idx="4">
                        <c:v>-40</c:v>
                      </c:pt>
                      <c:pt idx="5">
                        <c:v>-60</c:v>
                      </c:pt>
                      <c:pt idx="6">
                        <c:v>-20</c:v>
                      </c:pt>
                      <c:pt idx="7">
                        <c:v>-80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Sheet1!$X$26:$X$33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39.990500000000011</c:v>
                      </c:pt>
                      <c:pt idx="1">
                        <c:v>60.371999999999993</c:v>
                      </c:pt>
                      <c:pt idx="2">
                        <c:v>19.862999999999996</c:v>
                      </c:pt>
                      <c:pt idx="3">
                        <c:v>80.040500000000023</c:v>
                      </c:pt>
                      <c:pt idx="4">
                        <c:v>-39.969499999999989</c:v>
                      </c:pt>
                      <c:pt idx="5">
                        <c:v>-59.169000000000018</c:v>
                      </c:pt>
                      <c:pt idx="6">
                        <c:v>-19.659500000000005</c:v>
                      </c:pt>
                      <c:pt idx="7">
                        <c:v>-80.879999999999967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6A0-4DE2-87F9-F67EE0B82664}"/>
                  </c:ext>
                </c:extLst>
              </c15:ser>
            </c15:filteredScatterSeries>
          </c:ext>
        </c:extLst>
      </c:scatterChart>
      <c:valAx>
        <c:axId val="1979176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Applied angle on the goniometer (X axis)</a:t>
                </a:r>
              </a:p>
            </c:rich>
          </c:tx>
          <c:layout>
            <c:manualLayout>
              <c:xMode val="edge"/>
              <c:yMode val="edge"/>
              <c:x val="0.30958246413250601"/>
              <c:y val="0.913750451454652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58633215"/>
        <c:crosses val="autoZero"/>
        <c:crossBetween val="midCat"/>
      </c:valAx>
      <c:valAx>
        <c:axId val="16586332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Measured angle on the IMU (Y axis)</a:t>
                </a:r>
              </a:p>
            </c:rich>
          </c:tx>
          <c:layout>
            <c:manualLayout>
              <c:xMode val="edge"/>
              <c:yMode val="edge"/>
              <c:x val="7.1508977613461089E-2"/>
              <c:y val="0.28266961891660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79176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8921713733151807E-2"/>
          <c:y val="3.6303411371714266E-3"/>
          <c:w val="0.23927377498865274"/>
          <c:h val="0.224324532546818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048556430446189E-2"/>
          <c:y val="7.6423519976669588E-2"/>
          <c:w val="0.89706255468066487"/>
          <c:h val="0.89814814814814814"/>
        </c:manualLayout>
      </c:layout>
      <c:scatterChart>
        <c:scatterStyle val="lineMarker"/>
        <c:varyColors val="0"/>
        <c:ser>
          <c:idx val="2"/>
          <c:order val="2"/>
          <c:tx>
            <c:v>IMU 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Sheet1!$Y$18:$Y$25</c:f>
                <c:numCache>
                  <c:formatCode>General</c:formatCode>
                  <c:ptCount val="8"/>
                  <c:pt idx="0">
                    <c:v>0.3662527168931014</c:v>
                  </c:pt>
                  <c:pt idx="1">
                    <c:v>0.46217876468560953</c:v>
                  </c:pt>
                  <c:pt idx="2">
                    <c:v>0.6120964836226046</c:v>
                  </c:pt>
                  <c:pt idx="3">
                    <c:v>0.85768890814670806</c:v>
                  </c:pt>
                  <c:pt idx="4">
                    <c:v>0.52647262137040884</c:v>
                  </c:pt>
                  <c:pt idx="5">
                    <c:v>6.5622525015984534E-2</c:v>
                  </c:pt>
                  <c:pt idx="6">
                    <c:v>7.3404072739438234E-2</c:v>
                  </c:pt>
                  <c:pt idx="7">
                    <c:v>0.66569690431986406</c:v>
                  </c:pt>
                </c:numCache>
              </c:numRef>
            </c:plus>
            <c:minus>
              <c:numRef>
                <c:f>Sheet1!$Y$18:$Y$25</c:f>
                <c:numCache>
                  <c:formatCode>General</c:formatCode>
                  <c:ptCount val="8"/>
                  <c:pt idx="0">
                    <c:v>0.3662527168931014</c:v>
                  </c:pt>
                  <c:pt idx="1">
                    <c:v>0.46217876468560953</c:v>
                  </c:pt>
                  <c:pt idx="2">
                    <c:v>0.6120964836226046</c:v>
                  </c:pt>
                  <c:pt idx="3">
                    <c:v>0.85768890814670806</c:v>
                  </c:pt>
                  <c:pt idx="4">
                    <c:v>0.52647262137040884</c:v>
                  </c:pt>
                  <c:pt idx="5">
                    <c:v>6.5622525015984534E-2</c:v>
                  </c:pt>
                  <c:pt idx="6">
                    <c:v>7.3404072739438234E-2</c:v>
                  </c:pt>
                  <c:pt idx="7">
                    <c:v>0.66569690431986406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Sheet1!$C$18:$C$25</c:f>
              <c:numCache>
                <c:formatCode>General</c:formatCode>
                <c:ptCount val="8"/>
                <c:pt idx="0">
                  <c:v>40</c:v>
                </c:pt>
                <c:pt idx="1">
                  <c:v>60</c:v>
                </c:pt>
                <c:pt idx="2">
                  <c:v>20</c:v>
                </c:pt>
                <c:pt idx="3">
                  <c:v>80</c:v>
                </c:pt>
                <c:pt idx="4">
                  <c:v>-40</c:v>
                </c:pt>
                <c:pt idx="5">
                  <c:v>-60</c:v>
                </c:pt>
                <c:pt idx="6">
                  <c:v>-20</c:v>
                </c:pt>
                <c:pt idx="7">
                  <c:v>-80</c:v>
                </c:pt>
              </c:numCache>
              <c:extLst xmlns:c15="http://schemas.microsoft.com/office/drawing/2012/chart"/>
            </c:numRef>
          </c:xVal>
          <c:yVal>
            <c:numRef>
              <c:f>Sheet1!$X$18:$X$25</c:f>
              <c:numCache>
                <c:formatCode>General</c:formatCode>
                <c:ptCount val="8"/>
                <c:pt idx="0">
                  <c:v>39.616000000000014</c:v>
                </c:pt>
                <c:pt idx="1">
                  <c:v>59.382499999999993</c:v>
                </c:pt>
                <c:pt idx="2">
                  <c:v>20.299000000000007</c:v>
                </c:pt>
                <c:pt idx="3">
                  <c:v>80.737500000000026</c:v>
                </c:pt>
                <c:pt idx="4">
                  <c:v>-40.515499999999989</c:v>
                </c:pt>
                <c:pt idx="5">
                  <c:v>-60.983000000000004</c:v>
                </c:pt>
                <c:pt idx="6">
                  <c:v>-19.7425</c:v>
                </c:pt>
                <c:pt idx="7">
                  <c:v>-79.519500000000008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013B-4A73-A5DC-35DDAA0AC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176463"/>
        <c:axId val="165863321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IMU A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Sheet1!$C$2:$C$9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40</c:v>
                      </c:pt>
                      <c:pt idx="1">
                        <c:v>60</c:v>
                      </c:pt>
                      <c:pt idx="2">
                        <c:v>20</c:v>
                      </c:pt>
                      <c:pt idx="3">
                        <c:v>80</c:v>
                      </c:pt>
                      <c:pt idx="4">
                        <c:v>-40</c:v>
                      </c:pt>
                      <c:pt idx="5">
                        <c:v>-60</c:v>
                      </c:pt>
                      <c:pt idx="6">
                        <c:v>-20</c:v>
                      </c:pt>
                      <c:pt idx="7">
                        <c:v>-80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Sheet1!$X$2:$X$9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39.558000000000007</c:v>
                      </c:pt>
                      <c:pt idx="1">
                        <c:v>59.601499999999973</c:v>
                      </c:pt>
                      <c:pt idx="2">
                        <c:v>19.479499999999998</c:v>
                      </c:pt>
                      <c:pt idx="3">
                        <c:v>80.944500000000005</c:v>
                      </c:pt>
                      <c:pt idx="4">
                        <c:v>-39.923999999999992</c:v>
                      </c:pt>
                      <c:pt idx="5">
                        <c:v>-59.502499999999998</c:v>
                      </c:pt>
                      <c:pt idx="6">
                        <c:v>-20.712499999999995</c:v>
                      </c:pt>
                      <c:pt idx="7">
                        <c:v>-79.887500000000017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013B-4A73-A5DC-35DDAA0ACB5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IMU B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ysClr val="windowText" lastClr="000000"/>
                            </a:solidFill>
                            <a:latin typeface="Times New Roman" panose="02020603050405020304" pitchFamily="18" charset="0"/>
                            <a:ea typeface="+mn-ea"/>
                            <a:cs typeface="Times New Roman" panose="02020603050405020304" pitchFamily="18" charset="0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40</c:v>
                      </c:pt>
                      <c:pt idx="1">
                        <c:v>60</c:v>
                      </c:pt>
                      <c:pt idx="2">
                        <c:v>20</c:v>
                      </c:pt>
                      <c:pt idx="3">
                        <c:v>80</c:v>
                      </c:pt>
                      <c:pt idx="4">
                        <c:v>-40</c:v>
                      </c:pt>
                      <c:pt idx="5">
                        <c:v>-60</c:v>
                      </c:pt>
                      <c:pt idx="6">
                        <c:v>-20</c:v>
                      </c:pt>
                      <c:pt idx="7">
                        <c:v>-80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Sheet1!$X$10:$X$17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40.741500000000002</c:v>
                      </c:pt>
                      <c:pt idx="1">
                        <c:v>59.579000000000008</c:v>
                      </c:pt>
                      <c:pt idx="2">
                        <c:v>19.803000000000001</c:v>
                      </c:pt>
                      <c:pt idx="3">
                        <c:v>79.628999999999976</c:v>
                      </c:pt>
                      <c:pt idx="4">
                        <c:v>-39.141999999999989</c:v>
                      </c:pt>
                      <c:pt idx="5">
                        <c:v>-61.325499999999998</c:v>
                      </c:pt>
                      <c:pt idx="6">
                        <c:v>-19.562500000000007</c:v>
                      </c:pt>
                      <c:pt idx="7">
                        <c:v>-79.72150000000002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13B-4A73-A5DC-35DDAA0ACB5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IMU 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Sheet1!$C$26:$C$33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40</c:v>
                      </c:pt>
                      <c:pt idx="1">
                        <c:v>60</c:v>
                      </c:pt>
                      <c:pt idx="2">
                        <c:v>20</c:v>
                      </c:pt>
                      <c:pt idx="3">
                        <c:v>80</c:v>
                      </c:pt>
                      <c:pt idx="4">
                        <c:v>-40</c:v>
                      </c:pt>
                      <c:pt idx="5">
                        <c:v>-60</c:v>
                      </c:pt>
                      <c:pt idx="6">
                        <c:v>-20</c:v>
                      </c:pt>
                      <c:pt idx="7">
                        <c:v>-80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Sheet1!$X$26:$X$33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39.990500000000011</c:v>
                      </c:pt>
                      <c:pt idx="1">
                        <c:v>60.371999999999993</c:v>
                      </c:pt>
                      <c:pt idx="2">
                        <c:v>19.862999999999996</c:v>
                      </c:pt>
                      <c:pt idx="3">
                        <c:v>80.040500000000023</c:v>
                      </c:pt>
                      <c:pt idx="4">
                        <c:v>-39.969499999999989</c:v>
                      </c:pt>
                      <c:pt idx="5">
                        <c:v>-59.169000000000018</c:v>
                      </c:pt>
                      <c:pt idx="6">
                        <c:v>-19.659500000000005</c:v>
                      </c:pt>
                      <c:pt idx="7">
                        <c:v>-80.879999999999967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13B-4A73-A5DC-35DDAA0ACB57}"/>
                  </c:ext>
                </c:extLst>
              </c15:ser>
            </c15:filteredScatterSeries>
          </c:ext>
        </c:extLst>
      </c:scatterChart>
      <c:valAx>
        <c:axId val="1979176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Applied angle on the goniometer (X axis)</a:t>
                </a:r>
              </a:p>
            </c:rich>
          </c:tx>
          <c:layout>
            <c:manualLayout>
              <c:xMode val="edge"/>
              <c:yMode val="edge"/>
              <c:x val="0.30958246413250601"/>
              <c:y val="0.913750451454652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58633215"/>
        <c:crosses val="autoZero"/>
        <c:crossBetween val="midCat"/>
      </c:valAx>
      <c:valAx>
        <c:axId val="16586332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Measured angle on the IMU (Y axis)</a:t>
                </a:r>
              </a:p>
            </c:rich>
          </c:tx>
          <c:layout>
            <c:manualLayout>
              <c:xMode val="edge"/>
              <c:yMode val="edge"/>
              <c:x val="6.6468886066349431E-2"/>
              <c:y val="0.277013910815272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79176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1441855102924023E-2"/>
          <c:y val="1.2113903289172792E-2"/>
          <c:w val="0.23927377498865274"/>
          <c:h val="0.224324532546818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048556430446189E-2"/>
          <c:y val="7.6423519976669588E-2"/>
          <c:w val="0.89706255468066487"/>
          <c:h val="0.89814814814814814"/>
        </c:manualLayout>
      </c:layout>
      <c:scatterChart>
        <c:scatterStyle val="lineMarker"/>
        <c:varyColors val="0"/>
        <c:ser>
          <c:idx val="3"/>
          <c:order val="3"/>
          <c:tx>
            <c:v>IMU 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Sheet1!$Y$26:$Y$33</c:f>
                <c:numCache>
                  <c:formatCode>General</c:formatCode>
                  <c:ptCount val="8"/>
                  <c:pt idx="0">
                    <c:v>0.37263605780835118</c:v>
                  </c:pt>
                  <c:pt idx="1">
                    <c:v>1.880649383926469E-2</c:v>
                  </c:pt>
                  <c:pt idx="2">
                    <c:v>0.41679352454814184</c:v>
                  </c:pt>
                  <c:pt idx="3">
                    <c:v>0.37595457452366055</c:v>
                  </c:pt>
                  <c:pt idx="4">
                    <c:v>0.7256465356748012</c:v>
                  </c:pt>
                  <c:pt idx="5">
                    <c:v>0.80975564865354022</c:v>
                  </c:pt>
                  <c:pt idx="6">
                    <c:v>2.2360679775001394E-3</c:v>
                  </c:pt>
                  <c:pt idx="7">
                    <c:v>0.39095025932099892</c:v>
                  </c:pt>
                </c:numCache>
              </c:numRef>
            </c:plus>
            <c:minus>
              <c:numRef>
                <c:f>Sheet1!$Y$26:$Y$33</c:f>
                <c:numCache>
                  <c:formatCode>General</c:formatCode>
                  <c:ptCount val="8"/>
                  <c:pt idx="0">
                    <c:v>0.37263605780835118</c:v>
                  </c:pt>
                  <c:pt idx="1">
                    <c:v>1.880649383926469E-2</c:v>
                  </c:pt>
                  <c:pt idx="2">
                    <c:v>0.41679352454814184</c:v>
                  </c:pt>
                  <c:pt idx="3">
                    <c:v>0.37595457452366055</c:v>
                  </c:pt>
                  <c:pt idx="4">
                    <c:v>0.7256465356748012</c:v>
                  </c:pt>
                  <c:pt idx="5">
                    <c:v>0.80975564865354022</c:v>
                  </c:pt>
                  <c:pt idx="6">
                    <c:v>2.2360679775001394E-3</c:v>
                  </c:pt>
                  <c:pt idx="7">
                    <c:v>0.39095025932099892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Sheet1!$C$26:$C$33</c:f>
              <c:numCache>
                <c:formatCode>General</c:formatCode>
                <c:ptCount val="8"/>
                <c:pt idx="0">
                  <c:v>40</c:v>
                </c:pt>
                <c:pt idx="1">
                  <c:v>60</c:v>
                </c:pt>
                <c:pt idx="2">
                  <c:v>20</c:v>
                </c:pt>
                <c:pt idx="3">
                  <c:v>80</c:v>
                </c:pt>
                <c:pt idx="4">
                  <c:v>-40</c:v>
                </c:pt>
                <c:pt idx="5">
                  <c:v>-60</c:v>
                </c:pt>
                <c:pt idx="6">
                  <c:v>-20</c:v>
                </c:pt>
                <c:pt idx="7">
                  <c:v>-80</c:v>
                </c:pt>
              </c:numCache>
              <c:extLst xmlns:c15="http://schemas.microsoft.com/office/drawing/2012/chart"/>
            </c:numRef>
          </c:xVal>
          <c:yVal>
            <c:numRef>
              <c:f>Sheet1!$X$26:$X$33</c:f>
              <c:numCache>
                <c:formatCode>General</c:formatCode>
                <c:ptCount val="8"/>
                <c:pt idx="0">
                  <c:v>39.990500000000011</c:v>
                </c:pt>
                <c:pt idx="1">
                  <c:v>60.371999999999993</c:v>
                </c:pt>
                <c:pt idx="2">
                  <c:v>19.862999999999996</c:v>
                </c:pt>
                <c:pt idx="3">
                  <c:v>80.040500000000023</c:v>
                </c:pt>
                <c:pt idx="4">
                  <c:v>-39.969499999999989</c:v>
                </c:pt>
                <c:pt idx="5">
                  <c:v>-59.169000000000018</c:v>
                </c:pt>
                <c:pt idx="6">
                  <c:v>-19.659500000000005</c:v>
                </c:pt>
                <c:pt idx="7">
                  <c:v>-80.879999999999967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D88F-47B0-83CC-1329F6D5E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176463"/>
        <c:axId val="165863321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IMU A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ysClr val="windowText" lastClr="000000"/>
                            </a:solidFill>
                            <a:latin typeface="Times New Roman" panose="02020603050405020304" pitchFamily="18" charset="0"/>
                            <a:ea typeface="+mn-ea"/>
                            <a:cs typeface="Times New Roman" panose="02020603050405020304" pitchFamily="18" charset="0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Sheet1!$C$2:$C$9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40</c:v>
                      </c:pt>
                      <c:pt idx="1">
                        <c:v>60</c:v>
                      </c:pt>
                      <c:pt idx="2">
                        <c:v>20</c:v>
                      </c:pt>
                      <c:pt idx="3">
                        <c:v>80</c:v>
                      </c:pt>
                      <c:pt idx="4">
                        <c:v>-40</c:v>
                      </c:pt>
                      <c:pt idx="5">
                        <c:v>-60</c:v>
                      </c:pt>
                      <c:pt idx="6">
                        <c:v>-20</c:v>
                      </c:pt>
                      <c:pt idx="7">
                        <c:v>-80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Sheet1!$X$2:$X$9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39.558000000000007</c:v>
                      </c:pt>
                      <c:pt idx="1">
                        <c:v>59.601499999999973</c:v>
                      </c:pt>
                      <c:pt idx="2">
                        <c:v>19.479499999999998</c:v>
                      </c:pt>
                      <c:pt idx="3">
                        <c:v>80.944500000000005</c:v>
                      </c:pt>
                      <c:pt idx="4">
                        <c:v>-39.923999999999992</c:v>
                      </c:pt>
                      <c:pt idx="5">
                        <c:v>-59.502499999999998</c:v>
                      </c:pt>
                      <c:pt idx="6">
                        <c:v>-20.712499999999995</c:v>
                      </c:pt>
                      <c:pt idx="7">
                        <c:v>-79.887500000000017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88F-47B0-83CC-1329F6D5EBC3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IMU B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40</c:v>
                      </c:pt>
                      <c:pt idx="1">
                        <c:v>60</c:v>
                      </c:pt>
                      <c:pt idx="2">
                        <c:v>20</c:v>
                      </c:pt>
                      <c:pt idx="3">
                        <c:v>80</c:v>
                      </c:pt>
                      <c:pt idx="4">
                        <c:v>-40</c:v>
                      </c:pt>
                      <c:pt idx="5">
                        <c:v>-60</c:v>
                      </c:pt>
                      <c:pt idx="6">
                        <c:v>-20</c:v>
                      </c:pt>
                      <c:pt idx="7">
                        <c:v>-80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Sheet1!$X$10:$X$17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40.741500000000002</c:v>
                      </c:pt>
                      <c:pt idx="1">
                        <c:v>59.579000000000008</c:v>
                      </c:pt>
                      <c:pt idx="2">
                        <c:v>19.803000000000001</c:v>
                      </c:pt>
                      <c:pt idx="3">
                        <c:v>79.628999999999976</c:v>
                      </c:pt>
                      <c:pt idx="4">
                        <c:v>-39.141999999999989</c:v>
                      </c:pt>
                      <c:pt idx="5">
                        <c:v>-61.325499999999998</c:v>
                      </c:pt>
                      <c:pt idx="6">
                        <c:v>-19.562500000000007</c:v>
                      </c:pt>
                      <c:pt idx="7">
                        <c:v>-79.72150000000002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88F-47B0-83CC-1329F6D5EBC3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IMU C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Sheet1!$C$18:$C$25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40</c:v>
                      </c:pt>
                      <c:pt idx="1">
                        <c:v>60</c:v>
                      </c:pt>
                      <c:pt idx="2">
                        <c:v>20</c:v>
                      </c:pt>
                      <c:pt idx="3">
                        <c:v>80</c:v>
                      </c:pt>
                      <c:pt idx="4">
                        <c:v>-40</c:v>
                      </c:pt>
                      <c:pt idx="5">
                        <c:v>-60</c:v>
                      </c:pt>
                      <c:pt idx="6">
                        <c:v>-20</c:v>
                      </c:pt>
                      <c:pt idx="7">
                        <c:v>-80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Sheet1!$X$18:$X$25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39.616000000000014</c:v>
                      </c:pt>
                      <c:pt idx="1">
                        <c:v>59.382499999999993</c:v>
                      </c:pt>
                      <c:pt idx="2">
                        <c:v>20.299000000000007</c:v>
                      </c:pt>
                      <c:pt idx="3">
                        <c:v>80.737500000000026</c:v>
                      </c:pt>
                      <c:pt idx="4">
                        <c:v>-40.515499999999989</c:v>
                      </c:pt>
                      <c:pt idx="5">
                        <c:v>-60.983000000000004</c:v>
                      </c:pt>
                      <c:pt idx="6">
                        <c:v>-19.7425</c:v>
                      </c:pt>
                      <c:pt idx="7">
                        <c:v>-79.519500000000008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88F-47B0-83CC-1329F6D5EBC3}"/>
                  </c:ext>
                </c:extLst>
              </c15:ser>
            </c15:filteredScatterSeries>
          </c:ext>
        </c:extLst>
      </c:scatterChart>
      <c:valAx>
        <c:axId val="1979176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Applied angle on the goniometer (X axis)</a:t>
                </a:r>
              </a:p>
            </c:rich>
          </c:tx>
          <c:layout>
            <c:manualLayout>
              <c:xMode val="edge"/>
              <c:yMode val="edge"/>
              <c:x val="0.30958246413250601"/>
              <c:y val="0.913750451454652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58633215"/>
        <c:crosses val="autoZero"/>
        <c:crossBetween val="midCat"/>
      </c:valAx>
      <c:valAx>
        <c:axId val="16586332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Measured angle on the IMU (Y axis)</a:t>
                </a:r>
              </a:p>
            </c:rich>
          </c:tx>
          <c:layout>
            <c:manualLayout>
              <c:xMode val="edge"/>
              <c:yMode val="edge"/>
              <c:x val="7.6549069160572747E-2"/>
              <c:y val="0.28266961891660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79176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8921713733151807E-2"/>
          <c:y val="3.6303411371714266E-3"/>
          <c:w val="0.23927377498865274"/>
          <c:h val="0.224324532546818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209549</xdr:colOff>
      <xdr:row>0</xdr:row>
      <xdr:rowOff>161926</xdr:rowOff>
    </xdr:from>
    <xdr:to>
      <xdr:col>20</xdr:col>
      <xdr:colOff>504825</xdr:colOff>
      <xdr:row>31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FEAAC6-E130-4C22-96EF-06FEC067A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197427</xdr:colOff>
      <xdr:row>34</xdr:row>
      <xdr:rowOff>115598</xdr:rowOff>
    </xdr:from>
    <xdr:to>
      <xdr:col>8</xdr:col>
      <xdr:colOff>110836</xdr:colOff>
      <xdr:row>58</xdr:row>
      <xdr:rowOff>34636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F1D86F-4466-4A35-8B26-FFCF7D043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536864</xdr:colOff>
      <xdr:row>34</xdr:row>
      <xdr:rowOff>121228</xdr:rowOff>
    </xdr:from>
    <xdr:to>
      <xdr:col>17</xdr:col>
      <xdr:colOff>121228</xdr:colOff>
      <xdr:row>58</xdr:row>
      <xdr:rowOff>40266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34DCE5-D078-4374-9A58-30163631B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381000</xdr:colOff>
      <xdr:row>34</xdr:row>
      <xdr:rowOff>138546</xdr:rowOff>
    </xdr:from>
    <xdr:to>
      <xdr:col>26</xdr:col>
      <xdr:colOff>129886</xdr:colOff>
      <xdr:row>58</xdr:row>
      <xdr:rowOff>57584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8DAA9B-65FD-46DE-949C-34A417F26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225137</xdr:colOff>
      <xdr:row>59</xdr:row>
      <xdr:rowOff>138545</xdr:rowOff>
    </xdr:from>
    <xdr:to>
      <xdr:col>8</xdr:col>
      <xdr:colOff>138546</xdr:colOff>
      <xdr:row>83</xdr:row>
      <xdr:rowOff>57583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06B101-CF10-4406-8A9E-B497BE9FB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2DAFF-B4B7-44B6-A9B3-76F62B683B2D}">
  <dimension ref="A1:Y120"/>
  <sheetViews>
    <sheetView workbookViewId="0">
      <selection activeCell="AA26" sqref="AA26"/>
    </sheetView>
  </sheetViews>
  <sheetFormatPr defaultRowHeight="15" x14ac:dyDescent="0.25"/>
  <cols>
    <col min="1" max="1" width="6.140625" style="2" bestFit="1" customWidth="1"/>
    <col min="2" max="2" width="8" style="2" bestFit="1" customWidth="1"/>
    <col min="3" max="3" width="8.28515625" style="2" customWidth="1"/>
    <col min="4" max="4" width="9.85546875" style="2" bestFit="1" customWidth="1"/>
    <col min="5" max="5" width="9.140625" style="1"/>
    <col min="7" max="7" width="0" hidden="1" customWidth="1"/>
  </cols>
  <sheetData>
    <row r="1" spans="1:25" x14ac:dyDescent="0.25">
      <c r="A1" s="2" t="s">
        <v>0</v>
      </c>
      <c r="B1" s="2" t="s">
        <v>3</v>
      </c>
      <c r="C1" s="2" t="s">
        <v>1</v>
      </c>
      <c r="D1" s="2" t="s">
        <v>2</v>
      </c>
      <c r="E1" s="2" t="s">
        <v>4</v>
      </c>
      <c r="F1" s="2" t="s">
        <v>15</v>
      </c>
    </row>
    <row r="2" spans="1:25" x14ac:dyDescent="0.25">
      <c r="A2" s="2">
        <v>1</v>
      </c>
      <c r="B2" s="2">
        <v>10</v>
      </c>
      <c r="C2" s="2" t="s">
        <v>5</v>
      </c>
      <c r="D2" s="2">
        <v>8.76</v>
      </c>
      <c r="E2" s="1">
        <f>($B2-$D2)</f>
        <v>1.2400000000000002</v>
      </c>
      <c r="F2" s="1">
        <f>ABS($B2-$D2)*100/ABS(B2)</f>
        <v>12.400000000000002</v>
      </c>
    </row>
    <row r="3" spans="1:25" x14ac:dyDescent="0.25">
      <c r="A3" s="2">
        <v>2</v>
      </c>
      <c r="B3" s="2">
        <v>10</v>
      </c>
      <c r="C3" s="2" t="s">
        <v>6</v>
      </c>
      <c r="D3" s="2">
        <v>11.17</v>
      </c>
      <c r="E3" s="1">
        <f t="shared" ref="E3:E66" si="0">($B3-$D3)</f>
        <v>-1.17</v>
      </c>
      <c r="F3" s="1">
        <f t="shared" ref="F3:F66" si="1">ABS($B3-$D3)*100/ABS(B3)</f>
        <v>11.7</v>
      </c>
      <c r="G3">
        <f>STDEV(D2:D11)</f>
        <v>1.5559438007560256</v>
      </c>
      <c r="W3" s="3" t="s">
        <v>18</v>
      </c>
      <c r="X3" s="3" t="s">
        <v>16</v>
      </c>
      <c r="Y3" s="3" t="s">
        <v>17</v>
      </c>
    </row>
    <row r="4" spans="1:25" x14ac:dyDescent="0.25">
      <c r="A4" s="2">
        <v>3</v>
      </c>
      <c r="B4" s="2">
        <v>10</v>
      </c>
      <c r="C4" s="2" t="s">
        <v>7</v>
      </c>
      <c r="D4" s="2">
        <v>10</v>
      </c>
      <c r="E4" s="1">
        <f t="shared" si="0"/>
        <v>0</v>
      </c>
      <c r="F4" s="1">
        <f t="shared" si="1"/>
        <v>0</v>
      </c>
      <c r="G4">
        <f>STDEV(D12:D21)</f>
        <v>1.5153749077740168</v>
      </c>
      <c r="W4" s="3">
        <v>10</v>
      </c>
      <c r="X4" s="4">
        <f>AVERAGEIF($B$2:$B$101,$W4,$D$2:$D$101)</f>
        <v>11.215</v>
      </c>
      <c r="Y4" s="4">
        <v>1.5559438007560256</v>
      </c>
    </row>
    <row r="5" spans="1:25" x14ac:dyDescent="0.25">
      <c r="A5" s="2">
        <v>4</v>
      </c>
      <c r="B5" s="2">
        <v>10</v>
      </c>
      <c r="C5" s="2" t="s">
        <v>8</v>
      </c>
      <c r="D5" s="2">
        <v>10.039999999999999</v>
      </c>
      <c r="E5" s="1">
        <f t="shared" si="0"/>
        <v>-3.9999999999999147E-2</v>
      </c>
      <c r="F5" s="1">
        <f t="shared" si="1"/>
        <v>0.39999999999999147</v>
      </c>
      <c r="G5">
        <f>STDEV(D22:D31)</f>
        <v>1.4449717413615164</v>
      </c>
      <c r="W5" s="3">
        <v>20</v>
      </c>
      <c r="X5" s="4">
        <f t="shared" ref="X5:X13" si="2">AVERAGEIF($B$2:$B$101,$W5,$D$2:$D$101)</f>
        <v>21.375000000000004</v>
      </c>
      <c r="Y5" s="4">
        <v>1.5153749077740168</v>
      </c>
    </row>
    <row r="6" spans="1:25" x14ac:dyDescent="0.25">
      <c r="A6" s="2">
        <v>5</v>
      </c>
      <c r="B6" s="2">
        <v>10</v>
      </c>
      <c r="C6" s="2" t="s">
        <v>9</v>
      </c>
      <c r="D6" s="2">
        <v>13.91</v>
      </c>
      <c r="E6" s="1">
        <f t="shared" si="0"/>
        <v>-3.91</v>
      </c>
      <c r="F6" s="1">
        <f t="shared" si="1"/>
        <v>39.1</v>
      </c>
      <c r="G6">
        <f>STDEV(D32:D41)</f>
        <v>0.872318112209583</v>
      </c>
      <c r="W6" s="3">
        <v>40</v>
      </c>
      <c r="X6" s="4">
        <f t="shared" si="2"/>
        <v>40.150999999999996</v>
      </c>
      <c r="Y6" s="4">
        <v>1.4449717413615164</v>
      </c>
    </row>
    <row r="7" spans="1:25" x14ac:dyDescent="0.25">
      <c r="A7" s="2">
        <v>6</v>
      </c>
      <c r="B7" s="2">
        <v>10</v>
      </c>
      <c r="C7" s="2" t="s">
        <v>10</v>
      </c>
      <c r="D7" s="2">
        <v>11.65</v>
      </c>
      <c r="E7" s="1">
        <f t="shared" si="0"/>
        <v>-1.6500000000000004</v>
      </c>
      <c r="F7" s="1">
        <f t="shared" si="1"/>
        <v>16.500000000000004</v>
      </c>
      <c r="G7">
        <f>STDEV(D42:D51)</f>
        <v>1.6533430779282725</v>
      </c>
      <c r="W7" s="3">
        <v>60</v>
      </c>
      <c r="X7" s="4">
        <f t="shared" si="2"/>
        <v>59.804999999999993</v>
      </c>
      <c r="Y7" s="4">
        <v>0.872318112209583</v>
      </c>
    </row>
    <row r="8" spans="1:25" x14ac:dyDescent="0.25">
      <c r="A8" s="2">
        <v>7</v>
      </c>
      <c r="B8" s="2">
        <v>10</v>
      </c>
      <c r="C8" s="2" t="s">
        <v>11</v>
      </c>
      <c r="D8" s="2">
        <v>10.029999999999999</v>
      </c>
      <c r="E8" s="1">
        <f t="shared" si="0"/>
        <v>-2.9999999999999361E-2</v>
      </c>
      <c r="F8" s="1">
        <f t="shared" si="1"/>
        <v>0.29999999999999361</v>
      </c>
      <c r="G8">
        <f>STDEV(D52:D61)</f>
        <v>0.48860800011643046</v>
      </c>
      <c r="W8" s="3">
        <v>80</v>
      </c>
      <c r="X8" s="4">
        <f t="shared" si="2"/>
        <v>77.578999999999994</v>
      </c>
      <c r="Y8" s="4">
        <v>1.6533430779282725</v>
      </c>
    </row>
    <row r="9" spans="1:25" x14ac:dyDescent="0.25">
      <c r="A9" s="2">
        <v>8</v>
      </c>
      <c r="B9" s="2">
        <v>10</v>
      </c>
      <c r="C9" s="2" t="s">
        <v>12</v>
      </c>
      <c r="D9" s="2">
        <v>12.46</v>
      </c>
      <c r="E9" s="1">
        <f t="shared" si="0"/>
        <v>-2.4600000000000009</v>
      </c>
      <c r="F9" s="1">
        <f t="shared" si="1"/>
        <v>24.600000000000009</v>
      </c>
      <c r="G9">
        <f>STDEV(D62:D71)</f>
        <v>0.53377481727368459</v>
      </c>
      <c r="W9" s="3">
        <f>-1*W4</f>
        <v>-10</v>
      </c>
      <c r="X9" s="4">
        <f t="shared" si="2"/>
        <v>-10.114000000000001</v>
      </c>
      <c r="Y9" s="4">
        <v>0.48860800011643046</v>
      </c>
    </row>
    <row r="10" spans="1:25" x14ac:dyDescent="0.25">
      <c r="A10" s="2">
        <v>9</v>
      </c>
      <c r="B10" s="2">
        <v>10</v>
      </c>
      <c r="C10" s="2" t="s">
        <v>13</v>
      </c>
      <c r="D10" s="2">
        <v>11.34</v>
      </c>
      <c r="E10" s="1">
        <f t="shared" si="0"/>
        <v>-1.3399999999999999</v>
      </c>
      <c r="F10" s="1">
        <f t="shared" si="1"/>
        <v>13.4</v>
      </c>
      <c r="G10">
        <f>STDEV(D72:D81)</f>
        <v>0.52078573115800342</v>
      </c>
      <c r="W10" s="3">
        <f t="shared" ref="W10:W13" si="3">-1*W5</f>
        <v>-20</v>
      </c>
      <c r="X10" s="4">
        <f t="shared" si="2"/>
        <v>-20.134000000000004</v>
      </c>
      <c r="Y10" s="4">
        <v>0.53377481727368459</v>
      </c>
    </row>
    <row r="11" spans="1:25" x14ac:dyDescent="0.25">
      <c r="A11" s="2">
        <v>10</v>
      </c>
      <c r="B11" s="2">
        <v>10</v>
      </c>
      <c r="C11" s="2" t="s">
        <v>14</v>
      </c>
      <c r="D11" s="2">
        <v>12.79</v>
      </c>
      <c r="E11" s="1">
        <f t="shared" si="0"/>
        <v>-2.7899999999999991</v>
      </c>
      <c r="F11" s="1">
        <f t="shared" si="1"/>
        <v>27.899999999999988</v>
      </c>
      <c r="G11">
        <f>STDEV(D82:D91)</f>
        <v>1.6890247021415781</v>
      </c>
      <c r="W11" s="3">
        <f t="shared" si="3"/>
        <v>-40</v>
      </c>
      <c r="X11" s="4">
        <f t="shared" si="2"/>
        <v>-38.962000000000003</v>
      </c>
      <c r="Y11" s="4">
        <v>0.52078573115800342</v>
      </c>
    </row>
    <row r="12" spans="1:25" x14ac:dyDescent="0.25">
      <c r="A12" s="2">
        <v>11</v>
      </c>
      <c r="B12" s="2">
        <v>20</v>
      </c>
      <c r="C12" s="2" t="s">
        <v>5</v>
      </c>
      <c r="D12" s="2">
        <v>19.21</v>
      </c>
      <c r="E12" s="1">
        <f t="shared" si="0"/>
        <v>0.78999999999999915</v>
      </c>
      <c r="F12" s="1">
        <f t="shared" si="1"/>
        <v>3.9499999999999957</v>
      </c>
      <c r="G12">
        <f>STDEV(D92:D101)</f>
        <v>1.63444214064344</v>
      </c>
      <c r="W12" s="3">
        <f t="shared" si="3"/>
        <v>-60</v>
      </c>
      <c r="X12" s="4">
        <f t="shared" si="2"/>
        <v>-58.656000000000006</v>
      </c>
      <c r="Y12" s="4">
        <v>1.6890247021415781</v>
      </c>
    </row>
    <row r="13" spans="1:25" x14ac:dyDescent="0.25">
      <c r="A13" s="2">
        <v>12</v>
      </c>
      <c r="B13" s="2">
        <v>20</v>
      </c>
      <c r="C13" s="2" t="s">
        <v>6</v>
      </c>
      <c r="D13" s="2">
        <v>20.350000000000001</v>
      </c>
      <c r="E13" s="1">
        <f t="shared" si="0"/>
        <v>-0.35000000000000142</v>
      </c>
      <c r="F13" s="1">
        <f t="shared" si="1"/>
        <v>1.7500000000000071</v>
      </c>
      <c r="W13" s="3">
        <f t="shared" si="3"/>
        <v>-80</v>
      </c>
      <c r="X13" s="4">
        <f t="shared" si="2"/>
        <v>-79.056999999999988</v>
      </c>
      <c r="Y13" s="4">
        <v>1.63444214064344</v>
      </c>
    </row>
    <row r="14" spans="1:25" x14ac:dyDescent="0.25">
      <c r="A14" s="2">
        <v>13</v>
      </c>
      <c r="B14" s="2">
        <v>20</v>
      </c>
      <c r="C14" s="2" t="s">
        <v>7</v>
      </c>
      <c r="D14" s="2">
        <v>22.15</v>
      </c>
      <c r="E14" s="1">
        <f t="shared" si="0"/>
        <v>-2.1499999999999986</v>
      </c>
      <c r="F14" s="1">
        <f t="shared" si="1"/>
        <v>10.749999999999993</v>
      </c>
    </row>
    <row r="15" spans="1:25" x14ac:dyDescent="0.25">
      <c r="A15" s="2">
        <v>14</v>
      </c>
      <c r="B15" s="2">
        <v>20</v>
      </c>
      <c r="C15" s="2" t="s">
        <v>8</v>
      </c>
      <c r="D15" s="2">
        <v>21.02</v>
      </c>
      <c r="E15" s="1">
        <f t="shared" si="0"/>
        <v>-1.0199999999999996</v>
      </c>
      <c r="F15" s="1">
        <f t="shared" si="1"/>
        <v>5.0999999999999979</v>
      </c>
    </row>
    <row r="16" spans="1:25" x14ac:dyDescent="0.25">
      <c r="A16" s="2">
        <v>15</v>
      </c>
      <c r="B16" s="2">
        <v>20</v>
      </c>
      <c r="C16" s="2" t="s">
        <v>9</v>
      </c>
      <c r="D16" s="2">
        <v>20.87</v>
      </c>
      <c r="E16" s="1">
        <f t="shared" si="0"/>
        <v>-0.87000000000000099</v>
      </c>
      <c r="F16" s="1">
        <f t="shared" si="1"/>
        <v>4.350000000000005</v>
      </c>
    </row>
    <row r="17" spans="1:6" x14ac:dyDescent="0.25">
      <c r="A17" s="2">
        <v>16</v>
      </c>
      <c r="B17" s="2">
        <v>20</v>
      </c>
      <c r="C17" s="2" t="s">
        <v>10</v>
      </c>
      <c r="D17" s="2">
        <v>20.87</v>
      </c>
      <c r="E17" s="1">
        <f t="shared" si="0"/>
        <v>-0.87000000000000099</v>
      </c>
      <c r="F17" s="1">
        <f t="shared" si="1"/>
        <v>4.350000000000005</v>
      </c>
    </row>
    <row r="18" spans="1:6" x14ac:dyDescent="0.25">
      <c r="A18" s="2">
        <v>17</v>
      </c>
      <c r="B18" s="2">
        <v>20</v>
      </c>
      <c r="C18" s="2" t="s">
        <v>11</v>
      </c>
      <c r="D18" s="2">
        <v>23.24</v>
      </c>
      <c r="E18" s="1">
        <f t="shared" si="0"/>
        <v>-3.2399999999999984</v>
      </c>
      <c r="F18" s="1">
        <f t="shared" si="1"/>
        <v>16.199999999999992</v>
      </c>
    </row>
    <row r="19" spans="1:6" x14ac:dyDescent="0.25">
      <c r="A19" s="2">
        <v>18</v>
      </c>
      <c r="B19" s="2">
        <v>20</v>
      </c>
      <c r="C19" s="2" t="s">
        <v>12</v>
      </c>
      <c r="D19" s="2">
        <v>20.71</v>
      </c>
      <c r="E19" s="1">
        <f t="shared" si="0"/>
        <v>-0.71000000000000085</v>
      </c>
      <c r="F19" s="1">
        <f t="shared" si="1"/>
        <v>3.5500000000000043</v>
      </c>
    </row>
    <row r="20" spans="1:6" x14ac:dyDescent="0.25">
      <c r="A20" s="2">
        <v>19</v>
      </c>
      <c r="B20" s="2">
        <v>20</v>
      </c>
      <c r="C20" s="2" t="s">
        <v>13</v>
      </c>
      <c r="D20" s="2">
        <v>24.46</v>
      </c>
      <c r="E20" s="1">
        <f t="shared" si="0"/>
        <v>-4.4600000000000009</v>
      </c>
      <c r="F20" s="1">
        <f t="shared" si="1"/>
        <v>22.300000000000004</v>
      </c>
    </row>
    <row r="21" spans="1:6" x14ac:dyDescent="0.25">
      <c r="A21" s="2">
        <v>20</v>
      </c>
      <c r="B21" s="2">
        <v>20</v>
      </c>
      <c r="C21" s="2" t="s">
        <v>14</v>
      </c>
      <c r="D21" s="2">
        <v>20.87</v>
      </c>
      <c r="E21" s="1">
        <f t="shared" si="0"/>
        <v>-0.87000000000000099</v>
      </c>
      <c r="F21" s="1">
        <f t="shared" si="1"/>
        <v>4.350000000000005</v>
      </c>
    </row>
    <row r="22" spans="1:6" x14ac:dyDescent="0.25">
      <c r="A22" s="2">
        <v>21</v>
      </c>
      <c r="B22" s="2">
        <v>40</v>
      </c>
      <c r="C22" s="2" t="s">
        <v>5</v>
      </c>
      <c r="D22" s="2">
        <v>37.79</v>
      </c>
      <c r="E22" s="1">
        <f t="shared" si="0"/>
        <v>2.2100000000000009</v>
      </c>
      <c r="F22" s="1">
        <f t="shared" si="1"/>
        <v>5.5250000000000021</v>
      </c>
    </row>
    <row r="23" spans="1:6" x14ac:dyDescent="0.25">
      <c r="A23" s="2">
        <v>22</v>
      </c>
      <c r="B23" s="2">
        <v>40</v>
      </c>
      <c r="C23" s="2" t="s">
        <v>6</v>
      </c>
      <c r="D23" s="2">
        <v>39.01</v>
      </c>
      <c r="E23" s="1">
        <f t="shared" si="0"/>
        <v>0.99000000000000199</v>
      </c>
      <c r="F23" s="1">
        <f t="shared" si="1"/>
        <v>2.475000000000005</v>
      </c>
    </row>
    <row r="24" spans="1:6" x14ac:dyDescent="0.25">
      <c r="A24" s="2">
        <v>23</v>
      </c>
      <c r="B24" s="2">
        <v>40</v>
      </c>
      <c r="C24" s="2" t="s">
        <v>7</v>
      </c>
      <c r="D24" s="2">
        <v>40.130000000000003</v>
      </c>
      <c r="E24" s="1">
        <f t="shared" si="0"/>
        <v>-0.13000000000000256</v>
      </c>
      <c r="F24" s="1">
        <f t="shared" si="1"/>
        <v>0.32500000000000639</v>
      </c>
    </row>
    <row r="25" spans="1:6" x14ac:dyDescent="0.25">
      <c r="A25" s="2">
        <v>24</v>
      </c>
      <c r="B25" s="2">
        <v>40</v>
      </c>
      <c r="C25" s="2" t="s">
        <v>8</v>
      </c>
      <c r="D25" s="2">
        <v>39.31</v>
      </c>
      <c r="E25" s="1">
        <f t="shared" si="0"/>
        <v>0.68999999999999773</v>
      </c>
      <c r="F25" s="1">
        <f t="shared" si="1"/>
        <v>1.7249999999999943</v>
      </c>
    </row>
    <row r="26" spans="1:6" x14ac:dyDescent="0.25">
      <c r="A26" s="2">
        <v>25</v>
      </c>
      <c r="B26" s="2">
        <v>40</v>
      </c>
      <c r="C26" s="2" t="s">
        <v>9</v>
      </c>
      <c r="D26" s="2">
        <v>42.17</v>
      </c>
      <c r="E26" s="1">
        <f t="shared" si="0"/>
        <v>-2.1700000000000017</v>
      </c>
      <c r="F26" s="1">
        <f t="shared" si="1"/>
        <v>5.4250000000000043</v>
      </c>
    </row>
    <row r="27" spans="1:6" x14ac:dyDescent="0.25">
      <c r="A27" s="2">
        <v>26</v>
      </c>
      <c r="B27" s="2">
        <v>40</v>
      </c>
      <c r="C27" s="2" t="s">
        <v>10</v>
      </c>
      <c r="D27" s="2">
        <v>40.130000000000003</v>
      </c>
      <c r="E27" s="1">
        <f t="shared" si="0"/>
        <v>-0.13000000000000256</v>
      </c>
      <c r="F27" s="1">
        <f t="shared" si="1"/>
        <v>0.32500000000000639</v>
      </c>
    </row>
    <row r="28" spans="1:6" x14ac:dyDescent="0.25">
      <c r="A28" s="2">
        <v>27</v>
      </c>
      <c r="B28" s="2">
        <v>40</v>
      </c>
      <c r="C28" s="2" t="s">
        <v>11</v>
      </c>
      <c r="D28" s="2">
        <v>39.4</v>
      </c>
      <c r="E28" s="1">
        <f t="shared" si="0"/>
        <v>0.60000000000000142</v>
      </c>
      <c r="F28" s="1">
        <f t="shared" si="1"/>
        <v>1.5000000000000036</v>
      </c>
    </row>
    <row r="29" spans="1:6" x14ac:dyDescent="0.25">
      <c r="A29" s="2">
        <v>28</v>
      </c>
      <c r="B29" s="2">
        <v>40</v>
      </c>
      <c r="C29" s="2" t="s">
        <v>12</v>
      </c>
      <c r="D29" s="2">
        <v>42.48</v>
      </c>
      <c r="E29" s="1">
        <f t="shared" si="0"/>
        <v>-2.4799999999999969</v>
      </c>
      <c r="F29" s="1">
        <f t="shared" si="1"/>
        <v>6.1999999999999922</v>
      </c>
    </row>
    <row r="30" spans="1:6" x14ac:dyDescent="0.25">
      <c r="A30" s="2">
        <v>29</v>
      </c>
      <c r="B30" s="2">
        <v>40</v>
      </c>
      <c r="C30" s="2" t="s">
        <v>13</v>
      </c>
      <c r="D30" s="2">
        <v>41.19</v>
      </c>
      <c r="E30" s="1">
        <f t="shared" si="0"/>
        <v>-1.1899999999999977</v>
      </c>
      <c r="F30" s="1">
        <f t="shared" si="1"/>
        <v>2.9749999999999943</v>
      </c>
    </row>
    <row r="31" spans="1:6" x14ac:dyDescent="0.25">
      <c r="A31" s="2">
        <v>30</v>
      </c>
      <c r="B31" s="2">
        <v>40</v>
      </c>
      <c r="C31" s="2" t="s">
        <v>14</v>
      </c>
      <c r="D31" s="2">
        <v>39.9</v>
      </c>
      <c r="E31" s="1">
        <f t="shared" si="0"/>
        <v>0.10000000000000142</v>
      </c>
      <c r="F31" s="1">
        <f t="shared" si="1"/>
        <v>0.25000000000000355</v>
      </c>
    </row>
    <row r="32" spans="1:6" x14ac:dyDescent="0.25">
      <c r="A32" s="2">
        <v>31</v>
      </c>
      <c r="B32" s="2">
        <v>60</v>
      </c>
      <c r="C32" s="2" t="s">
        <v>5</v>
      </c>
      <c r="D32" s="2">
        <v>59.66</v>
      </c>
      <c r="E32" s="1">
        <f t="shared" si="0"/>
        <v>0.34000000000000341</v>
      </c>
      <c r="F32" s="1">
        <f t="shared" si="1"/>
        <v>0.56666666666667231</v>
      </c>
    </row>
    <row r="33" spans="1:6" x14ac:dyDescent="0.25">
      <c r="A33" s="2">
        <v>32</v>
      </c>
      <c r="B33" s="2">
        <v>60</v>
      </c>
      <c r="C33" s="2" t="s">
        <v>6</v>
      </c>
      <c r="D33" s="2">
        <v>59.77</v>
      </c>
      <c r="E33" s="1">
        <f t="shared" si="0"/>
        <v>0.22999999999999687</v>
      </c>
      <c r="F33" s="1">
        <f t="shared" si="1"/>
        <v>0.38333333333332814</v>
      </c>
    </row>
    <row r="34" spans="1:6" x14ac:dyDescent="0.25">
      <c r="A34" s="2">
        <v>33</v>
      </c>
      <c r="B34" s="2">
        <v>60</v>
      </c>
      <c r="C34" s="2" t="s">
        <v>7</v>
      </c>
      <c r="D34" s="2">
        <v>58.86</v>
      </c>
      <c r="E34" s="1">
        <f t="shared" si="0"/>
        <v>1.1400000000000006</v>
      </c>
      <c r="F34" s="1">
        <f t="shared" si="1"/>
        <v>1.900000000000001</v>
      </c>
    </row>
    <row r="35" spans="1:6" x14ac:dyDescent="0.25">
      <c r="A35" s="2">
        <v>34</v>
      </c>
      <c r="B35" s="2">
        <v>60</v>
      </c>
      <c r="C35" s="2" t="s">
        <v>8</v>
      </c>
      <c r="D35" s="2">
        <v>59.12</v>
      </c>
      <c r="E35" s="1">
        <f t="shared" si="0"/>
        <v>0.88000000000000256</v>
      </c>
      <c r="F35" s="1">
        <f t="shared" si="1"/>
        <v>1.466666666666671</v>
      </c>
    </row>
    <row r="36" spans="1:6" x14ac:dyDescent="0.25">
      <c r="A36" s="2">
        <v>35</v>
      </c>
      <c r="B36" s="2">
        <v>60</v>
      </c>
      <c r="C36" s="2" t="s">
        <v>9</v>
      </c>
      <c r="D36" s="2">
        <v>58.64</v>
      </c>
      <c r="E36" s="1">
        <f t="shared" si="0"/>
        <v>1.3599999999999994</v>
      </c>
      <c r="F36" s="1">
        <f t="shared" si="1"/>
        <v>2.2666666666666657</v>
      </c>
    </row>
    <row r="37" spans="1:6" x14ac:dyDescent="0.25">
      <c r="A37" s="2">
        <v>36</v>
      </c>
      <c r="B37" s="2">
        <v>60</v>
      </c>
      <c r="C37" s="2" t="s">
        <v>10</v>
      </c>
      <c r="D37" s="2">
        <v>59.77</v>
      </c>
      <c r="E37" s="1">
        <f t="shared" si="0"/>
        <v>0.22999999999999687</v>
      </c>
      <c r="F37" s="1">
        <f t="shared" si="1"/>
        <v>0.38333333333332814</v>
      </c>
    </row>
    <row r="38" spans="1:6" x14ac:dyDescent="0.25">
      <c r="A38" s="2">
        <v>37</v>
      </c>
      <c r="B38" s="2">
        <v>60</v>
      </c>
      <c r="C38" s="2" t="s">
        <v>11</v>
      </c>
      <c r="D38" s="2">
        <v>61.7</v>
      </c>
      <c r="E38" s="1">
        <f t="shared" si="0"/>
        <v>-1.7000000000000028</v>
      </c>
      <c r="F38" s="1">
        <f t="shared" si="1"/>
        <v>2.8333333333333379</v>
      </c>
    </row>
    <row r="39" spans="1:6" x14ac:dyDescent="0.25">
      <c r="A39" s="2">
        <v>38</v>
      </c>
      <c r="B39" s="2">
        <v>60</v>
      </c>
      <c r="C39" s="2" t="s">
        <v>12</v>
      </c>
      <c r="D39" s="2">
        <v>60.13</v>
      </c>
      <c r="E39" s="1">
        <f t="shared" si="0"/>
        <v>-0.13000000000000256</v>
      </c>
      <c r="F39" s="1">
        <f t="shared" si="1"/>
        <v>0.21666666666667092</v>
      </c>
    </row>
    <row r="40" spans="1:6" x14ac:dyDescent="0.25">
      <c r="A40" s="2">
        <v>39</v>
      </c>
      <c r="B40" s="2">
        <v>60</v>
      </c>
      <c r="C40" s="2" t="s">
        <v>13</v>
      </c>
      <c r="D40" s="2">
        <v>60.42</v>
      </c>
      <c r="E40" s="1">
        <f t="shared" si="0"/>
        <v>-0.42000000000000171</v>
      </c>
      <c r="F40" s="1">
        <f t="shared" si="1"/>
        <v>0.70000000000000284</v>
      </c>
    </row>
    <row r="41" spans="1:6" x14ac:dyDescent="0.25">
      <c r="A41" s="2">
        <v>40</v>
      </c>
      <c r="B41" s="2">
        <v>60</v>
      </c>
      <c r="C41" s="2" t="s">
        <v>14</v>
      </c>
      <c r="D41" s="2">
        <v>59.98</v>
      </c>
      <c r="E41" s="1">
        <f t="shared" si="0"/>
        <v>2.0000000000003126E-2</v>
      </c>
      <c r="F41" s="1">
        <f t="shared" si="1"/>
        <v>3.3333333333338544E-2</v>
      </c>
    </row>
    <row r="42" spans="1:6" x14ac:dyDescent="0.25">
      <c r="A42" s="2">
        <v>41</v>
      </c>
      <c r="B42" s="2">
        <v>80</v>
      </c>
      <c r="C42" s="2" t="s">
        <v>5</v>
      </c>
      <c r="D42" s="2">
        <v>75.22</v>
      </c>
      <c r="E42" s="1">
        <f t="shared" si="0"/>
        <v>4.7800000000000011</v>
      </c>
      <c r="F42" s="1">
        <f t="shared" si="1"/>
        <v>5.9750000000000014</v>
      </c>
    </row>
    <row r="43" spans="1:6" x14ac:dyDescent="0.25">
      <c r="A43" s="2">
        <v>42</v>
      </c>
      <c r="B43" s="2">
        <v>80</v>
      </c>
      <c r="C43" s="2" t="s">
        <v>6</v>
      </c>
      <c r="D43" s="2">
        <v>78.08</v>
      </c>
      <c r="E43" s="1">
        <f t="shared" si="0"/>
        <v>1.9200000000000017</v>
      </c>
      <c r="F43" s="1">
        <f t="shared" si="1"/>
        <v>2.4000000000000021</v>
      </c>
    </row>
    <row r="44" spans="1:6" x14ac:dyDescent="0.25">
      <c r="A44" s="2">
        <v>43</v>
      </c>
      <c r="B44" s="2">
        <v>80</v>
      </c>
      <c r="C44" s="2" t="s">
        <v>7</v>
      </c>
      <c r="D44" s="2">
        <v>80.12</v>
      </c>
      <c r="E44" s="1">
        <f t="shared" si="0"/>
        <v>-0.12000000000000455</v>
      </c>
      <c r="F44" s="1">
        <f t="shared" si="1"/>
        <v>0.15000000000000568</v>
      </c>
    </row>
    <row r="45" spans="1:6" x14ac:dyDescent="0.25">
      <c r="A45" s="2">
        <v>44</v>
      </c>
      <c r="B45" s="2">
        <v>80</v>
      </c>
      <c r="C45" s="2" t="s">
        <v>8</v>
      </c>
      <c r="D45" s="2">
        <v>76.67</v>
      </c>
      <c r="E45" s="1">
        <f t="shared" si="0"/>
        <v>3.3299999999999983</v>
      </c>
      <c r="F45" s="1">
        <f t="shared" si="1"/>
        <v>4.1624999999999979</v>
      </c>
    </row>
    <row r="46" spans="1:6" x14ac:dyDescent="0.25">
      <c r="A46" s="2">
        <v>45</v>
      </c>
      <c r="B46" s="2">
        <v>80</v>
      </c>
      <c r="C46" s="2" t="s">
        <v>9</v>
      </c>
      <c r="D46" s="2">
        <v>78.87</v>
      </c>
      <c r="E46" s="1">
        <f t="shared" si="0"/>
        <v>1.1299999999999955</v>
      </c>
      <c r="F46" s="1">
        <f t="shared" si="1"/>
        <v>1.4124999999999943</v>
      </c>
    </row>
    <row r="47" spans="1:6" x14ac:dyDescent="0.25">
      <c r="A47" s="2">
        <v>46</v>
      </c>
      <c r="B47" s="2">
        <v>80</v>
      </c>
      <c r="C47" s="2" t="s">
        <v>10</v>
      </c>
      <c r="D47" s="2">
        <v>77.12</v>
      </c>
      <c r="E47" s="1">
        <f t="shared" si="0"/>
        <v>2.8799999999999955</v>
      </c>
      <c r="F47" s="1">
        <f t="shared" si="1"/>
        <v>3.5999999999999943</v>
      </c>
    </row>
    <row r="48" spans="1:6" x14ac:dyDescent="0.25">
      <c r="A48" s="2">
        <v>47</v>
      </c>
      <c r="B48" s="2">
        <v>80</v>
      </c>
      <c r="C48" s="2" t="s">
        <v>11</v>
      </c>
      <c r="D48" s="2">
        <v>79.959999999999994</v>
      </c>
      <c r="E48" s="1">
        <f t="shared" si="0"/>
        <v>4.0000000000006253E-2</v>
      </c>
      <c r="F48" s="1">
        <f t="shared" si="1"/>
        <v>5.0000000000007816E-2</v>
      </c>
    </row>
    <row r="49" spans="1:6" x14ac:dyDescent="0.25">
      <c r="A49" s="2">
        <v>48</v>
      </c>
      <c r="B49" s="2">
        <v>80</v>
      </c>
      <c r="C49" s="2" t="s">
        <v>12</v>
      </c>
      <c r="D49" s="2">
        <v>76.900000000000006</v>
      </c>
      <c r="E49" s="1">
        <f t="shared" si="0"/>
        <v>3.0999999999999943</v>
      </c>
      <c r="F49" s="1">
        <f t="shared" si="1"/>
        <v>3.8749999999999929</v>
      </c>
    </row>
    <row r="50" spans="1:6" x14ac:dyDescent="0.25">
      <c r="A50" s="2">
        <v>49</v>
      </c>
      <c r="B50" s="2">
        <v>80</v>
      </c>
      <c r="C50" s="2" t="s">
        <v>13</v>
      </c>
      <c r="D50" s="2">
        <v>77.069999999999993</v>
      </c>
      <c r="E50" s="1">
        <f t="shared" si="0"/>
        <v>2.9300000000000068</v>
      </c>
      <c r="F50" s="1">
        <f t="shared" si="1"/>
        <v>3.6625000000000085</v>
      </c>
    </row>
    <row r="51" spans="1:6" x14ac:dyDescent="0.25">
      <c r="A51" s="2">
        <v>50</v>
      </c>
      <c r="B51" s="2">
        <v>80</v>
      </c>
      <c r="C51" s="2" t="s">
        <v>14</v>
      </c>
      <c r="D51" s="2">
        <v>75.78</v>
      </c>
      <c r="E51" s="1">
        <f t="shared" si="0"/>
        <v>4.2199999999999989</v>
      </c>
      <c r="F51" s="1">
        <f t="shared" si="1"/>
        <v>5.2749999999999986</v>
      </c>
    </row>
    <row r="52" spans="1:6" x14ac:dyDescent="0.25">
      <c r="A52" s="2">
        <v>51</v>
      </c>
      <c r="B52" s="2">
        <f>-B2</f>
        <v>-10</v>
      </c>
      <c r="C52" s="2" t="s">
        <v>5</v>
      </c>
      <c r="D52" s="2">
        <v>-8.75</v>
      </c>
      <c r="E52" s="1">
        <f t="shared" si="0"/>
        <v>-1.25</v>
      </c>
      <c r="F52" s="1">
        <f t="shared" si="1"/>
        <v>12.5</v>
      </c>
    </row>
    <row r="53" spans="1:6" x14ac:dyDescent="0.25">
      <c r="A53" s="2">
        <v>52</v>
      </c>
      <c r="B53" s="2">
        <f t="shared" ref="B53:B101" si="4">-B3</f>
        <v>-10</v>
      </c>
      <c r="C53" s="2" t="s">
        <v>6</v>
      </c>
      <c r="D53" s="2">
        <v>-10.07</v>
      </c>
      <c r="E53" s="1">
        <f t="shared" si="0"/>
        <v>7.0000000000000284E-2</v>
      </c>
      <c r="F53" s="1">
        <f t="shared" si="1"/>
        <v>0.70000000000000284</v>
      </c>
    </row>
    <row r="54" spans="1:6" x14ac:dyDescent="0.25">
      <c r="A54" s="2">
        <v>53</v>
      </c>
      <c r="B54" s="2">
        <f t="shared" si="4"/>
        <v>-10</v>
      </c>
      <c r="C54" s="2" t="s">
        <v>7</v>
      </c>
      <c r="D54" s="2">
        <v>-10.17</v>
      </c>
      <c r="E54" s="1">
        <f t="shared" si="0"/>
        <v>0.16999999999999993</v>
      </c>
      <c r="F54" s="1">
        <f t="shared" si="1"/>
        <v>1.6999999999999993</v>
      </c>
    </row>
    <row r="55" spans="1:6" x14ac:dyDescent="0.25">
      <c r="A55" s="2">
        <v>54</v>
      </c>
      <c r="B55" s="2">
        <f t="shared" si="4"/>
        <v>-10</v>
      </c>
      <c r="C55" s="2" t="s">
        <v>8</v>
      </c>
      <c r="D55" s="2">
        <v>-10.33</v>
      </c>
      <c r="E55" s="1">
        <f t="shared" si="0"/>
        <v>0.33000000000000007</v>
      </c>
      <c r="F55" s="1">
        <f t="shared" si="1"/>
        <v>3.3000000000000007</v>
      </c>
    </row>
    <row r="56" spans="1:6" x14ac:dyDescent="0.25">
      <c r="A56" s="2">
        <v>55</v>
      </c>
      <c r="B56" s="2">
        <f t="shared" si="4"/>
        <v>-10</v>
      </c>
      <c r="C56" s="2" t="s">
        <v>9</v>
      </c>
      <c r="D56" s="2">
        <v>-10.33</v>
      </c>
      <c r="E56" s="1">
        <f t="shared" si="0"/>
        <v>0.33000000000000007</v>
      </c>
      <c r="F56" s="1">
        <f t="shared" si="1"/>
        <v>3.3000000000000007</v>
      </c>
    </row>
    <row r="57" spans="1:6" x14ac:dyDescent="0.25">
      <c r="A57" s="2">
        <v>56</v>
      </c>
      <c r="B57" s="2">
        <f t="shared" si="4"/>
        <v>-10</v>
      </c>
      <c r="C57" s="2" t="s">
        <v>10</v>
      </c>
      <c r="D57" s="2">
        <v>-10.33</v>
      </c>
      <c r="E57" s="1">
        <f t="shared" si="0"/>
        <v>0.33000000000000007</v>
      </c>
      <c r="F57" s="1">
        <f t="shared" si="1"/>
        <v>3.3000000000000007</v>
      </c>
    </row>
    <row r="58" spans="1:6" x14ac:dyDescent="0.25">
      <c r="A58" s="2">
        <v>57</v>
      </c>
      <c r="B58" s="2">
        <f t="shared" si="4"/>
        <v>-10</v>
      </c>
      <c r="C58" s="2" t="s">
        <v>11</v>
      </c>
      <c r="D58" s="2">
        <v>-10.33</v>
      </c>
      <c r="E58" s="1">
        <f t="shared" si="0"/>
        <v>0.33000000000000007</v>
      </c>
      <c r="F58" s="1">
        <f t="shared" si="1"/>
        <v>3.3000000000000007</v>
      </c>
    </row>
    <row r="59" spans="1:6" x14ac:dyDescent="0.25">
      <c r="A59" s="2">
        <v>58</v>
      </c>
      <c r="B59" s="2">
        <f t="shared" si="4"/>
        <v>-10</v>
      </c>
      <c r="C59" s="2" t="s">
        <v>12</v>
      </c>
      <c r="D59" s="2">
        <v>-10.33</v>
      </c>
      <c r="E59" s="1">
        <f t="shared" si="0"/>
        <v>0.33000000000000007</v>
      </c>
      <c r="F59" s="1">
        <f t="shared" si="1"/>
        <v>3.3000000000000007</v>
      </c>
    </row>
    <row r="60" spans="1:6" x14ac:dyDescent="0.25">
      <c r="A60" s="2">
        <v>59</v>
      </c>
      <c r="B60" s="2">
        <f t="shared" si="4"/>
        <v>-10</v>
      </c>
      <c r="C60" s="2" t="s">
        <v>13</v>
      </c>
      <c r="D60" s="2">
        <v>-10.33</v>
      </c>
      <c r="E60" s="1">
        <f t="shared" si="0"/>
        <v>0.33000000000000007</v>
      </c>
      <c r="F60" s="1">
        <f t="shared" si="1"/>
        <v>3.3000000000000007</v>
      </c>
    </row>
    <row r="61" spans="1:6" x14ac:dyDescent="0.25">
      <c r="A61" s="2">
        <v>60</v>
      </c>
      <c r="B61" s="2">
        <f t="shared" si="4"/>
        <v>-10</v>
      </c>
      <c r="C61" s="2" t="s">
        <v>14</v>
      </c>
      <c r="D61" s="2">
        <v>-10.17</v>
      </c>
      <c r="E61" s="1">
        <f t="shared" si="0"/>
        <v>0.16999999999999993</v>
      </c>
      <c r="F61" s="1">
        <f t="shared" si="1"/>
        <v>1.6999999999999993</v>
      </c>
    </row>
    <row r="62" spans="1:6" x14ac:dyDescent="0.25">
      <c r="A62" s="2">
        <v>61</v>
      </c>
      <c r="B62" s="2">
        <f t="shared" si="4"/>
        <v>-20</v>
      </c>
      <c r="C62" s="2" t="s">
        <v>5</v>
      </c>
      <c r="D62" s="2">
        <v>-20.43</v>
      </c>
      <c r="E62" s="1">
        <f t="shared" si="0"/>
        <v>0.42999999999999972</v>
      </c>
      <c r="F62" s="1">
        <f t="shared" si="1"/>
        <v>2.1499999999999986</v>
      </c>
    </row>
    <row r="63" spans="1:6" x14ac:dyDescent="0.25">
      <c r="A63" s="2">
        <v>62</v>
      </c>
      <c r="B63" s="2">
        <f t="shared" si="4"/>
        <v>-20</v>
      </c>
      <c r="C63" s="2" t="s">
        <v>6</v>
      </c>
      <c r="D63" s="2">
        <v>-19.55</v>
      </c>
      <c r="E63" s="1">
        <f t="shared" si="0"/>
        <v>-0.44999999999999929</v>
      </c>
      <c r="F63" s="1">
        <f t="shared" si="1"/>
        <v>2.2499999999999964</v>
      </c>
    </row>
    <row r="64" spans="1:6" x14ac:dyDescent="0.25">
      <c r="A64" s="2">
        <v>63</v>
      </c>
      <c r="B64" s="2">
        <f t="shared" si="4"/>
        <v>-20</v>
      </c>
      <c r="C64" s="2" t="s">
        <v>7</v>
      </c>
      <c r="D64" s="2">
        <v>-20.62</v>
      </c>
      <c r="E64" s="1">
        <f t="shared" si="0"/>
        <v>0.62000000000000099</v>
      </c>
      <c r="F64" s="1">
        <f t="shared" si="1"/>
        <v>3.100000000000005</v>
      </c>
    </row>
    <row r="65" spans="1:6" x14ac:dyDescent="0.25">
      <c r="A65" s="2">
        <v>64</v>
      </c>
      <c r="B65" s="2">
        <f t="shared" si="4"/>
        <v>-20</v>
      </c>
      <c r="C65" s="2" t="s">
        <v>8</v>
      </c>
      <c r="D65" s="2">
        <v>-20.43</v>
      </c>
      <c r="E65" s="1">
        <f t="shared" si="0"/>
        <v>0.42999999999999972</v>
      </c>
      <c r="F65" s="1">
        <f t="shared" si="1"/>
        <v>2.1499999999999986</v>
      </c>
    </row>
    <row r="66" spans="1:6" x14ac:dyDescent="0.25">
      <c r="A66" s="2">
        <v>65</v>
      </c>
      <c r="B66" s="2">
        <f t="shared" si="4"/>
        <v>-20</v>
      </c>
      <c r="C66" s="2" t="s">
        <v>9</v>
      </c>
      <c r="D66" s="2">
        <v>-20.62</v>
      </c>
      <c r="E66" s="1">
        <f t="shared" si="0"/>
        <v>0.62000000000000099</v>
      </c>
      <c r="F66" s="1">
        <f t="shared" si="1"/>
        <v>3.100000000000005</v>
      </c>
    </row>
    <row r="67" spans="1:6" x14ac:dyDescent="0.25">
      <c r="A67" s="2">
        <v>66</v>
      </c>
      <c r="B67" s="2">
        <f t="shared" si="4"/>
        <v>-20</v>
      </c>
      <c r="C67" s="2" t="s">
        <v>10</v>
      </c>
      <c r="D67" s="2">
        <v>-20.23</v>
      </c>
      <c r="E67" s="1">
        <f t="shared" ref="E67:E101" si="5">($B67-$D67)</f>
        <v>0.23000000000000043</v>
      </c>
      <c r="F67" s="1">
        <f t="shared" ref="F67:F101" si="6">ABS($B67-$D67)*100/ABS(B67)</f>
        <v>1.1500000000000021</v>
      </c>
    </row>
    <row r="68" spans="1:6" x14ac:dyDescent="0.25">
      <c r="A68" s="2">
        <v>67</v>
      </c>
      <c r="B68" s="2">
        <f t="shared" si="4"/>
        <v>-20</v>
      </c>
      <c r="C68" s="2" t="s">
        <v>11</v>
      </c>
      <c r="D68" s="2">
        <v>-20.43</v>
      </c>
      <c r="E68" s="1">
        <f t="shared" si="5"/>
        <v>0.42999999999999972</v>
      </c>
      <c r="F68" s="1">
        <f t="shared" si="6"/>
        <v>2.1499999999999986</v>
      </c>
    </row>
    <row r="69" spans="1:6" x14ac:dyDescent="0.25">
      <c r="A69" s="2">
        <v>68</v>
      </c>
      <c r="B69" s="2">
        <f t="shared" si="4"/>
        <v>-20</v>
      </c>
      <c r="C69" s="2" t="s">
        <v>12</v>
      </c>
      <c r="D69" s="2">
        <v>-19.3</v>
      </c>
      <c r="E69" s="1">
        <f t="shared" si="5"/>
        <v>-0.69999999999999929</v>
      </c>
      <c r="F69" s="1">
        <f t="shared" si="6"/>
        <v>3.4999999999999964</v>
      </c>
    </row>
    <row r="70" spans="1:6" x14ac:dyDescent="0.25">
      <c r="A70" s="2">
        <v>69</v>
      </c>
      <c r="B70" s="2">
        <f t="shared" si="4"/>
        <v>-20</v>
      </c>
      <c r="C70" s="2" t="s">
        <v>13</v>
      </c>
      <c r="D70" s="2">
        <v>-20.43</v>
      </c>
      <c r="E70" s="1">
        <f t="shared" si="5"/>
        <v>0.42999999999999972</v>
      </c>
      <c r="F70" s="1">
        <f t="shared" si="6"/>
        <v>2.1499999999999986</v>
      </c>
    </row>
    <row r="71" spans="1:6" x14ac:dyDescent="0.25">
      <c r="A71" s="2">
        <v>70</v>
      </c>
      <c r="B71" s="2">
        <f t="shared" si="4"/>
        <v>-20</v>
      </c>
      <c r="C71" s="2" t="s">
        <v>14</v>
      </c>
      <c r="D71" s="2">
        <v>-19.3</v>
      </c>
      <c r="E71" s="1">
        <f t="shared" si="5"/>
        <v>-0.69999999999999929</v>
      </c>
      <c r="F71" s="1">
        <f t="shared" si="6"/>
        <v>3.4999999999999964</v>
      </c>
    </row>
    <row r="72" spans="1:6" x14ac:dyDescent="0.25">
      <c r="A72" s="2">
        <v>71</v>
      </c>
      <c r="B72" s="2">
        <f t="shared" si="4"/>
        <v>-40</v>
      </c>
      <c r="C72" s="2" t="s">
        <v>5</v>
      </c>
      <c r="D72" s="2">
        <v>-38.630000000000003</v>
      </c>
      <c r="E72" s="1">
        <f t="shared" si="5"/>
        <v>-1.3699999999999974</v>
      </c>
      <c r="F72" s="1">
        <f t="shared" si="6"/>
        <v>3.4249999999999936</v>
      </c>
    </row>
    <row r="73" spans="1:6" x14ac:dyDescent="0.25">
      <c r="A73" s="2">
        <v>72</v>
      </c>
      <c r="B73" s="2">
        <f t="shared" si="4"/>
        <v>-40</v>
      </c>
      <c r="C73" s="2" t="s">
        <v>6</v>
      </c>
      <c r="D73" s="2">
        <v>-38.39</v>
      </c>
      <c r="E73" s="1">
        <f t="shared" si="5"/>
        <v>-1.6099999999999994</v>
      </c>
      <c r="F73" s="1">
        <f t="shared" si="6"/>
        <v>4.0249999999999986</v>
      </c>
    </row>
    <row r="74" spans="1:6" x14ac:dyDescent="0.25">
      <c r="A74" s="2">
        <v>73</v>
      </c>
      <c r="B74" s="2">
        <f t="shared" si="4"/>
        <v>-40</v>
      </c>
      <c r="C74" s="2" t="s">
        <v>7</v>
      </c>
      <c r="D74" s="2">
        <v>-38.86</v>
      </c>
      <c r="E74" s="1">
        <f t="shared" si="5"/>
        <v>-1.1400000000000006</v>
      </c>
      <c r="F74" s="1">
        <f t="shared" si="6"/>
        <v>2.8500000000000014</v>
      </c>
    </row>
    <row r="75" spans="1:6" x14ac:dyDescent="0.25">
      <c r="A75" s="2">
        <v>74</v>
      </c>
      <c r="B75" s="2">
        <f t="shared" si="4"/>
        <v>-40</v>
      </c>
      <c r="C75" s="2" t="s">
        <v>8</v>
      </c>
      <c r="D75" s="2">
        <v>-38.86</v>
      </c>
      <c r="E75" s="1">
        <f t="shared" si="5"/>
        <v>-1.1400000000000006</v>
      </c>
      <c r="F75" s="1">
        <f t="shared" si="6"/>
        <v>2.8500000000000014</v>
      </c>
    </row>
    <row r="76" spans="1:6" x14ac:dyDescent="0.25">
      <c r="A76" s="2">
        <v>75</v>
      </c>
      <c r="B76" s="2">
        <f t="shared" si="4"/>
        <v>-40</v>
      </c>
      <c r="C76" s="2" t="s">
        <v>9</v>
      </c>
      <c r="D76" s="2">
        <v>-39.51</v>
      </c>
      <c r="E76" s="1">
        <f t="shared" si="5"/>
        <v>-0.49000000000000199</v>
      </c>
      <c r="F76" s="1">
        <f t="shared" si="6"/>
        <v>1.225000000000005</v>
      </c>
    </row>
    <row r="77" spans="1:6" x14ac:dyDescent="0.25">
      <c r="A77" s="2">
        <v>76</v>
      </c>
      <c r="B77" s="2">
        <f t="shared" si="4"/>
        <v>-40</v>
      </c>
      <c r="C77" s="2" t="s">
        <v>10</v>
      </c>
      <c r="D77" s="2">
        <v>-38.630000000000003</v>
      </c>
      <c r="E77" s="1">
        <f t="shared" si="5"/>
        <v>-1.3699999999999974</v>
      </c>
      <c r="F77" s="1">
        <f t="shared" si="6"/>
        <v>3.4249999999999936</v>
      </c>
    </row>
    <row r="78" spans="1:6" x14ac:dyDescent="0.25">
      <c r="A78" s="2">
        <v>77</v>
      </c>
      <c r="B78" s="2">
        <f t="shared" si="4"/>
        <v>-40</v>
      </c>
      <c r="C78" s="2" t="s">
        <v>11</v>
      </c>
      <c r="D78" s="2">
        <v>-39.090000000000003</v>
      </c>
      <c r="E78" s="1">
        <f t="shared" si="5"/>
        <v>-0.90999999999999659</v>
      </c>
      <c r="F78" s="1">
        <f t="shared" si="6"/>
        <v>2.2749999999999915</v>
      </c>
    </row>
    <row r="79" spans="1:6" x14ac:dyDescent="0.25">
      <c r="A79" s="2">
        <v>78</v>
      </c>
      <c r="B79" s="2">
        <f t="shared" si="4"/>
        <v>-40</v>
      </c>
      <c r="C79" s="2" t="s">
        <v>12</v>
      </c>
      <c r="D79" s="2">
        <v>-40.159999999999997</v>
      </c>
      <c r="E79" s="1">
        <f t="shared" si="5"/>
        <v>0.15999999999999659</v>
      </c>
      <c r="F79" s="1">
        <f t="shared" si="6"/>
        <v>0.39999999999999147</v>
      </c>
    </row>
    <row r="80" spans="1:6" x14ac:dyDescent="0.25">
      <c r="A80" s="2">
        <v>79</v>
      </c>
      <c r="B80" s="2">
        <f t="shared" si="4"/>
        <v>-40</v>
      </c>
      <c r="C80" s="2" t="s">
        <v>13</v>
      </c>
      <c r="D80" s="2">
        <v>-38.86</v>
      </c>
      <c r="E80" s="1">
        <f t="shared" si="5"/>
        <v>-1.1400000000000006</v>
      </c>
      <c r="F80" s="1">
        <f t="shared" si="6"/>
        <v>2.8500000000000014</v>
      </c>
    </row>
    <row r="81" spans="1:6" x14ac:dyDescent="0.25">
      <c r="A81" s="2">
        <v>80</v>
      </c>
      <c r="B81" s="2">
        <f t="shared" si="4"/>
        <v>-40</v>
      </c>
      <c r="C81" s="2" t="s">
        <v>14</v>
      </c>
      <c r="D81" s="2">
        <v>-38.630000000000003</v>
      </c>
      <c r="E81" s="1">
        <f t="shared" si="5"/>
        <v>-1.3699999999999974</v>
      </c>
      <c r="F81" s="1">
        <f t="shared" si="6"/>
        <v>3.4249999999999936</v>
      </c>
    </row>
    <row r="82" spans="1:6" x14ac:dyDescent="0.25">
      <c r="A82" s="2">
        <v>81</v>
      </c>
      <c r="B82" s="2">
        <f t="shared" si="4"/>
        <v>-60</v>
      </c>
      <c r="C82" s="2" t="s">
        <v>5</v>
      </c>
      <c r="D82" s="2">
        <v>-56.07</v>
      </c>
      <c r="E82" s="1">
        <f t="shared" si="5"/>
        <v>-3.9299999999999997</v>
      </c>
      <c r="F82" s="1">
        <f t="shared" si="6"/>
        <v>6.55</v>
      </c>
    </row>
    <row r="83" spans="1:6" x14ac:dyDescent="0.25">
      <c r="A83" s="2">
        <v>82</v>
      </c>
      <c r="B83" s="2">
        <f t="shared" si="4"/>
        <v>-60</v>
      </c>
      <c r="C83" s="2" t="s">
        <v>6</v>
      </c>
      <c r="D83" s="2">
        <v>-61.2</v>
      </c>
      <c r="E83" s="1">
        <f t="shared" si="5"/>
        <v>1.2000000000000028</v>
      </c>
      <c r="F83" s="1">
        <f t="shared" si="6"/>
        <v>2.0000000000000049</v>
      </c>
    </row>
    <row r="84" spans="1:6" x14ac:dyDescent="0.25">
      <c r="A84" s="2">
        <v>83</v>
      </c>
      <c r="B84" s="2">
        <f t="shared" si="4"/>
        <v>-60</v>
      </c>
      <c r="C84" s="2" t="s">
        <v>7</v>
      </c>
      <c r="D84" s="2">
        <v>-56.04</v>
      </c>
      <c r="E84" s="1">
        <f t="shared" si="5"/>
        <v>-3.9600000000000009</v>
      </c>
      <c r="F84" s="1">
        <f t="shared" si="6"/>
        <v>6.6000000000000023</v>
      </c>
    </row>
    <row r="85" spans="1:6" x14ac:dyDescent="0.25">
      <c r="A85" s="2">
        <v>84</v>
      </c>
      <c r="B85" s="2">
        <f t="shared" si="4"/>
        <v>-60</v>
      </c>
      <c r="C85" s="2" t="s">
        <v>8</v>
      </c>
      <c r="D85" s="2">
        <v>-60.38</v>
      </c>
      <c r="E85" s="1">
        <f t="shared" si="5"/>
        <v>0.38000000000000256</v>
      </c>
      <c r="F85" s="1">
        <f t="shared" si="6"/>
        <v>0.63333333333333763</v>
      </c>
    </row>
    <row r="86" spans="1:6" x14ac:dyDescent="0.25">
      <c r="A86" s="2">
        <v>85</v>
      </c>
      <c r="B86" s="2">
        <f t="shared" si="4"/>
        <v>-60</v>
      </c>
      <c r="C86" s="2" t="s">
        <v>9</v>
      </c>
      <c r="D86" s="2">
        <v>-58.24</v>
      </c>
      <c r="E86" s="1">
        <f t="shared" si="5"/>
        <v>-1.759999999999998</v>
      </c>
      <c r="F86" s="1">
        <f t="shared" si="6"/>
        <v>2.93333333333333</v>
      </c>
    </row>
    <row r="87" spans="1:6" x14ac:dyDescent="0.25">
      <c r="A87" s="2">
        <v>86</v>
      </c>
      <c r="B87" s="2">
        <f t="shared" si="4"/>
        <v>-60</v>
      </c>
      <c r="C87" s="2" t="s">
        <v>10</v>
      </c>
      <c r="D87" s="2">
        <v>-58.92</v>
      </c>
      <c r="E87" s="1">
        <f t="shared" si="5"/>
        <v>-1.0799999999999983</v>
      </c>
      <c r="F87" s="1">
        <f t="shared" si="6"/>
        <v>1.7999999999999972</v>
      </c>
    </row>
    <row r="88" spans="1:6" x14ac:dyDescent="0.25">
      <c r="A88" s="2">
        <v>87</v>
      </c>
      <c r="B88" s="2">
        <f t="shared" si="4"/>
        <v>-60</v>
      </c>
      <c r="C88" s="2" t="s">
        <v>11</v>
      </c>
      <c r="D88" s="2">
        <v>-57.72</v>
      </c>
      <c r="E88" s="1">
        <f t="shared" si="5"/>
        <v>-2.2800000000000011</v>
      </c>
      <c r="F88" s="1">
        <f t="shared" si="6"/>
        <v>3.800000000000002</v>
      </c>
    </row>
    <row r="89" spans="1:6" x14ac:dyDescent="0.25">
      <c r="A89" s="2">
        <v>88</v>
      </c>
      <c r="B89" s="2">
        <f t="shared" si="4"/>
        <v>-60</v>
      </c>
      <c r="C89" s="2" t="s">
        <v>12</v>
      </c>
      <c r="D89" s="2">
        <v>-59.04</v>
      </c>
      <c r="E89" s="1">
        <f t="shared" si="5"/>
        <v>-0.96000000000000085</v>
      </c>
      <c r="F89" s="1">
        <f t="shared" si="6"/>
        <v>1.6000000000000014</v>
      </c>
    </row>
    <row r="90" spans="1:6" x14ac:dyDescent="0.25">
      <c r="A90" s="2">
        <v>89</v>
      </c>
      <c r="B90" s="2">
        <f t="shared" si="4"/>
        <v>-60</v>
      </c>
      <c r="C90" s="2" t="s">
        <v>13</v>
      </c>
      <c r="D90" s="2">
        <v>-59.69</v>
      </c>
      <c r="E90" s="1">
        <f t="shared" si="5"/>
        <v>-0.31000000000000227</v>
      </c>
      <c r="F90" s="1">
        <f t="shared" si="6"/>
        <v>0.51666666666667049</v>
      </c>
    </row>
    <row r="91" spans="1:6" x14ac:dyDescent="0.25">
      <c r="A91" s="2">
        <v>90</v>
      </c>
      <c r="B91" s="2">
        <f t="shared" si="4"/>
        <v>-60</v>
      </c>
      <c r="C91" s="2" t="s">
        <v>14</v>
      </c>
      <c r="D91" s="2">
        <v>-59.26</v>
      </c>
      <c r="E91" s="1">
        <f t="shared" si="5"/>
        <v>-0.74000000000000199</v>
      </c>
      <c r="F91" s="1">
        <f t="shared" si="6"/>
        <v>1.2333333333333367</v>
      </c>
    </row>
    <row r="92" spans="1:6" x14ac:dyDescent="0.25">
      <c r="A92" s="2">
        <v>91</v>
      </c>
      <c r="B92" s="2">
        <f t="shared" si="4"/>
        <v>-80</v>
      </c>
      <c r="C92" s="2" t="s">
        <v>5</v>
      </c>
      <c r="D92" s="2">
        <v>-78.48</v>
      </c>
      <c r="E92" s="1">
        <f t="shared" si="5"/>
        <v>-1.519999999999996</v>
      </c>
      <c r="F92" s="1">
        <f t="shared" si="6"/>
        <v>1.899999999999995</v>
      </c>
    </row>
    <row r="93" spans="1:6" x14ac:dyDescent="0.25">
      <c r="A93" s="2">
        <v>92</v>
      </c>
      <c r="B93" s="2">
        <f t="shared" si="4"/>
        <v>-80</v>
      </c>
      <c r="C93" s="2" t="s">
        <v>6</v>
      </c>
      <c r="D93" s="2">
        <v>-75.25</v>
      </c>
      <c r="E93" s="1">
        <f t="shared" si="5"/>
        <v>-4.75</v>
      </c>
      <c r="F93" s="1">
        <f t="shared" si="6"/>
        <v>5.9375</v>
      </c>
    </row>
    <row r="94" spans="1:6" x14ac:dyDescent="0.25">
      <c r="A94" s="2">
        <v>93</v>
      </c>
      <c r="B94" s="2">
        <f t="shared" si="4"/>
        <v>-80</v>
      </c>
      <c r="C94" s="2" t="s">
        <v>7</v>
      </c>
      <c r="D94" s="2">
        <v>-79.38</v>
      </c>
      <c r="E94" s="1">
        <f t="shared" si="5"/>
        <v>-0.62000000000000455</v>
      </c>
      <c r="F94" s="1">
        <f t="shared" si="6"/>
        <v>0.77500000000000568</v>
      </c>
    </row>
    <row r="95" spans="1:6" x14ac:dyDescent="0.25">
      <c r="A95" s="2">
        <v>94</v>
      </c>
      <c r="B95" s="2">
        <f t="shared" si="4"/>
        <v>-80</v>
      </c>
      <c r="C95" s="2" t="s">
        <v>8</v>
      </c>
      <c r="D95" s="2">
        <v>-77.400000000000006</v>
      </c>
      <c r="E95" s="1">
        <f t="shared" si="5"/>
        <v>-2.5999999999999943</v>
      </c>
      <c r="F95" s="1">
        <f t="shared" si="6"/>
        <v>3.2499999999999929</v>
      </c>
    </row>
    <row r="96" spans="1:6" x14ac:dyDescent="0.25">
      <c r="A96" s="2">
        <v>95</v>
      </c>
      <c r="B96" s="2">
        <f t="shared" si="4"/>
        <v>-80</v>
      </c>
      <c r="C96" s="2" t="s">
        <v>9</v>
      </c>
      <c r="D96" s="2">
        <v>-79.38</v>
      </c>
      <c r="E96" s="1">
        <f t="shared" si="5"/>
        <v>-0.62000000000000455</v>
      </c>
      <c r="F96" s="1">
        <f t="shared" si="6"/>
        <v>0.77500000000000568</v>
      </c>
    </row>
    <row r="97" spans="1:6" x14ac:dyDescent="0.25">
      <c r="A97" s="2">
        <v>96</v>
      </c>
      <c r="B97" s="2">
        <f t="shared" si="4"/>
        <v>-80</v>
      </c>
      <c r="C97" s="2" t="s">
        <v>10</v>
      </c>
      <c r="D97" s="2">
        <v>-80.5</v>
      </c>
      <c r="E97" s="1">
        <f t="shared" si="5"/>
        <v>0.5</v>
      </c>
      <c r="F97" s="1">
        <f t="shared" si="6"/>
        <v>0.625</v>
      </c>
    </row>
    <row r="98" spans="1:6" x14ac:dyDescent="0.25">
      <c r="A98" s="2">
        <v>97</v>
      </c>
      <c r="B98" s="2">
        <f t="shared" si="4"/>
        <v>-80</v>
      </c>
      <c r="C98" s="2" t="s">
        <v>11</v>
      </c>
      <c r="D98" s="2">
        <v>-80.150000000000006</v>
      </c>
      <c r="E98" s="1">
        <f t="shared" si="5"/>
        <v>0.15000000000000568</v>
      </c>
      <c r="F98" s="1">
        <f t="shared" si="6"/>
        <v>0.18750000000000711</v>
      </c>
    </row>
    <row r="99" spans="1:6" x14ac:dyDescent="0.25">
      <c r="A99" s="2">
        <v>98</v>
      </c>
      <c r="B99" s="2">
        <f t="shared" si="4"/>
        <v>-80</v>
      </c>
      <c r="C99" s="2" t="s">
        <v>12</v>
      </c>
      <c r="D99" s="2">
        <v>-80.28</v>
      </c>
      <c r="E99" s="1">
        <f t="shared" si="5"/>
        <v>0.28000000000000114</v>
      </c>
      <c r="F99" s="1">
        <f t="shared" si="6"/>
        <v>0.35000000000000142</v>
      </c>
    </row>
    <row r="100" spans="1:6" x14ac:dyDescent="0.25">
      <c r="A100" s="2">
        <v>99</v>
      </c>
      <c r="B100" s="2">
        <f t="shared" si="4"/>
        <v>-80</v>
      </c>
      <c r="C100" s="2" t="s">
        <v>13</v>
      </c>
      <c r="D100" s="2">
        <v>-79.599999999999994</v>
      </c>
      <c r="E100" s="1">
        <f t="shared" si="5"/>
        <v>-0.40000000000000568</v>
      </c>
      <c r="F100" s="1">
        <f t="shared" si="6"/>
        <v>0.50000000000000711</v>
      </c>
    </row>
    <row r="101" spans="1:6" x14ac:dyDescent="0.25">
      <c r="A101" s="2">
        <v>100</v>
      </c>
      <c r="B101" s="2">
        <f t="shared" si="4"/>
        <v>-80</v>
      </c>
      <c r="C101" s="2" t="s">
        <v>14</v>
      </c>
      <c r="D101" s="2">
        <v>-80.150000000000006</v>
      </c>
      <c r="E101" s="1">
        <f t="shared" si="5"/>
        <v>0.15000000000000568</v>
      </c>
      <c r="F101" s="1">
        <f t="shared" si="6"/>
        <v>0.18750000000000711</v>
      </c>
    </row>
    <row r="102" spans="1:6" x14ac:dyDescent="0.25">
      <c r="A102" s="2">
        <v>101</v>
      </c>
    </row>
    <row r="103" spans="1:6" x14ac:dyDescent="0.25">
      <c r="A103" s="2">
        <v>102</v>
      </c>
    </row>
    <row r="104" spans="1:6" x14ac:dyDescent="0.25">
      <c r="A104" s="2">
        <v>103</v>
      </c>
    </row>
    <row r="105" spans="1:6" x14ac:dyDescent="0.25">
      <c r="A105" s="2">
        <v>104</v>
      </c>
    </row>
    <row r="106" spans="1:6" x14ac:dyDescent="0.25">
      <c r="A106" s="2">
        <v>105</v>
      </c>
    </row>
    <row r="107" spans="1:6" x14ac:dyDescent="0.25">
      <c r="A107" s="2">
        <v>106</v>
      </c>
    </row>
    <row r="108" spans="1:6" x14ac:dyDescent="0.25">
      <c r="A108" s="2">
        <v>107</v>
      </c>
    </row>
    <row r="109" spans="1:6" x14ac:dyDescent="0.25">
      <c r="A109" s="2">
        <v>108</v>
      </c>
    </row>
    <row r="110" spans="1:6" x14ac:dyDescent="0.25">
      <c r="A110" s="2">
        <v>109</v>
      </c>
    </row>
    <row r="111" spans="1:6" x14ac:dyDescent="0.25">
      <c r="A111" s="2">
        <v>110</v>
      </c>
    </row>
    <row r="112" spans="1:6" x14ac:dyDescent="0.25">
      <c r="A112" s="2">
        <v>111</v>
      </c>
    </row>
    <row r="113" spans="1:1" x14ac:dyDescent="0.25">
      <c r="A113" s="2">
        <v>112</v>
      </c>
    </row>
    <row r="114" spans="1:1" x14ac:dyDescent="0.25">
      <c r="A114" s="2">
        <v>113</v>
      </c>
    </row>
    <row r="115" spans="1:1" x14ac:dyDescent="0.25">
      <c r="A115" s="2">
        <v>114</v>
      </c>
    </row>
    <row r="116" spans="1:1" x14ac:dyDescent="0.25">
      <c r="A116" s="2">
        <v>115</v>
      </c>
    </row>
    <row r="117" spans="1:1" x14ac:dyDescent="0.25">
      <c r="A117" s="2">
        <v>116</v>
      </c>
    </row>
    <row r="118" spans="1:1" x14ac:dyDescent="0.25">
      <c r="A118" s="2">
        <v>117</v>
      </c>
    </row>
    <row r="119" spans="1:1" x14ac:dyDescent="0.25">
      <c r="A119" s="2">
        <v>118</v>
      </c>
    </row>
    <row r="120" spans="1:1" x14ac:dyDescent="0.25">
      <c r="A120" s="2">
        <v>119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FD3A8-677D-4878-9AC3-092B1E23C7E1}">
  <dimension ref="A1:AB11"/>
  <sheetViews>
    <sheetView workbookViewId="0">
      <selection activeCell="B11" sqref="B11:U11"/>
    </sheetView>
  </sheetViews>
  <sheetFormatPr defaultRowHeight="15" x14ac:dyDescent="0.25"/>
  <cols>
    <col min="1" max="1" width="38.7109375" customWidth="1"/>
  </cols>
  <sheetData>
    <row r="1" spans="1:28" x14ac:dyDescent="0.25">
      <c r="A1" s="2" t="s">
        <v>19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30</v>
      </c>
      <c r="M1" s="2" t="s">
        <v>31</v>
      </c>
      <c r="N1" s="2" t="s">
        <v>32</v>
      </c>
      <c r="O1" s="2" t="s">
        <v>33</v>
      </c>
      <c r="P1" s="2" t="s">
        <v>34</v>
      </c>
      <c r="Q1" s="2" t="s">
        <v>35</v>
      </c>
      <c r="R1" s="2" t="s">
        <v>39</v>
      </c>
      <c r="S1" s="2" t="s">
        <v>40</v>
      </c>
      <c r="T1" s="2" t="s">
        <v>41</v>
      </c>
      <c r="U1" s="2" t="s">
        <v>42</v>
      </c>
      <c r="V1" s="2" t="s">
        <v>16</v>
      </c>
      <c r="W1" s="2" t="s">
        <v>36</v>
      </c>
    </row>
    <row r="2" spans="1:28" x14ac:dyDescent="0.25">
      <c r="A2" t="s">
        <v>87</v>
      </c>
      <c r="B2">
        <v>-60.98</v>
      </c>
      <c r="C2">
        <v>-60.84</v>
      </c>
      <c r="D2">
        <v>-60.98</v>
      </c>
      <c r="E2">
        <v>-60.98</v>
      </c>
      <c r="F2">
        <v>-60.98</v>
      </c>
      <c r="G2">
        <v>-60.98</v>
      </c>
      <c r="H2">
        <v>-60.98</v>
      </c>
      <c r="I2">
        <v>-60.98</v>
      </c>
      <c r="J2">
        <v>-60.98</v>
      </c>
      <c r="K2">
        <v>-61.04</v>
      </c>
      <c r="L2">
        <v>-60.98</v>
      </c>
      <c r="M2">
        <v>-60.98</v>
      </c>
      <c r="N2">
        <v>-60.98</v>
      </c>
      <c r="O2">
        <v>-60.98</v>
      </c>
      <c r="P2">
        <v>-60.84</v>
      </c>
      <c r="Q2">
        <v>-61.12</v>
      </c>
      <c r="R2">
        <v>-61.12</v>
      </c>
      <c r="S2">
        <v>-60.98</v>
      </c>
      <c r="T2">
        <f>-60.98</f>
        <v>-60.98</v>
      </c>
      <c r="U2">
        <v>-60.98</v>
      </c>
      <c r="V2">
        <v>-60.98</v>
      </c>
      <c r="W2">
        <v>-61.12</v>
      </c>
      <c r="X2">
        <v>-60.98</v>
      </c>
      <c r="Y2">
        <v>-60.98</v>
      </c>
      <c r="Z2">
        <v>-61.12</v>
      </c>
      <c r="AB2">
        <v>-61.24</v>
      </c>
    </row>
    <row r="3" spans="1:28" x14ac:dyDescent="0.25">
      <c r="A3" t="s">
        <v>89</v>
      </c>
      <c r="B3">
        <v>-40.909999999999997</v>
      </c>
      <c r="C3">
        <v>-40.69</v>
      </c>
      <c r="D3">
        <v>-40.909999999999997</v>
      </c>
      <c r="E3">
        <v>-39.619999999999997</v>
      </c>
      <c r="F3">
        <v>-40.76</v>
      </c>
      <c r="G3">
        <v>-40.840000000000003</v>
      </c>
      <c r="H3">
        <v>-40.909999999999997</v>
      </c>
      <c r="I3">
        <v>-40.909999999999997</v>
      </c>
      <c r="J3">
        <v>-40.909999999999997</v>
      </c>
      <c r="K3">
        <v>-40.909999999999997</v>
      </c>
      <c r="L3">
        <v>-40.909999999999997</v>
      </c>
      <c r="M3">
        <v>-40.909999999999997</v>
      </c>
      <c r="N3">
        <v>-40.909999999999997</v>
      </c>
      <c r="O3">
        <v>-41.04</v>
      </c>
      <c r="P3">
        <v>-39.85</v>
      </c>
      <c r="Q3">
        <v>-39.85</v>
      </c>
      <c r="R3">
        <v>-39.85</v>
      </c>
      <c r="S3">
        <v>-39.770000000000003</v>
      </c>
      <c r="T3">
        <f>-40</f>
        <v>-40</v>
      </c>
      <c r="U3">
        <v>-39.85</v>
      </c>
      <c r="V3">
        <v>-39.85</v>
      </c>
      <c r="W3">
        <v>-39.69</v>
      </c>
      <c r="X3">
        <v>-39.85</v>
      </c>
      <c r="Y3">
        <v>-39.92</v>
      </c>
      <c r="Z3">
        <v>-39.85</v>
      </c>
      <c r="AA3">
        <v>-39.85</v>
      </c>
    </row>
    <row r="4" spans="1:28" x14ac:dyDescent="0.25">
      <c r="A4" t="s">
        <v>91</v>
      </c>
      <c r="B4">
        <v>-19.84</v>
      </c>
      <c r="C4">
        <v>-19.84</v>
      </c>
      <c r="D4">
        <v>-19.690000000000001</v>
      </c>
      <c r="E4">
        <v>-19.690000000000001</v>
      </c>
      <c r="F4">
        <v>-19.690000000000001</v>
      </c>
      <c r="G4">
        <v>-19.690000000000001</v>
      </c>
      <c r="H4">
        <v>-19.690000000000001</v>
      </c>
      <c r="I4">
        <v>-19.690000000000001</v>
      </c>
      <c r="J4">
        <v>-19.84</v>
      </c>
      <c r="K4">
        <v>-19.84</v>
      </c>
      <c r="L4">
        <v>-19.84</v>
      </c>
      <c r="M4">
        <v>-19.84</v>
      </c>
      <c r="N4">
        <v>-19.690000000000001</v>
      </c>
      <c r="O4">
        <v>-19.690000000000001</v>
      </c>
      <c r="P4">
        <v>-19.690000000000001</v>
      </c>
      <c r="Q4">
        <v>-19.84</v>
      </c>
      <c r="R4">
        <v>-19.690000000000001</v>
      </c>
      <c r="S4">
        <v>-19.690000000000001</v>
      </c>
      <c r="T4">
        <f>-19.69</f>
        <v>-19.690000000000001</v>
      </c>
      <c r="U4">
        <v>-19.690000000000001</v>
      </c>
      <c r="V4">
        <v>-19.690000000000001</v>
      </c>
      <c r="W4">
        <v>-19.690000000000001</v>
      </c>
    </row>
    <row r="5" spans="1:28" x14ac:dyDescent="0.25">
      <c r="A5" t="s">
        <v>93</v>
      </c>
      <c r="B5">
        <v>-80.67</v>
      </c>
      <c r="C5">
        <v>-80.569999999999993</v>
      </c>
      <c r="D5">
        <v>-80.67</v>
      </c>
      <c r="E5">
        <v>-79.69</v>
      </c>
      <c r="F5">
        <v>-79.69</v>
      </c>
      <c r="G5">
        <v>-78.930000000000007</v>
      </c>
      <c r="H5">
        <v>-79.69</v>
      </c>
      <c r="I5">
        <v>-79.69</v>
      </c>
      <c r="J5">
        <v>-79.69</v>
      </c>
      <c r="K5">
        <v>-78.84</v>
      </c>
      <c r="L5">
        <v>-79.069999999999993</v>
      </c>
      <c r="M5">
        <v>-79.790000000000006</v>
      </c>
      <c r="N5">
        <v>-78.97</v>
      </c>
    </row>
    <row r="6" spans="1:28" x14ac:dyDescent="0.25">
      <c r="A6" t="s">
        <v>95</v>
      </c>
      <c r="B6">
        <v>-79.819999999999993</v>
      </c>
      <c r="C6">
        <v>-78.930000000000007</v>
      </c>
      <c r="D6">
        <v>-78.84</v>
      </c>
      <c r="E6">
        <v>-78.930000000000007</v>
      </c>
      <c r="F6">
        <v>-78.69</v>
      </c>
      <c r="G6">
        <v>-78.84</v>
      </c>
      <c r="H6">
        <v>-78.69</v>
      </c>
      <c r="I6">
        <v>-80.38</v>
      </c>
    </row>
    <row r="7" spans="1:28" x14ac:dyDescent="0.25">
      <c r="A7" t="s">
        <v>98</v>
      </c>
      <c r="B7">
        <v>21.28</v>
      </c>
      <c r="C7">
        <v>20.8</v>
      </c>
      <c r="D7">
        <v>20.8</v>
      </c>
      <c r="E7">
        <v>20.8</v>
      </c>
      <c r="F7">
        <v>20.8</v>
      </c>
      <c r="G7">
        <v>19.670000000000002</v>
      </c>
      <c r="H7">
        <v>20.8</v>
      </c>
      <c r="I7">
        <v>20.8</v>
      </c>
      <c r="J7">
        <v>20.8</v>
      </c>
      <c r="K7">
        <v>20.63</v>
      </c>
      <c r="L7">
        <v>20.8</v>
      </c>
      <c r="M7">
        <v>20.8</v>
      </c>
      <c r="N7">
        <v>19.670000000000002</v>
      </c>
      <c r="O7">
        <v>19.670000000000002</v>
      </c>
      <c r="P7">
        <v>19.510000000000002</v>
      </c>
      <c r="Q7">
        <v>19.670000000000002</v>
      </c>
      <c r="R7">
        <v>19.670000000000002</v>
      </c>
      <c r="S7">
        <v>19.670000000000002</v>
      </c>
      <c r="T7">
        <v>19.670000000000002</v>
      </c>
      <c r="U7">
        <v>19.670000000000002</v>
      </c>
    </row>
    <row r="8" spans="1:28" x14ac:dyDescent="0.25">
      <c r="A8" t="s">
        <v>99</v>
      </c>
      <c r="B8">
        <v>79.86</v>
      </c>
      <c r="C8">
        <v>80.09</v>
      </c>
      <c r="D8">
        <v>79.86</v>
      </c>
      <c r="E8">
        <v>80.3</v>
      </c>
      <c r="F8">
        <v>80.09</v>
      </c>
      <c r="G8">
        <v>79.86</v>
      </c>
      <c r="H8">
        <v>79.86</v>
      </c>
      <c r="I8">
        <v>80.09</v>
      </c>
      <c r="J8">
        <v>81.69</v>
      </c>
      <c r="K8">
        <v>81.459999999999994</v>
      </c>
      <c r="L8">
        <v>81.459999999999994</v>
      </c>
      <c r="M8">
        <v>79.86</v>
      </c>
      <c r="N8">
        <v>79.63</v>
      </c>
      <c r="O8">
        <v>81.69</v>
      </c>
      <c r="P8">
        <v>81.69</v>
      </c>
      <c r="Q8">
        <v>81.69</v>
      </c>
      <c r="R8">
        <v>81.69</v>
      </c>
      <c r="S8">
        <v>81.69</v>
      </c>
      <c r="T8">
        <v>81.69</v>
      </c>
    </row>
    <row r="9" spans="1:28" x14ac:dyDescent="0.25">
      <c r="A9" t="s">
        <v>103</v>
      </c>
      <c r="B9">
        <v>80.5</v>
      </c>
    </row>
    <row r="10" spans="1:28" x14ac:dyDescent="0.25">
      <c r="A10" t="s">
        <v>101</v>
      </c>
      <c r="B10">
        <v>40.96</v>
      </c>
      <c r="C10">
        <v>39.69</v>
      </c>
      <c r="D10">
        <v>39.69</v>
      </c>
      <c r="E10">
        <v>39.340000000000003</v>
      </c>
      <c r="F10">
        <v>39.340000000000003</v>
      </c>
      <c r="G10">
        <v>39.340000000000003</v>
      </c>
      <c r="H10">
        <v>39.340000000000003</v>
      </c>
      <c r="I10">
        <v>39.340000000000003</v>
      </c>
      <c r="J10">
        <v>39.340000000000003</v>
      </c>
      <c r="K10">
        <v>39.520000000000003</v>
      </c>
      <c r="L10">
        <v>39.520000000000003</v>
      </c>
      <c r="M10">
        <v>39.520000000000003</v>
      </c>
      <c r="N10">
        <v>39.880000000000003</v>
      </c>
      <c r="O10">
        <v>39.880000000000003</v>
      </c>
      <c r="P10">
        <v>39.69</v>
      </c>
      <c r="Q10">
        <v>39.69</v>
      </c>
      <c r="R10">
        <v>39.69</v>
      </c>
      <c r="S10">
        <v>39.69</v>
      </c>
      <c r="T10">
        <v>39.340000000000003</v>
      </c>
      <c r="U10">
        <v>39.520000000000003</v>
      </c>
      <c r="V10">
        <v>39.340000000000003</v>
      </c>
      <c r="W10">
        <v>39.520000000000003</v>
      </c>
      <c r="X10">
        <v>39.68</v>
      </c>
      <c r="Y10">
        <v>39.880000000000003</v>
      </c>
      <c r="Z10">
        <v>39.68</v>
      </c>
      <c r="AA10">
        <v>39.340000000000003</v>
      </c>
    </row>
    <row r="11" spans="1:28" x14ac:dyDescent="0.25">
      <c r="A11" t="s">
        <v>105</v>
      </c>
      <c r="B11">
        <v>59.99</v>
      </c>
      <c r="C11">
        <v>59.82</v>
      </c>
      <c r="D11">
        <v>59.62</v>
      </c>
      <c r="E11">
        <v>59.62</v>
      </c>
      <c r="F11">
        <v>58.62</v>
      </c>
      <c r="G11">
        <v>58.62</v>
      </c>
      <c r="H11">
        <v>58.62</v>
      </c>
      <c r="I11">
        <v>58.41</v>
      </c>
      <c r="J11">
        <v>59.62</v>
      </c>
      <c r="K11">
        <v>59.62</v>
      </c>
      <c r="L11">
        <v>59.62</v>
      </c>
      <c r="M11">
        <v>59.62</v>
      </c>
      <c r="N11">
        <v>59.4</v>
      </c>
      <c r="O11">
        <v>59.62</v>
      </c>
      <c r="P11">
        <v>58.95</v>
      </c>
      <c r="Q11">
        <v>59.4</v>
      </c>
      <c r="R11">
        <v>59.62</v>
      </c>
      <c r="S11">
        <v>59.62</v>
      </c>
      <c r="T11">
        <v>59.62</v>
      </c>
      <c r="U11">
        <v>59.62</v>
      </c>
      <c r="V11">
        <v>59.62</v>
      </c>
      <c r="W11">
        <v>59.62</v>
      </c>
      <c r="X11">
        <v>59.62</v>
      </c>
      <c r="Y11">
        <v>59.62</v>
      </c>
      <c r="Z11">
        <v>59.62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696A1-3E31-400D-AB76-D3B5F0A8F174}">
  <dimension ref="A1:AJ11"/>
  <sheetViews>
    <sheetView workbookViewId="0">
      <selection activeCell="F17" sqref="F17"/>
    </sheetView>
  </sheetViews>
  <sheetFormatPr defaultRowHeight="15" x14ac:dyDescent="0.25"/>
  <cols>
    <col min="1" max="1" width="39" customWidth="1"/>
  </cols>
  <sheetData>
    <row r="1" spans="1:36" x14ac:dyDescent="0.25">
      <c r="A1" s="2" t="s">
        <v>19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30</v>
      </c>
      <c r="M1" s="2" t="s">
        <v>31</v>
      </c>
      <c r="N1" s="2" t="s">
        <v>32</v>
      </c>
      <c r="O1" s="2" t="s">
        <v>33</v>
      </c>
      <c r="P1" s="2" t="s">
        <v>34</v>
      </c>
      <c r="Q1" s="2" t="s">
        <v>35</v>
      </c>
      <c r="R1" s="2" t="s">
        <v>39</v>
      </c>
      <c r="S1" s="2" t="s">
        <v>40</v>
      </c>
      <c r="T1" s="2" t="s">
        <v>41</v>
      </c>
      <c r="U1" s="2" t="s">
        <v>42</v>
      </c>
      <c r="V1" s="2" t="s">
        <v>16</v>
      </c>
      <c r="W1" s="2" t="s">
        <v>36</v>
      </c>
    </row>
    <row r="2" spans="1:36" x14ac:dyDescent="0.25">
      <c r="A2" t="s">
        <v>88</v>
      </c>
      <c r="B2">
        <v>-59.85</v>
      </c>
      <c r="C2">
        <v>-60.7</v>
      </c>
      <c r="D2">
        <v>-60.7</v>
      </c>
      <c r="E2">
        <v>-60.7</v>
      </c>
      <c r="F2">
        <v>-59.75</v>
      </c>
      <c r="G2">
        <v>-59.75</v>
      </c>
      <c r="H2">
        <v>-59.75</v>
      </c>
      <c r="I2">
        <v>-59.75</v>
      </c>
      <c r="J2">
        <v>-59.75</v>
      </c>
      <c r="K2">
        <v>-59.75</v>
      </c>
      <c r="L2">
        <v>-59.75</v>
      </c>
      <c r="M2">
        <v>-59.75</v>
      </c>
      <c r="N2">
        <v>-59.75</v>
      </c>
      <c r="O2">
        <v>-59.75</v>
      </c>
      <c r="P2">
        <v>-58.17</v>
      </c>
      <c r="Q2">
        <v>-58.17</v>
      </c>
      <c r="R2">
        <v>-58.17</v>
      </c>
      <c r="S2">
        <v>-58.17</v>
      </c>
      <c r="T2">
        <f>-58.17</f>
        <v>-58.17</v>
      </c>
      <c r="U2">
        <v>-59.75</v>
      </c>
      <c r="V2">
        <v>-59.75</v>
      </c>
      <c r="W2">
        <v>-58.17</v>
      </c>
      <c r="X2">
        <v>-58.17</v>
      </c>
      <c r="Y2">
        <v>-58.06</v>
      </c>
      <c r="Z2">
        <v>-58.17</v>
      </c>
      <c r="AA2">
        <v>-58.17</v>
      </c>
      <c r="AB2">
        <v>-58.17</v>
      </c>
      <c r="AC2">
        <v>-58.17</v>
      </c>
      <c r="AD2">
        <v>-58.17</v>
      </c>
      <c r="AE2">
        <v>-59.75</v>
      </c>
    </row>
    <row r="3" spans="1:36" x14ac:dyDescent="0.25">
      <c r="A3" t="s">
        <v>90</v>
      </c>
      <c r="B3">
        <v>-39.93</v>
      </c>
      <c r="C3">
        <v>-39.93</v>
      </c>
      <c r="D3">
        <v>-39.93</v>
      </c>
      <c r="E3">
        <v>-39.93</v>
      </c>
      <c r="F3">
        <v>-39.93</v>
      </c>
      <c r="G3">
        <v>-39.93</v>
      </c>
      <c r="H3">
        <v>-39.93</v>
      </c>
      <c r="I3">
        <v>-39.93</v>
      </c>
      <c r="J3">
        <v>-39.93</v>
      </c>
      <c r="K3">
        <v>-39.93</v>
      </c>
      <c r="L3">
        <v>-39.93</v>
      </c>
      <c r="M3">
        <v>-39.93</v>
      </c>
      <c r="N3">
        <v>-39.93</v>
      </c>
      <c r="O3">
        <v>-39.93</v>
      </c>
      <c r="P3">
        <v>-39.93</v>
      </c>
      <c r="Q3">
        <v>-39.93</v>
      </c>
      <c r="R3">
        <v>-40</v>
      </c>
      <c r="S3">
        <v>-39.81</v>
      </c>
      <c r="T3">
        <f>-39.86</f>
        <v>-39.86</v>
      </c>
      <c r="U3">
        <v>-39.93</v>
      </c>
      <c r="V3">
        <v>-39.93</v>
      </c>
      <c r="W3">
        <v>-39.93</v>
      </c>
      <c r="X3">
        <v>-38.85</v>
      </c>
      <c r="Y3">
        <v>-38.85</v>
      </c>
      <c r="Z3">
        <v>-38.78</v>
      </c>
      <c r="AA3">
        <v>-38.78</v>
      </c>
      <c r="AB3">
        <v>-38.46</v>
      </c>
      <c r="AC3">
        <v>-38.46</v>
      </c>
      <c r="AD3">
        <v>-38.46</v>
      </c>
      <c r="AE3">
        <v>-38.78</v>
      </c>
      <c r="AF3">
        <v>-38.46</v>
      </c>
      <c r="AG3">
        <v>-38.46</v>
      </c>
      <c r="AH3">
        <v>-38.85</v>
      </c>
      <c r="AI3">
        <v>-38.85</v>
      </c>
      <c r="AJ3">
        <v>-39.86</v>
      </c>
    </row>
    <row r="4" spans="1:36" x14ac:dyDescent="0.25">
      <c r="A4" t="s">
        <v>92</v>
      </c>
      <c r="B4">
        <v>-20.76</v>
      </c>
      <c r="C4">
        <v>-20.71</v>
      </c>
      <c r="D4">
        <v>-20.71</v>
      </c>
      <c r="E4">
        <v>-20.71</v>
      </c>
      <c r="F4">
        <v>-20.71</v>
      </c>
      <c r="G4">
        <v>-20.71</v>
      </c>
      <c r="H4">
        <v>-20.71</v>
      </c>
      <c r="I4">
        <v>-20.71</v>
      </c>
      <c r="J4">
        <v>-20.76</v>
      </c>
      <c r="K4">
        <v>-20.71</v>
      </c>
      <c r="L4">
        <v>-20.71</v>
      </c>
      <c r="M4">
        <v>-20.71</v>
      </c>
      <c r="N4">
        <v>-20.71</v>
      </c>
      <c r="O4">
        <v>-20.71</v>
      </c>
      <c r="P4">
        <v>-20.71</v>
      </c>
      <c r="Q4">
        <v>-20.71</v>
      </c>
      <c r="R4">
        <v>-20.71</v>
      </c>
      <c r="S4">
        <v>-20.71</v>
      </c>
      <c r="T4">
        <f>-20.71</f>
        <v>-20.71</v>
      </c>
      <c r="U4">
        <v>-20.71</v>
      </c>
      <c r="V4">
        <v>-20.71</v>
      </c>
      <c r="W4">
        <v>-20.71</v>
      </c>
    </row>
    <row r="5" spans="1:36" x14ac:dyDescent="0.25">
      <c r="A5" t="s">
        <v>94</v>
      </c>
      <c r="B5">
        <v>-79.69</v>
      </c>
      <c r="C5">
        <v>-79.69</v>
      </c>
      <c r="D5">
        <v>-79.69</v>
      </c>
      <c r="E5">
        <v>-79.69</v>
      </c>
      <c r="F5">
        <v>-79.69</v>
      </c>
      <c r="G5">
        <v>-79.69</v>
      </c>
      <c r="H5">
        <v>-79.69</v>
      </c>
      <c r="I5">
        <v>-79.69</v>
      </c>
      <c r="J5">
        <v>-79.69</v>
      </c>
      <c r="K5">
        <v>-79.69</v>
      </c>
      <c r="L5">
        <v>-79.69</v>
      </c>
      <c r="M5">
        <v>-81.31</v>
      </c>
      <c r="N5">
        <v>-79.69</v>
      </c>
    </row>
    <row r="6" spans="1:36" x14ac:dyDescent="0.25">
      <c r="A6" t="s">
        <v>96</v>
      </c>
      <c r="B6">
        <v>-79.69</v>
      </c>
      <c r="C6">
        <v>-81.31</v>
      </c>
      <c r="D6">
        <v>-79.69</v>
      </c>
      <c r="E6">
        <v>-79.69</v>
      </c>
      <c r="F6">
        <v>-81.180000000000007</v>
      </c>
      <c r="G6">
        <v>-79.69</v>
      </c>
      <c r="H6">
        <v>-79.69</v>
      </c>
      <c r="I6">
        <v>-80.53</v>
      </c>
    </row>
    <row r="7" spans="1:36" x14ac:dyDescent="0.25">
      <c r="A7" t="s">
        <v>97</v>
      </c>
      <c r="B7">
        <v>19.5</v>
      </c>
      <c r="C7">
        <v>19.68</v>
      </c>
      <c r="D7">
        <v>19.5</v>
      </c>
      <c r="E7">
        <v>19.68</v>
      </c>
      <c r="F7">
        <v>19.53</v>
      </c>
      <c r="G7">
        <v>19.5</v>
      </c>
      <c r="H7">
        <v>19.649999999999999</v>
      </c>
      <c r="I7">
        <v>20.8</v>
      </c>
      <c r="J7">
        <v>20.83</v>
      </c>
      <c r="K7">
        <v>19.649999999999999</v>
      </c>
      <c r="L7">
        <v>19.649999999999999</v>
      </c>
      <c r="M7">
        <v>19.649999999999999</v>
      </c>
      <c r="N7">
        <v>19.68</v>
      </c>
      <c r="O7">
        <v>19.68</v>
      </c>
      <c r="P7">
        <v>19.649999999999999</v>
      </c>
      <c r="Q7">
        <v>19.5</v>
      </c>
      <c r="R7">
        <v>19.5</v>
      </c>
      <c r="S7">
        <v>18.39</v>
      </c>
      <c r="T7">
        <v>18.39</v>
      </c>
      <c r="U7">
        <v>17.18</v>
      </c>
    </row>
    <row r="8" spans="1:36" x14ac:dyDescent="0.25">
      <c r="A8" t="s">
        <v>100</v>
      </c>
      <c r="B8">
        <v>80.36</v>
      </c>
      <c r="C8">
        <v>80.36</v>
      </c>
      <c r="D8">
        <v>80.27</v>
      </c>
      <c r="E8">
        <v>80.36</v>
      </c>
      <c r="F8">
        <v>81.180000000000007</v>
      </c>
      <c r="G8">
        <v>81.260000000000005</v>
      </c>
      <c r="H8">
        <v>80.27</v>
      </c>
      <c r="I8">
        <v>80.27</v>
      </c>
      <c r="J8">
        <v>80.36</v>
      </c>
      <c r="K8">
        <v>80.27</v>
      </c>
      <c r="L8">
        <v>81.900000000000006</v>
      </c>
      <c r="M8">
        <v>81.900000000000006</v>
      </c>
      <c r="N8">
        <v>81.180000000000007</v>
      </c>
      <c r="O8">
        <v>81.260000000000005</v>
      </c>
      <c r="P8">
        <v>81.180000000000007</v>
      </c>
      <c r="Q8">
        <v>81.260000000000005</v>
      </c>
      <c r="R8">
        <v>81.98</v>
      </c>
      <c r="S8">
        <v>81.260000000000005</v>
      </c>
      <c r="T8">
        <v>81.180000000000007</v>
      </c>
    </row>
    <row r="9" spans="1:36" x14ac:dyDescent="0.25">
      <c r="A9" t="s">
        <v>104</v>
      </c>
      <c r="B9">
        <v>80.83</v>
      </c>
    </row>
    <row r="10" spans="1:36" x14ac:dyDescent="0.25">
      <c r="A10" t="s">
        <v>102</v>
      </c>
      <c r="B10">
        <v>39.619999999999997</v>
      </c>
      <c r="C10">
        <v>39.61</v>
      </c>
      <c r="D10">
        <v>39.619999999999997</v>
      </c>
      <c r="E10">
        <v>40.72</v>
      </c>
      <c r="F10">
        <v>39.61</v>
      </c>
      <c r="G10">
        <v>39.61</v>
      </c>
      <c r="H10">
        <v>39.61</v>
      </c>
      <c r="I10">
        <v>39.61</v>
      </c>
      <c r="J10">
        <v>39.619999999999997</v>
      </c>
      <c r="K10">
        <v>39.61</v>
      </c>
      <c r="L10">
        <v>39.619999999999997</v>
      </c>
      <c r="M10">
        <v>39.61</v>
      </c>
      <c r="N10">
        <v>39.619999999999997</v>
      </c>
      <c r="O10">
        <v>39.61</v>
      </c>
      <c r="P10">
        <v>39.61</v>
      </c>
      <c r="Q10">
        <v>39.61</v>
      </c>
      <c r="R10">
        <v>39.61</v>
      </c>
      <c r="S10">
        <v>39.61</v>
      </c>
      <c r="T10">
        <v>38.51</v>
      </c>
      <c r="U10">
        <v>38.51</v>
      </c>
      <c r="V10">
        <v>38.51</v>
      </c>
      <c r="W10">
        <v>38.51</v>
      </c>
      <c r="X10">
        <v>38.51</v>
      </c>
      <c r="Y10">
        <v>38.51</v>
      </c>
      <c r="Z10">
        <v>38.51</v>
      </c>
      <c r="AA10">
        <v>38.51</v>
      </c>
    </row>
    <row r="11" spans="1:36" x14ac:dyDescent="0.25">
      <c r="A11" t="s">
        <v>106</v>
      </c>
      <c r="B11">
        <v>59.67</v>
      </c>
      <c r="C11">
        <v>59.62</v>
      </c>
      <c r="D11">
        <v>59.62</v>
      </c>
      <c r="E11">
        <v>59.62</v>
      </c>
      <c r="F11">
        <v>59.62</v>
      </c>
      <c r="G11">
        <v>59.62</v>
      </c>
      <c r="H11">
        <v>59.62</v>
      </c>
      <c r="I11">
        <v>59.55</v>
      </c>
      <c r="J11">
        <v>59.62</v>
      </c>
      <c r="K11">
        <v>59.62</v>
      </c>
      <c r="L11">
        <v>59.62</v>
      </c>
      <c r="M11">
        <v>59.62</v>
      </c>
      <c r="N11">
        <v>59.55</v>
      </c>
      <c r="O11">
        <v>59.55</v>
      </c>
      <c r="P11">
        <v>59.55</v>
      </c>
      <c r="Q11">
        <v>59.55</v>
      </c>
      <c r="R11">
        <v>59.62</v>
      </c>
      <c r="S11">
        <v>59.55</v>
      </c>
      <c r="T11">
        <v>59.62</v>
      </c>
      <c r="U11">
        <v>59.62</v>
      </c>
      <c r="V11">
        <v>59.62</v>
      </c>
      <c r="W11">
        <v>59.62</v>
      </c>
      <c r="X11">
        <v>59.55</v>
      </c>
      <c r="Y11">
        <v>59.62</v>
      </c>
      <c r="Z11">
        <v>59.55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F523B-CC98-452D-9603-0503182120AB}">
  <dimension ref="A1:AI25"/>
  <sheetViews>
    <sheetView workbookViewId="0">
      <selection sqref="A1:XFD1"/>
    </sheetView>
  </sheetViews>
  <sheetFormatPr defaultRowHeight="15" x14ac:dyDescent="0.25"/>
  <cols>
    <col min="1" max="1" width="35" style="2" bestFit="1" customWidth="1"/>
    <col min="2" max="10" width="6.7109375" style="2" bestFit="1" customWidth="1"/>
    <col min="11" max="13" width="7.28515625" style="2" bestFit="1" customWidth="1"/>
    <col min="14" max="17" width="7.28515625" bestFit="1" customWidth="1"/>
    <col min="18" max="21" width="7.28515625" customWidth="1"/>
    <col min="24" max="24" width="9.5703125" bestFit="1" customWidth="1"/>
  </cols>
  <sheetData>
    <row r="1" spans="1:35" x14ac:dyDescent="0.25">
      <c r="A1" s="2" t="s">
        <v>19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30</v>
      </c>
      <c r="M1" s="2" t="s">
        <v>31</v>
      </c>
      <c r="N1" s="2" t="s">
        <v>32</v>
      </c>
      <c r="O1" s="2" t="s">
        <v>33</v>
      </c>
      <c r="P1" s="2" t="s">
        <v>34</v>
      </c>
      <c r="Q1" s="2" t="s">
        <v>35</v>
      </c>
      <c r="R1" s="2" t="s">
        <v>39</v>
      </c>
      <c r="S1" s="2" t="s">
        <v>40</v>
      </c>
      <c r="T1" s="2" t="s">
        <v>41</v>
      </c>
      <c r="U1" s="2" t="s">
        <v>42</v>
      </c>
      <c r="V1" s="2" t="s">
        <v>16</v>
      </c>
      <c r="W1" s="2" t="s">
        <v>36</v>
      </c>
    </row>
    <row r="2" spans="1:35" x14ac:dyDescent="0.25">
      <c r="A2" s="2" t="s">
        <v>20</v>
      </c>
      <c r="B2" s="2">
        <v>38.86</v>
      </c>
      <c r="C2" s="2">
        <v>39.93</v>
      </c>
      <c r="D2" s="2">
        <v>40.29</v>
      </c>
      <c r="E2" s="2">
        <v>39.869999999999997</v>
      </c>
      <c r="F2" s="2">
        <v>38.799999999999997</v>
      </c>
      <c r="G2" s="2">
        <v>40.35</v>
      </c>
      <c r="H2" s="2">
        <v>40.29</v>
      </c>
      <c r="I2" s="2">
        <v>41.36</v>
      </c>
      <c r="J2" s="2">
        <v>42.43</v>
      </c>
      <c r="K2" s="2">
        <v>42.43</v>
      </c>
      <c r="V2" s="2">
        <f>AVERAGE(B2:Q2)</f>
        <v>40.460999999999999</v>
      </c>
      <c r="W2">
        <f>STDEV(B2:Q2)</f>
        <v>1.2730667260159185</v>
      </c>
      <c r="X2" s="5">
        <f>(V2-40)*100/V2</f>
        <v>1.139368774869624</v>
      </c>
    </row>
    <row r="3" spans="1:35" x14ac:dyDescent="0.25">
      <c r="A3" s="2" t="s">
        <v>37</v>
      </c>
      <c r="B3" s="2">
        <v>41.33</v>
      </c>
      <c r="C3" s="2">
        <v>41.33</v>
      </c>
      <c r="D3" s="2">
        <v>41.3</v>
      </c>
      <c r="E3" s="2">
        <v>41.33</v>
      </c>
      <c r="F3" s="2">
        <v>39.82</v>
      </c>
      <c r="G3" s="2">
        <v>39.85</v>
      </c>
      <c r="H3" s="2">
        <v>41.33</v>
      </c>
      <c r="I3" s="2">
        <v>41.33</v>
      </c>
      <c r="J3" s="2">
        <v>41.3</v>
      </c>
      <c r="K3" s="2">
        <v>41.3</v>
      </c>
      <c r="L3" s="2">
        <v>41.33</v>
      </c>
      <c r="M3" s="2">
        <v>41.3</v>
      </c>
      <c r="N3" s="2"/>
      <c r="O3" s="2"/>
      <c r="P3" s="2"/>
      <c r="Q3" s="2"/>
      <c r="R3" s="2"/>
      <c r="S3" s="2"/>
      <c r="T3" s="2"/>
      <c r="U3" s="2"/>
      <c r="V3" s="2">
        <f>AVERAGE(B3:Q3)</f>
        <v>41.070833333333333</v>
      </c>
      <c r="W3">
        <f>STDEV(B3:Q3)</f>
        <v>0.57746244794607848</v>
      </c>
      <c r="X3" s="5">
        <f>(V3-40)*100/V3</f>
        <v>2.6072841635386008</v>
      </c>
      <c r="Y3" s="2"/>
      <c r="Z3" s="2"/>
      <c r="AA3" s="2"/>
      <c r="AB3" s="2"/>
      <c r="AC3" s="2"/>
    </row>
    <row r="4" spans="1:35" x14ac:dyDescent="0.25">
      <c r="A4" s="2" t="s">
        <v>43</v>
      </c>
      <c r="B4" s="2">
        <v>41.33</v>
      </c>
      <c r="C4" s="2">
        <v>41.33</v>
      </c>
      <c r="D4" s="2">
        <v>41.3</v>
      </c>
      <c r="E4" s="2">
        <v>41.3</v>
      </c>
      <c r="F4" s="2">
        <v>41.3</v>
      </c>
      <c r="G4" s="2">
        <v>41.3</v>
      </c>
      <c r="H4" s="2">
        <v>41.3</v>
      </c>
      <c r="I4" s="2">
        <v>41.3</v>
      </c>
      <c r="J4" s="2">
        <v>39.85</v>
      </c>
      <c r="K4" s="2">
        <v>39.82</v>
      </c>
      <c r="L4" s="2">
        <v>41.3</v>
      </c>
      <c r="M4" s="2">
        <v>41.3</v>
      </c>
      <c r="N4">
        <v>41.3</v>
      </c>
      <c r="V4" s="2">
        <f>AVERAGE(B4:Q4)</f>
        <v>41.079230769230776</v>
      </c>
      <c r="W4">
        <f>STDEV(B4:Q4)</f>
        <v>0.55235045545470884</v>
      </c>
      <c r="X4" s="5">
        <f>(V4-40)*100/V4</f>
        <v>2.6271932288448374</v>
      </c>
    </row>
    <row r="5" spans="1:35" x14ac:dyDescent="0.25">
      <c r="A5" s="2" t="s">
        <v>50</v>
      </c>
      <c r="B5" s="2">
        <v>39.78</v>
      </c>
      <c r="C5" s="2">
        <v>39.75</v>
      </c>
      <c r="D5" s="2">
        <v>38.67</v>
      </c>
      <c r="E5" s="2">
        <v>38.700000000000003</v>
      </c>
      <c r="F5" s="2">
        <v>38.67</v>
      </c>
      <c r="G5" s="2">
        <v>38.700000000000003</v>
      </c>
      <c r="H5" s="2">
        <v>39.78</v>
      </c>
      <c r="I5" s="2">
        <v>40.14</v>
      </c>
      <c r="J5" s="2">
        <v>40.14</v>
      </c>
      <c r="K5" s="2">
        <v>40.17</v>
      </c>
      <c r="L5" s="2">
        <v>40.14</v>
      </c>
      <c r="M5" s="2">
        <v>40.14</v>
      </c>
    </row>
    <row r="6" spans="1:35" x14ac:dyDescent="0.25">
      <c r="A6" s="2" t="s">
        <v>22</v>
      </c>
      <c r="B6" s="2">
        <v>59.85</v>
      </c>
      <c r="C6" s="2">
        <v>61.49</v>
      </c>
      <c r="D6" s="2">
        <v>61.41</v>
      </c>
      <c r="E6" s="2">
        <v>61.41</v>
      </c>
      <c r="F6" s="2">
        <v>61.41</v>
      </c>
      <c r="G6" s="2">
        <v>60.85</v>
      </c>
      <c r="H6" s="2">
        <v>61.41</v>
      </c>
      <c r="I6" s="2">
        <v>61.41</v>
      </c>
      <c r="J6" s="2">
        <v>62.41</v>
      </c>
      <c r="K6" s="2">
        <v>62.41</v>
      </c>
      <c r="L6" s="2">
        <v>64.98</v>
      </c>
      <c r="M6" s="2">
        <v>62.9</v>
      </c>
      <c r="N6">
        <v>63.99</v>
      </c>
      <c r="O6">
        <v>64.98</v>
      </c>
      <c r="P6">
        <v>63.99</v>
      </c>
      <c r="Q6">
        <v>63.99</v>
      </c>
      <c r="V6" s="2">
        <f>AVERAGE(B6:Q6)</f>
        <v>62.430624999999999</v>
      </c>
      <c r="W6">
        <f>STDEV(B6:Q6)</f>
        <v>1.5441479581525444</v>
      </c>
      <c r="X6" s="5">
        <f>(V6-60)*100/V6</f>
        <v>3.8933215869615259</v>
      </c>
    </row>
    <row r="7" spans="1:35" x14ac:dyDescent="0.25">
      <c r="A7" s="2" t="s">
        <v>24</v>
      </c>
      <c r="B7" s="2">
        <v>-19.600000000000001</v>
      </c>
      <c r="C7" s="2">
        <v>-19.600000000000001</v>
      </c>
      <c r="D7" s="2">
        <v>-20.95</v>
      </c>
      <c r="E7" s="2">
        <v>-19.600000000000001</v>
      </c>
      <c r="F7" s="2">
        <v>-19.600000000000001</v>
      </c>
      <c r="G7" s="2">
        <v>-18.47</v>
      </c>
      <c r="H7" s="2">
        <v>-18.47</v>
      </c>
      <c r="I7" s="2">
        <v>-19.600000000000001</v>
      </c>
      <c r="J7" s="2">
        <v>-19.600000000000001</v>
      </c>
      <c r="K7" s="2">
        <v>-20.95</v>
      </c>
      <c r="L7" s="2">
        <v>-19.559999999999999</v>
      </c>
      <c r="V7" s="2">
        <f>AVERAGE(B7:Q7)</f>
        <v>-19.636363636363633</v>
      </c>
      <c r="W7">
        <f>STDEV(B7:Q7)</f>
        <v>0.78650203721634104</v>
      </c>
      <c r="X7" s="5">
        <f>(V7+20)*100/V7</f>
        <v>-1.8518518518518685</v>
      </c>
    </row>
    <row r="8" spans="1:35" x14ac:dyDescent="0.25">
      <c r="A8" s="2" t="s">
        <v>26</v>
      </c>
      <c r="B8" s="2">
        <v>-40.020000000000003</v>
      </c>
      <c r="C8" s="2">
        <v>-40.020000000000003</v>
      </c>
      <c r="D8" s="2">
        <v>-41.1</v>
      </c>
      <c r="E8" s="2">
        <v>-40.020000000000003</v>
      </c>
      <c r="F8" s="2">
        <v>-40.020000000000003</v>
      </c>
      <c r="G8" s="2">
        <v>-40.020000000000003</v>
      </c>
      <c r="H8" s="2">
        <v>-41.05</v>
      </c>
      <c r="I8" s="2">
        <v>-40.020000000000003</v>
      </c>
      <c r="J8" s="2">
        <v>-40.020000000000003</v>
      </c>
      <c r="K8" s="2">
        <v>-41.05</v>
      </c>
      <c r="V8" s="2">
        <f>AVERAGE(B8:Q8)</f>
        <v>-40.334000000000003</v>
      </c>
      <c r="W8">
        <f>STDEV(B8:Q8)</f>
        <v>0.50577113840594179</v>
      </c>
      <c r="X8" s="5">
        <f>(V8+40)*100/V8</f>
        <v>0.82808548619031874</v>
      </c>
    </row>
    <row r="9" spans="1:35" x14ac:dyDescent="0.25">
      <c r="A9" s="2" t="s">
        <v>28</v>
      </c>
      <c r="B9" s="2">
        <v>-58.82</v>
      </c>
      <c r="C9" s="2">
        <v>-58.82</v>
      </c>
      <c r="D9" s="2">
        <v>-58.81</v>
      </c>
      <c r="E9" s="2">
        <v>-58.87</v>
      </c>
      <c r="F9" s="2">
        <v>-58.81</v>
      </c>
      <c r="G9" s="2">
        <v>-58.81</v>
      </c>
      <c r="H9" s="2">
        <v>-58.81</v>
      </c>
      <c r="I9" s="2">
        <v>-58.87</v>
      </c>
      <c r="V9" s="2">
        <f>AVERAGE(B9:Q9)</f>
        <v>-58.827500000000001</v>
      </c>
      <c r="W9">
        <f>STDEV(B9:Q9)</f>
        <v>2.6592157812835502E-2</v>
      </c>
      <c r="X9" s="5">
        <f>(V9+60)*100/V9</f>
        <v>-1.9931154647061313</v>
      </c>
    </row>
    <row r="10" spans="1:35" x14ac:dyDescent="0.25">
      <c r="A10" s="2" t="s">
        <v>53</v>
      </c>
      <c r="B10" s="2">
        <v>59.9</v>
      </c>
      <c r="C10" s="2">
        <v>60.5</v>
      </c>
      <c r="D10" s="2">
        <v>60.5</v>
      </c>
      <c r="E10" s="2">
        <v>60.47</v>
      </c>
      <c r="F10" s="2">
        <v>59.9</v>
      </c>
      <c r="G10" s="2">
        <v>58.89</v>
      </c>
      <c r="H10" s="2">
        <v>60.47</v>
      </c>
      <c r="I10" s="2">
        <v>58.89</v>
      </c>
    </row>
    <row r="11" spans="1:35" x14ac:dyDescent="0.25">
      <c r="A11" s="2" t="s">
        <v>55</v>
      </c>
      <c r="B11" s="2">
        <v>60.05</v>
      </c>
      <c r="C11" s="2">
        <v>60.08</v>
      </c>
      <c r="D11" s="2">
        <v>60.05</v>
      </c>
      <c r="E11" s="2">
        <v>60.05</v>
      </c>
      <c r="F11" s="2">
        <v>60.05</v>
      </c>
      <c r="G11" s="2">
        <v>60.08</v>
      </c>
      <c r="H11" s="2">
        <v>59.07</v>
      </c>
      <c r="I11" s="2">
        <v>59.07</v>
      </c>
      <c r="J11" s="2">
        <v>60.08</v>
      </c>
      <c r="K11" s="2">
        <v>60.05</v>
      </c>
      <c r="L11" s="2">
        <v>59.07</v>
      </c>
      <c r="M11" s="2">
        <v>59.04</v>
      </c>
      <c r="N11">
        <v>59.04</v>
      </c>
      <c r="O11">
        <v>59.07</v>
      </c>
      <c r="P11">
        <v>59.07</v>
      </c>
      <c r="Q11">
        <v>59.07</v>
      </c>
      <c r="R11">
        <v>59.04</v>
      </c>
    </row>
    <row r="12" spans="1:35" x14ac:dyDescent="0.25">
      <c r="A12" s="2" t="s">
        <v>57</v>
      </c>
      <c r="B12" s="2">
        <v>60.19</v>
      </c>
      <c r="C12" s="2">
        <v>59.68</v>
      </c>
      <c r="D12" s="2">
        <v>59.68</v>
      </c>
      <c r="E12" s="2">
        <v>60.23</v>
      </c>
    </row>
    <row r="13" spans="1:35" x14ac:dyDescent="0.25">
      <c r="A13" s="2" t="s">
        <v>59</v>
      </c>
      <c r="B13" s="2">
        <v>59.68</v>
      </c>
      <c r="C13" s="2">
        <v>59.68</v>
      </c>
      <c r="D13" s="2">
        <v>58.66</v>
      </c>
      <c r="E13" s="2">
        <v>58.66</v>
      </c>
      <c r="F13" s="2">
        <v>58.63</v>
      </c>
      <c r="G13" s="2">
        <v>58.63</v>
      </c>
      <c r="H13" s="2">
        <v>58.66</v>
      </c>
      <c r="I13" s="2">
        <v>58.66</v>
      </c>
      <c r="J13" s="2">
        <v>58.63</v>
      </c>
      <c r="K13" s="2">
        <v>58.63</v>
      </c>
    </row>
    <row r="14" spans="1:35" x14ac:dyDescent="0.25">
      <c r="A14" s="2" t="s">
        <v>61</v>
      </c>
      <c r="B14" s="2">
        <v>20.88</v>
      </c>
      <c r="C14" s="2">
        <v>19.68</v>
      </c>
      <c r="D14" s="2">
        <v>19.75</v>
      </c>
      <c r="E14" s="2">
        <v>19.75</v>
      </c>
      <c r="F14" s="2">
        <v>19.75</v>
      </c>
      <c r="G14" s="2">
        <v>19.75</v>
      </c>
      <c r="H14" s="2">
        <v>19.75</v>
      </c>
      <c r="I14" s="2">
        <v>19.75</v>
      </c>
      <c r="J14" s="2">
        <v>19.75</v>
      </c>
      <c r="K14" s="2">
        <v>19.75</v>
      </c>
      <c r="L14" s="2">
        <v>19.75</v>
      </c>
      <c r="M14" s="2">
        <v>19.75</v>
      </c>
      <c r="N14">
        <v>19.75</v>
      </c>
      <c r="O14">
        <v>19.75</v>
      </c>
      <c r="P14">
        <v>19.75</v>
      </c>
      <c r="Q14">
        <v>19.75</v>
      </c>
      <c r="R14">
        <v>19.75</v>
      </c>
      <c r="S14">
        <v>19.75</v>
      </c>
      <c r="T14" t="s">
        <v>62</v>
      </c>
      <c r="U14">
        <v>19.75</v>
      </c>
      <c r="V14">
        <v>19.75</v>
      </c>
      <c r="W14">
        <v>19.75</v>
      </c>
      <c r="X14">
        <v>19.75</v>
      </c>
      <c r="Y14">
        <v>19.75</v>
      </c>
      <c r="Z14">
        <v>19.75</v>
      </c>
      <c r="AA14">
        <v>19.75</v>
      </c>
      <c r="AB14">
        <v>19.75</v>
      </c>
      <c r="AC14">
        <v>19.75</v>
      </c>
      <c r="AD14">
        <v>19.75</v>
      </c>
      <c r="AE14">
        <v>19.75</v>
      </c>
      <c r="AF14">
        <v>19.75</v>
      </c>
      <c r="AG14">
        <v>19.75</v>
      </c>
      <c r="AH14">
        <v>19.75</v>
      </c>
      <c r="AI14">
        <v>19.75</v>
      </c>
    </row>
    <row r="15" spans="1:35" x14ac:dyDescent="0.25">
      <c r="A15" s="2" t="s">
        <v>65</v>
      </c>
      <c r="B15" s="2">
        <v>19.68</v>
      </c>
      <c r="C15" s="2">
        <v>19.68</v>
      </c>
      <c r="D15" s="2">
        <v>19.68</v>
      </c>
      <c r="E15" s="2">
        <v>19.68</v>
      </c>
      <c r="F15" s="2">
        <v>19.68</v>
      </c>
      <c r="G15" s="2">
        <v>19.68</v>
      </c>
      <c r="H15" s="2">
        <v>19.68</v>
      </c>
    </row>
    <row r="16" spans="1:35" x14ac:dyDescent="0.25">
      <c r="A16" s="2" t="s">
        <v>67</v>
      </c>
      <c r="B16" s="2">
        <v>19.68</v>
      </c>
      <c r="C16" s="2">
        <v>19.68</v>
      </c>
      <c r="D16" s="2">
        <v>19.68</v>
      </c>
      <c r="E16" s="2">
        <v>19.68</v>
      </c>
      <c r="F16" s="2">
        <v>19.68</v>
      </c>
      <c r="G16" s="2">
        <v>19.68</v>
      </c>
      <c r="H16" s="2">
        <v>19.68</v>
      </c>
      <c r="I16" s="2">
        <v>19.68</v>
      </c>
      <c r="J16" s="2">
        <v>19.68</v>
      </c>
      <c r="K16" s="2">
        <v>19.68</v>
      </c>
      <c r="L16" s="2">
        <v>18.55</v>
      </c>
      <c r="M16" s="2">
        <v>18.55</v>
      </c>
      <c r="N16">
        <v>18.55</v>
      </c>
      <c r="O16">
        <v>18.55</v>
      </c>
      <c r="P16">
        <v>18.55</v>
      </c>
      <c r="Q16">
        <v>18.55</v>
      </c>
    </row>
    <row r="17" spans="1:33" x14ac:dyDescent="0.25">
      <c r="A17" s="2" t="s">
        <v>69</v>
      </c>
      <c r="B17" s="2">
        <v>79.73</v>
      </c>
      <c r="C17" s="2">
        <v>79.92</v>
      </c>
      <c r="D17" s="2">
        <v>79.92</v>
      </c>
      <c r="E17" s="2">
        <v>79.11</v>
      </c>
      <c r="F17" s="2">
        <v>79.010000000000005</v>
      </c>
      <c r="G17" s="2">
        <v>79.83</v>
      </c>
      <c r="H17" s="2">
        <v>79.92</v>
      </c>
      <c r="I17" s="2">
        <v>79.92</v>
      </c>
    </row>
    <row r="18" spans="1:33" x14ac:dyDescent="0.25">
      <c r="A18" s="2" t="s">
        <v>71</v>
      </c>
      <c r="B18" s="2">
        <v>79.260000000000005</v>
      </c>
      <c r="C18" s="2">
        <v>79.36</v>
      </c>
      <c r="D18" s="2">
        <v>79.36</v>
      </c>
      <c r="E18" s="2">
        <v>80.27</v>
      </c>
      <c r="F18" s="2">
        <v>79.36</v>
      </c>
      <c r="G18" s="2">
        <v>79.45</v>
      </c>
      <c r="H18" s="2">
        <v>79.36</v>
      </c>
      <c r="I18" s="2">
        <v>79.36</v>
      </c>
      <c r="J18" s="2">
        <v>80.27</v>
      </c>
      <c r="K18" s="2">
        <v>79.36</v>
      </c>
      <c r="L18" s="2">
        <v>80.36</v>
      </c>
      <c r="M18" s="2">
        <v>79.45</v>
      </c>
    </row>
    <row r="19" spans="1:33" x14ac:dyDescent="0.25">
      <c r="A19" s="2" t="s">
        <v>73</v>
      </c>
      <c r="B19" s="2">
        <v>80.510000000000005</v>
      </c>
      <c r="C19" s="2">
        <v>80.510000000000005</v>
      </c>
      <c r="D19" s="2">
        <v>80.510000000000005</v>
      </c>
      <c r="E19" s="2">
        <v>80.510000000000005</v>
      </c>
      <c r="F19" s="2">
        <v>79.81</v>
      </c>
      <c r="G19" s="2">
        <v>78.8</v>
      </c>
      <c r="H19" s="2">
        <v>78.900000000000006</v>
      </c>
      <c r="I19" s="2">
        <v>79.709999999999994</v>
      </c>
      <c r="J19" s="2">
        <v>79.81</v>
      </c>
      <c r="K19" s="2">
        <v>80.510000000000005</v>
      </c>
      <c r="L19" s="2">
        <v>78.900000000000006</v>
      </c>
      <c r="M19" s="2">
        <v>79.81</v>
      </c>
      <c r="N19">
        <v>79.81</v>
      </c>
      <c r="O19">
        <v>78.900000000000006</v>
      </c>
      <c r="P19">
        <v>79.81</v>
      </c>
      <c r="Q19">
        <v>78.900000000000006</v>
      </c>
      <c r="R19">
        <v>78.900000000000006</v>
      </c>
      <c r="S19">
        <v>78.900000000000006</v>
      </c>
      <c r="T19">
        <v>78.900000000000006</v>
      </c>
      <c r="U19">
        <v>78.900000000000006</v>
      </c>
      <c r="V19">
        <v>77.98</v>
      </c>
      <c r="W19">
        <v>78.900000000000006</v>
      </c>
      <c r="X19">
        <v>78.900000000000006</v>
      </c>
    </row>
    <row r="20" spans="1:33" x14ac:dyDescent="0.25">
      <c r="A20" s="2" t="s">
        <v>75</v>
      </c>
      <c r="B20" s="2">
        <v>-80.209999999999994</v>
      </c>
      <c r="C20" s="2">
        <v>-79.510000000000005</v>
      </c>
      <c r="D20" s="2">
        <v>-79.510000000000005</v>
      </c>
      <c r="E20" s="2">
        <v>-79.48</v>
      </c>
      <c r="F20" s="2">
        <v>-79.48</v>
      </c>
      <c r="G20" s="2">
        <v>-79.510000000000005</v>
      </c>
      <c r="H20" s="2">
        <v>-79.510000000000005</v>
      </c>
    </row>
    <row r="21" spans="1:33" x14ac:dyDescent="0.25">
      <c r="A21" s="2" t="s">
        <v>77</v>
      </c>
      <c r="B21" s="2">
        <v>-80.599999999999994</v>
      </c>
      <c r="C21" s="2">
        <v>-80.599999999999994</v>
      </c>
      <c r="D21" s="2">
        <v>-79.72</v>
      </c>
      <c r="E21" s="2">
        <v>-79.69</v>
      </c>
      <c r="F21" s="2">
        <v>-79.72</v>
      </c>
      <c r="G21" s="2">
        <v>-79.72</v>
      </c>
      <c r="H21" s="2">
        <v>-79.69</v>
      </c>
      <c r="I21" s="2">
        <v>-79.72</v>
      </c>
      <c r="J21" s="2">
        <v>-79.72</v>
      </c>
      <c r="K21" s="2">
        <v>-79.69</v>
      </c>
      <c r="L21" s="2">
        <v>-78.97</v>
      </c>
      <c r="M21" s="2">
        <v>-79.69</v>
      </c>
      <c r="N21">
        <v>-79.69</v>
      </c>
      <c r="O21">
        <v>-78.11</v>
      </c>
      <c r="P21">
        <v>-79.02</v>
      </c>
      <c r="Q21">
        <v>-79</v>
      </c>
      <c r="R21">
        <v>-78.97</v>
      </c>
      <c r="S21">
        <v>-79</v>
      </c>
      <c r="T21">
        <f>-78.97-79.72</f>
        <v>-158.69</v>
      </c>
      <c r="U21">
        <v>-78.97</v>
      </c>
      <c r="V21">
        <v>-78.97</v>
      </c>
      <c r="W21">
        <v>-78.97</v>
      </c>
      <c r="X21">
        <v>-78.92</v>
      </c>
      <c r="Y21">
        <v>-79</v>
      </c>
      <c r="Z21">
        <v>-79</v>
      </c>
      <c r="AA21">
        <v>-78.92</v>
      </c>
      <c r="AB21">
        <v>-78.97</v>
      </c>
      <c r="AC21">
        <v>-79.69</v>
      </c>
      <c r="AD21">
        <v>-79.72</v>
      </c>
      <c r="AE21">
        <v>-79.69</v>
      </c>
      <c r="AF21">
        <v>-80.569999999999993</v>
      </c>
      <c r="AG21">
        <v>-80.569999999999993</v>
      </c>
    </row>
    <row r="22" spans="1:33" x14ac:dyDescent="0.25">
      <c r="A22" s="2" t="s">
        <v>79</v>
      </c>
      <c r="B22" s="2">
        <v>-37.619999999999997</v>
      </c>
      <c r="C22" s="2">
        <v>-39.369999999999997</v>
      </c>
      <c r="D22" s="2">
        <v>-39.369999999999997</v>
      </c>
      <c r="E22" s="2">
        <v>-39.369999999999997</v>
      </c>
      <c r="F22" s="2">
        <v>-39.369999999999997</v>
      </c>
      <c r="G22" s="2">
        <v>-39.369999999999997</v>
      </c>
      <c r="H22" s="2">
        <v>-39.369999999999997</v>
      </c>
      <c r="I22" s="2">
        <v>-39.369999999999997</v>
      </c>
      <c r="J22" s="2">
        <v>-39.369999999999997</v>
      </c>
      <c r="K22" s="2">
        <v>-39.369999999999997</v>
      </c>
      <c r="L22" s="2">
        <v>-39.369999999999997</v>
      </c>
      <c r="M22" s="2">
        <v>-39.369999999999997</v>
      </c>
      <c r="N22">
        <v>-39.369999999999997</v>
      </c>
      <c r="O22">
        <v>-39.369999999999997</v>
      </c>
      <c r="P22">
        <v>-39.369999999999997</v>
      </c>
      <c r="Q22">
        <v>-38.659999999999997</v>
      </c>
      <c r="R22">
        <v>-38.69</v>
      </c>
      <c r="S22">
        <v>-38.659999999999997</v>
      </c>
      <c r="T22">
        <f>-39.37-38.66</f>
        <v>-78.03</v>
      </c>
      <c r="U22">
        <v>-38.659999999999997</v>
      </c>
      <c r="V22">
        <v>-38.659999999999997</v>
      </c>
    </row>
    <row r="23" spans="1:33" x14ac:dyDescent="0.25">
      <c r="A23" s="2" t="s">
        <v>80</v>
      </c>
      <c r="B23" s="2">
        <v>-40.17</v>
      </c>
      <c r="C23" s="2">
        <v>-39.32</v>
      </c>
      <c r="D23" s="2">
        <v>-39.32</v>
      </c>
      <c r="E23" s="2">
        <v>-39.32</v>
      </c>
      <c r="F23" s="2">
        <v>-39.31</v>
      </c>
      <c r="G23" s="2">
        <v>-39.31</v>
      </c>
      <c r="H23" s="2">
        <v>-39.31</v>
      </c>
      <c r="I23" s="2">
        <v>-39.31</v>
      </c>
      <c r="J23" s="2">
        <v>-39.32</v>
      </c>
      <c r="K23" s="2">
        <v>-39.31</v>
      </c>
      <c r="L23" s="2">
        <v>-39.31</v>
      </c>
      <c r="M23" s="2">
        <v>-40.17</v>
      </c>
      <c r="N23">
        <v>-40.159999999999997</v>
      </c>
      <c r="O23">
        <v>-40.159999999999997</v>
      </c>
      <c r="P23">
        <v>-40.94</v>
      </c>
      <c r="Q23">
        <v>-40.93</v>
      </c>
      <c r="R23">
        <v>-40.93</v>
      </c>
      <c r="S23">
        <v>-40.93</v>
      </c>
      <c r="T23">
        <f>-40.93-40.93</f>
        <v>-81.86</v>
      </c>
      <c r="U23">
        <v>-40.93</v>
      </c>
    </row>
    <row r="24" spans="1:33" x14ac:dyDescent="0.25">
      <c r="A24" s="2" t="s">
        <v>81</v>
      </c>
      <c r="B24" s="2">
        <v>-59.49</v>
      </c>
      <c r="C24" s="2">
        <v>-60.51</v>
      </c>
      <c r="D24" s="2">
        <v>-59.45</v>
      </c>
      <c r="E24" s="2">
        <v>-60.99</v>
      </c>
      <c r="F24" s="2">
        <v>-60.47</v>
      </c>
      <c r="G24" s="2">
        <v>-60.47</v>
      </c>
      <c r="H24" s="2">
        <v>-60.99</v>
      </c>
      <c r="I24" s="2">
        <v>-60.99</v>
      </c>
      <c r="J24" s="2">
        <v>-62.01</v>
      </c>
      <c r="K24" s="2">
        <v>-60.99</v>
      </c>
      <c r="L24" s="2">
        <v>-62.01</v>
      </c>
      <c r="M24" s="2">
        <v>-62.01</v>
      </c>
      <c r="N24">
        <v>-62.01</v>
      </c>
      <c r="O24">
        <v>-62.04</v>
      </c>
      <c r="P24">
        <v>-61.97</v>
      </c>
      <c r="Q24">
        <v>-62.04</v>
      </c>
      <c r="R24">
        <v>-62.01</v>
      </c>
      <c r="S24">
        <v>-62.04</v>
      </c>
      <c r="T24">
        <f>-62.01</f>
        <v>-62.01</v>
      </c>
      <c r="U24">
        <v>-62.01</v>
      </c>
      <c r="V24">
        <v>-62.05</v>
      </c>
      <c r="W24">
        <v>-62.05</v>
      </c>
      <c r="X24">
        <v>-62.01</v>
      </c>
      <c r="Y24">
        <v>-62.09</v>
      </c>
      <c r="Z24">
        <v>-62.04</v>
      </c>
    </row>
    <row r="25" spans="1:33" x14ac:dyDescent="0.25">
      <c r="A25" s="2" t="s">
        <v>85</v>
      </c>
      <c r="B25" s="2">
        <v>-19.62</v>
      </c>
      <c r="C25" s="2">
        <v>-19.62</v>
      </c>
      <c r="D25" s="2">
        <v>-19.62</v>
      </c>
      <c r="E25" s="2">
        <v>-19.62</v>
      </c>
      <c r="F25" s="2">
        <v>-19.62</v>
      </c>
      <c r="G25" s="2">
        <v>-19.62</v>
      </c>
      <c r="H25" s="2">
        <v>-19.62</v>
      </c>
      <c r="I25" s="2">
        <v>-19.62</v>
      </c>
      <c r="J25" s="2">
        <v>-19.62</v>
      </c>
      <c r="K25" s="2">
        <v>-19.62</v>
      </c>
      <c r="L25" s="2">
        <v>-19.62</v>
      </c>
      <c r="M25" s="2">
        <v>-19.62</v>
      </c>
      <c r="N25">
        <v>-19.62</v>
      </c>
      <c r="O25">
        <v>-20.75</v>
      </c>
      <c r="P25">
        <v>-19.62</v>
      </c>
      <c r="Q25">
        <v>-19.62</v>
      </c>
      <c r="R25">
        <v>-19.62</v>
      </c>
      <c r="S25">
        <v>-19.62</v>
      </c>
      <c r="T25">
        <f>-18.48</f>
        <v>-18.48</v>
      </c>
      <c r="U25">
        <v>-18.48</v>
      </c>
      <c r="V25">
        <v>-18.48</v>
      </c>
      <c r="W25">
        <v>-18.48</v>
      </c>
      <c r="X25">
        <v>-18.48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8AE11-3A15-4B5E-8D06-1A1BA18F8A61}">
  <dimension ref="A1:AG24"/>
  <sheetViews>
    <sheetView workbookViewId="0">
      <selection activeCell="K32" sqref="K32"/>
    </sheetView>
  </sheetViews>
  <sheetFormatPr defaultRowHeight="15" x14ac:dyDescent="0.25"/>
  <cols>
    <col min="1" max="1" width="35.140625" style="2" bestFit="1" customWidth="1"/>
    <col min="2" max="10" width="6.7109375" style="2" bestFit="1" customWidth="1"/>
    <col min="11" max="17" width="7.28515625" style="2" bestFit="1" customWidth="1"/>
    <col min="18" max="21" width="7.28515625" style="2" customWidth="1"/>
  </cols>
  <sheetData>
    <row r="1" spans="1:32" x14ac:dyDescent="0.25">
      <c r="A1" s="2" t="s">
        <v>19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30</v>
      </c>
      <c r="M1" s="2" t="s">
        <v>31</v>
      </c>
      <c r="N1" s="2" t="s">
        <v>32</v>
      </c>
      <c r="O1" s="2" t="s">
        <v>33</v>
      </c>
      <c r="P1" s="2" t="s">
        <v>34</v>
      </c>
      <c r="Q1" s="2" t="s">
        <v>35</v>
      </c>
      <c r="R1" s="2" t="s">
        <v>39</v>
      </c>
      <c r="S1" s="2" t="s">
        <v>40</v>
      </c>
      <c r="T1" s="2" t="s">
        <v>41</v>
      </c>
      <c r="U1" s="2" t="s">
        <v>42</v>
      </c>
      <c r="V1" s="2" t="s">
        <v>16</v>
      </c>
      <c r="W1" s="2" t="s">
        <v>36</v>
      </c>
    </row>
    <row r="2" spans="1:32" x14ac:dyDescent="0.25">
      <c r="A2" s="2" t="s">
        <v>21</v>
      </c>
      <c r="B2" s="2">
        <v>39.69</v>
      </c>
      <c r="C2" s="2">
        <v>39.69</v>
      </c>
      <c r="D2" s="2">
        <v>41.14</v>
      </c>
      <c r="E2" s="2">
        <v>39.69</v>
      </c>
      <c r="F2" s="2">
        <v>39.69</v>
      </c>
      <c r="G2" s="2">
        <v>39.69</v>
      </c>
      <c r="H2" s="2">
        <v>39.69</v>
      </c>
      <c r="I2" s="2">
        <v>39.69</v>
      </c>
      <c r="J2" s="2">
        <v>39.659999999999997</v>
      </c>
      <c r="K2" s="2">
        <v>39.69</v>
      </c>
      <c r="L2" s="2">
        <v>39.69</v>
      </c>
      <c r="V2" s="2">
        <f>AVERAGE(B2:U2)</f>
        <v>39.81909090909091</v>
      </c>
      <c r="W2">
        <f t="shared" ref="W2:W9" si="0">STDEV(B2:Q2)</f>
        <v>0.43818841941462994</v>
      </c>
      <c r="X2" s="5">
        <f>(V2-40)*100/V2</f>
        <v>-0.45432752676879246</v>
      </c>
    </row>
    <row r="3" spans="1:32" x14ac:dyDescent="0.25">
      <c r="A3" s="2" t="s">
        <v>38</v>
      </c>
      <c r="B3" s="2">
        <v>40.200000000000003</v>
      </c>
      <c r="C3" s="2">
        <v>40.200000000000003</v>
      </c>
      <c r="D3" s="2">
        <v>40.200000000000003</v>
      </c>
      <c r="E3" s="2">
        <v>40.200000000000003</v>
      </c>
      <c r="F3" s="2">
        <v>40.200000000000003</v>
      </c>
      <c r="G3" s="2">
        <v>40.200000000000003</v>
      </c>
      <c r="H3" s="2">
        <v>40.200000000000003</v>
      </c>
      <c r="I3" s="2">
        <v>40.200000000000003</v>
      </c>
      <c r="J3" s="2">
        <v>40.200000000000003</v>
      </c>
      <c r="K3" s="2">
        <v>40.200000000000003</v>
      </c>
      <c r="L3" s="2">
        <v>40.200000000000003</v>
      </c>
      <c r="M3" s="2">
        <v>40.200000000000003</v>
      </c>
      <c r="V3" s="2">
        <f>AVERAGE(B3:Q3)</f>
        <v>40.199999999999996</v>
      </c>
      <c r="W3">
        <f t="shared" si="0"/>
        <v>7.4213768338480222E-15</v>
      </c>
      <c r="X3" s="5">
        <f>(V3-40)*100/V3</f>
        <v>0.49751243781093474</v>
      </c>
    </row>
    <row r="4" spans="1:32" x14ac:dyDescent="0.25">
      <c r="A4" s="2" t="s">
        <v>44</v>
      </c>
      <c r="B4" s="2">
        <v>41.35</v>
      </c>
      <c r="C4" s="2">
        <v>41.35</v>
      </c>
      <c r="D4" s="2">
        <v>41.35</v>
      </c>
      <c r="E4" s="2">
        <v>41.35</v>
      </c>
      <c r="F4" s="2">
        <v>41.35</v>
      </c>
      <c r="G4" s="2">
        <v>40.22</v>
      </c>
      <c r="H4" s="2">
        <v>40.26</v>
      </c>
      <c r="I4" s="2">
        <v>40.26</v>
      </c>
      <c r="J4" s="2">
        <v>40.26</v>
      </c>
      <c r="K4" s="2">
        <v>39.880000000000003</v>
      </c>
      <c r="L4" s="2">
        <v>39.880000000000003</v>
      </c>
      <c r="M4" s="2">
        <v>39.880000000000003</v>
      </c>
      <c r="N4">
        <v>39.880000000000003</v>
      </c>
      <c r="O4"/>
      <c r="P4"/>
      <c r="Q4"/>
      <c r="R4"/>
      <c r="S4"/>
      <c r="T4"/>
      <c r="U4"/>
      <c r="V4" s="2">
        <f>AVERAGE(B4:Q4)</f>
        <v>40.559230769230766</v>
      </c>
      <c r="W4">
        <f t="shared" ref="W4" si="1">STDEV(B4:Q4)</f>
        <v>0.66806264100583601</v>
      </c>
      <c r="X4" s="5">
        <f>(V4-40)*100/V4</f>
        <v>1.3788002351736215</v>
      </c>
    </row>
    <row r="5" spans="1:32" x14ac:dyDescent="0.25">
      <c r="A5" s="2" t="s">
        <v>51</v>
      </c>
      <c r="B5" s="2">
        <v>39.880000000000003</v>
      </c>
      <c r="C5" s="2">
        <v>39.880000000000003</v>
      </c>
      <c r="D5" s="2">
        <v>39.880000000000003</v>
      </c>
      <c r="E5" s="2">
        <v>39.880000000000003</v>
      </c>
      <c r="F5" s="2">
        <v>39.880000000000003</v>
      </c>
      <c r="G5" s="2">
        <v>39.880000000000003</v>
      </c>
      <c r="H5" s="2">
        <v>39.880000000000003</v>
      </c>
      <c r="I5" s="2">
        <v>39.880000000000003</v>
      </c>
      <c r="J5" s="2">
        <v>39.880000000000003</v>
      </c>
      <c r="K5" s="2">
        <v>39.880000000000003</v>
      </c>
      <c r="L5" s="2">
        <v>39.880000000000003</v>
      </c>
      <c r="N5"/>
      <c r="O5"/>
      <c r="P5"/>
      <c r="Q5"/>
      <c r="R5"/>
      <c r="S5"/>
      <c r="T5"/>
      <c r="U5"/>
    </row>
    <row r="6" spans="1:32" x14ac:dyDescent="0.25">
      <c r="A6" s="2" t="s">
        <v>23</v>
      </c>
      <c r="B6" s="2">
        <v>59.06</v>
      </c>
      <c r="C6" s="2">
        <v>60.12</v>
      </c>
      <c r="D6" s="2">
        <v>60.07</v>
      </c>
      <c r="E6" s="2">
        <v>60.07</v>
      </c>
      <c r="F6" s="2">
        <v>60.07</v>
      </c>
      <c r="G6" s="2">
        <v>60.07</v>
      </c>
      <c r="H6" s="2">
        <v>59.06</v>
      </c>
      <c r="I6" s="2">
        <v>60.07</v>
      </c>
      <c r="J6" s="2">
        <v>59.06</v>
      </c>
      <c r="K6" s="2">
        <v>59.06</v>
      </c>
      <c r="L6" s="2">
        <v>60.12</v>
      </c>
      <c r="M6" s="2">
        <v>58.51</v>
      </c>
      <c r="N6" s="2">
        <v>58.51</v>
      </c>
      <c r="O6" s="2">
        <v>60.12</v>
      </c>
      <c r="P6" s="2">
        <v>57.44</v>
      </c>
      <c r="Q6" s="2">
        <v>57.5</v>
      </c>
      <c r="V6" s="2">
        <f>AVERAGE(B6:Q6)</f>
        <v>59.306875000000005</v>
      </c>
      <c r="W6">
        <f t="shared" si="0"/>
        <v>0.93663026323090803</v>
      </c>
      <c r="X6" s="5">
        <f>(V6-60)*100/V6</f>
        <v>-1.1687093612671293</v>
      </c>
    </row>
    <row r="7" spans="1:32" x14ac:dyDescent="0.25">
      <c r="A7" s="2" t="s">
        <v>25</v>
      </c>
      <c r="B7" s="2">
        <v>-20.79</v>
      </c>
      <c r="C7" s="2">
        <v>-19.66</v>
      </c>
      <c r="D7" s="2">
        <v>-20.79</v>
      </c>
      <c r="E7" s="2">
        <v>-19.66</v>
      </c>
      <c r="F7" s="2">
        <v>-19.66</v>
      </c>
      <c r="G7" s="2">
        <v>-19.66</v>
      </c>
      <c r="H7" s="2">
        <v>-20.79</v>
      </c>
      <c r="I7" s="2">
        <v>-20.79</v>
      </c>
      <c r="J7" s="2">
        <v>-20.79</v>
      </c>
      <c r="K7" s="2">
        <v>-21.02</v>
      </c>
      <c r="L7" s="2">
        <v>-20.79</v>
      </c>
      <c r="V7" s="2">
        <f>AVERAGE(B7:Q7)</f>
        <v>-20.399999999999999</v>
      </c>
      <c r="W7">
        <f t="shared" si="0"/>
        <v>0.59054212381505811</v>
      </c>
      <c r="X7" s="5">
        <f>(V7+20)*100/V7</f>
        <v>1.9607843137254835</v>
      </c>
    </row>
    <row r="8" spans="1:32" x14ac:dyDescent="0.25">
      <c r="A8" s="2" t="s">
        <v>27</v>
      </c>
      <c r="B8" s="2">
        <v>-41.1</v>
      </c>
      <c r="C8" s="2">
        <v>-41.1</v>
      </c>
      <c r="D8" s="2">
        <v>-41.53</v>
      </c>
      <c r="E8" s="2">
        <v>-40.03</v>
      </c>
      <c r="F8" s="2">
        <v>-40.03</v>
      </c>
      <c r="G8" s="2">
        <v>-41.1</v>
      </c>
      <c r="H8" s="2">
        <v>-40.03</v>
      </c>
      <c r="I8" s="2">
        <v>-40.03</v>
      </c>
      <c r="J8" s="2">
        <v>-40.03</v>
      </c>
      <c r="K8" s="2">
        <v>-40.04</v>
      </c>
      <c r="V8" s="2">
        <f>AVERAGE(B8:Q8)</f>
        <v>-40.501999999999995</v>
      </c>
      <c r="W8">
        <f t="shared" si="0"/>
        <v>0.61976339571377315</v>
      </c>
      <c r="X8" s="5">
        <f>(V8+40)*100/V8</f>
        <v>1.2394449656806958</v>
      </c>
    </row>
    <row r="9" spans="1:32" x14ac:dyDescent="0.25">
      <c r="A9" s="2" t="s">
        <v>29</v>
      </c>
      <c r="B9" s="2">
        <v>-60.59</v>
      </c>
      <c r="C9" s="2">
        <v>-60.59</v>
      </c>
      <c r="D9" s="2">
        <v>-60.59</v>
      </c>
      <c r="E9" s="2">
        <v>-60.59</v>
      </c>
      <c r="F9" s="2">
        <v>-60.59</v>
      </c>
      <c r="G9" s="2">
        <v>-60.59</v>
      </c>
      <c r="H9" s="2">
        <v>-60.59</v>
      </c>
      <c r="I9" s="2">
        <v>-60.59</v>
      </c>
      <c r="V9" s="2">
        <f>AVERAGE(B9:Q9)</f>
        <v>-60.590000000000018</v>
      </c>
      <c r="W9">
        <f t="shared" si="0"/>
        <v>1.5192042719287678E-14</v>
      </c>
      <c r="X9" s="5">
        <f>(V9+60)*100/V9</f>
        <v>0.97375804588218762</v>
      </c>
    </row>
    <row r="10" spans="1:32" x14ac:dyDescent="0.25">
      <c r="A10" s="2" t="s">
        <v>54</v>
      </c>
      <c r="B10" s="2">
        <v>60.36</v>
      </c>
      <c r="C10" s="2">
        <v>60.4</v>
      </c>
      <c r="D10" s="2">
        <v>60.4</v>
      </c>
      <c r="E10" s="2">
        <v>60.4</v>
      </c>
      <c r="F10" s="2">
        <v>60.4</v>
      </c>
      <c r="G10" s="2">
        <v>60.4</v>
      </c>
      <c r="H10" s="2">
        <v>60.36</v>
      </c>
      <c r="I10" s="2">
        <v>60.36</v>
      </c>
    </row>
    <row r="11" spans="1:32" x14ac:dyDescent="0.25">
      <c r="A11" s="2" t="s">
        <v>56</v>
      </c>
      <c r="B11" s="2">
        <v>60.36</v>
      </c>
      <c r="C11" s="2">
        <v>60.36</v>
      </c>
      <c r="D11" s="2">
        <v>60.36</v>
      </c>
      <c r="E11" s="2">
        <v>60.36</v>
      </c>
      <c r="F11" s="2">
        <v>60.36</v>
      </c>
      <c r="G11" s="2">
        <v>60.36</v>
      </c>
      <c r="H11" s="2">
        <v>60.36</v>
      </c>
      <c r="I11" s="2">
        <v>60.36</v>
      </c>
      <c r="J11" s="2">
        <v>60.36</v>
      </c>
      <c r="K11" s="2">
        <v>60.36</v>
      </c>
      <c r="L11" s="2">
        <v>60.36</v>
      </c>
      <c r="M11" s="2">
        <v>60.4</v>
      </c>
      <c r="N11">
        <v>59.36</v>
      </c>
      <c r="O11">
        <v>59.4</v>
      </c>
      <c r="P11">
        <v>59.36</v>
      </c>
      <c r="Q11">
        <v>59.4</v>
      </c>
      <c r="R11">
        <v>59.36</v>
      </c>
    </row>
    <row r="12" spans="1:32" x14ac:dyDescent="0.25">
      <c r="A12" s="2" t="s">
        <v>58</v>
      </c>
      <c r="B12" s="2">
        <v>60.51</v>
      </c>
      <c r="C12" s="2">
        <v>60.55</v>
      </c>
      <c r="D12" s="2">
        <v>60.55</v>
      </c>
      <c r="E12" s="2">
        <v>60.51</v>
      </c>
      <c r="N12"/>
      <c r="O12"/>
      <c r="P12"/>
      <c r="Q12"/>
      <c r="R12"/>
      <c r="S12"/>
      <c r="T12"/>
      <c r="U12"/>
    </row>
    <row r="13" spans="1:32" x14ac:dyDescent="0.25">
      <c r="A13" s="2" t="s">
        <v>60</v>
      </c>
      <c r="B13" s="2">
        <v>60.51</v>
      </c>
      <c r="C13" s="2">
        <v>60.55</v>
      </c>
      <c r="D13" s="2">
        <v>60.55</v>
      </c>
      <c r="E13" s="2">
        <v>60.55</v>
      </c>
      <c r="F13" s="2">
        <v>60.51</v>
      </c>
      <c r="G13" s="2">
        <v>60.51</v>
      </c>
      <c r="H13" s="2">
        <v>60.51</v>
      </c>
      <c r="I13" s="2">
        <v>60.55</v>
      </c>
      <c r="J13" s="2">
        <v>60.51</v>
      </c>
      <c r="K13" s="2">
        <v>60.55</v>
      </c>
      <c r="N13"/>
      <c r="O13"/>
      <c r="P13"/>
      <c r="Q13"/>
      <c r="R13"/>
      <c r="S13"/>
      <c r="T13"/>
      <c r="U13"/>
    </row>
    <row r="14" spans="1:32" x14ac:dyDescent="0.25">
      <c r="A14" s="2" t="s">
        <v>63</v>
      </c>
      <c r="B14" s="2">
        <v>20.83</v>
      </c>
      <c r="C14" s="2">
        <v>20.83</v>
      </c>
      <c r="D14" s="2">
        <v>20.83</v>
      </c>
      <c r="E14" s="2">
        <v>19.690000000000001</v>
      </c>
      <c r="F14" s="2">
        <v>19.690000000000001</v>
      </c>
      <c r="G14" s="2">
        <v>19.690000000000001</v>
      </c>
      <c r="H14" s="2">
        <v>19.690000000000001</v>
      </c>
      <c r="I14" s="2">
        <v>19.7</v>
      </c>
      <c r="J14" s="2">
        <v>19.690000000000001</v>
      </c>
      <c r="K14" s="2">
        <v>19.7</v>
      </c>
      <c r="L14" s="2">
        <v>19.7</v>
      </c>
      <c r="M14" s="2">
        <v>19.690000000000001</v>
      </c>
      <c r="N14">
        <v>19.690000000000001</v>
      </c>
      <c r="O14">
        <v>19.690000000000001</v>
      </c>
      <c r="P14">
        <v>19.690000000000001</v>
      </c>
      <c r="Q14">
        <v>19.690000000000001</v>
      </c>
      <c r="R14">
        <v>19.690000000000001</v>
      </c>
      <c r="S14">
        <v>19.7</v>
      </c>
      <c r="T14" t="s">
        <v>64</v>
      </c>
      <c r="U14">
        <v>19.690000000000001</v>
      </c>
      <c r="V14">
        <v>19.7</v>
      </c>
      <c r="W14">
        <v>19.7</v>
      </c>
      <c r="X14">
        <v>19.690000000000001</v>
      </c>
      <c r="Y14">
        <v>20.83</v>
      </c>
      <c r="Z14">
        <v>20.83</v>
      </c>
      <c r="AA14">
        <v>20.83</v>
      </c>
      <c r="AB14">
        <v>20.83</v>
      </c>
      <c r="AC14">
        <v>20.83</v>
      </c>
      <c r="AD14">
        <v>20.83</v>
      </c>
      <c r="AE14">
        <v>20.83</v>
      </c>
      <c r="AF14">
        <v>20.83</v>
      </c>
    </row>
    <row r="15" spans="1:32" x14ac:dyDescent="0.25">
      <c r="A15" s="2" t="s">
        <v>66</v>
      </c>
      <c r="B15" s="2">
        <v>19.68</v>
      </c>
      <c r="C15" s="2">
        <v>19.68</v>
      </c>
      <c r="D15" s="2">
        <v>19.68</v>
      </c>
      <c r="E15" s="2">
        <v>19.68</v>
      </c>
      <c r="F15" s="2">
        <v>19.670000000000002</v>
      </c>
      <c r="G15" s="2">
        <v>19.670000000000002</v>
      </c>
      <c r="H15" s="2">
        <v>19.670000000000002</v>
      </c>
      <c r="N15"/>
      <c r="O15"/>
      <c r="P15"/>
      <c r="Q15"/>
      <c r="R15"/>
      <c r="S15"/>
      <c r="T15"/>
      <c r="U15"/>
    </row>
    <row r="16" spans="1:32" x14ac:dyDescent="0.25">
      <c r="A16" s="2" t="s">
        <v>68</v>
      </c>
      <c r="B16" s="2">
        <v>20.84</v>
      </c>
      <c r="C16" s="2">
        <v>20.84</v>
      </c>
      <c r="D16" s="2">
        <v>20.83</v>
      </c>
      <c r="E16" s="2">
        <v>20.83</v>
      </c>
      <c r="F16" s="2">
        <v>19.690000000000001</v>
      </c>
      <c r="G16" s="2">
        <v>19.690000000000001</v>
      </c>
      <c r="H16" s="2">
        <v>19.690000000000001</v>
      </c>
      <c r="I16" s="2">
        <v>19.690000000000001</v>
      </c>
      <c r="J16" s="2">
        <v>19.690000000000001</v>
      </c>
      <c r="K16" s="2">
        <v>19.690000000000001</v>
      </c>
      <c r="L16" s="2">
        <v>19.690000000000001</v>
      </c>
      <c r="M16" s="2">
        <v>19.690000000000001</v>
      </c>
      <c r="N16">
        <v>19.690000000000001</v>
      </c>
      <c r="O16">
        <v>19.690000000000001</v>
      </c>
      <c r="P16">
        <v>19.690000000000001</v>
      </c>
      <c r="Q16">
        <v>19.690000000000001</v>
      </c>
      <c r="R16"/>
      <c r="S16"/>
      <c r="T16"/>
      <c r="U16"/>
    </row>
    <row r="17" spans="1:33" x14ac:dyDescent="0.25">
      <c r="A17" s="2" t="s">
        <v>70</v>
      </c>
    </row>
    <row r="18" spans="1:33" x14ac:dyDescent="0.25">
      <c r="A18" s="2" t="s">
        <v>72</v>
      </c>
    </row>
    <row r="19" spans="1:33" x14ac:dyDescent="0.25">
      <c r="A19" s="2" t="s">
        <v>74</v>
      </c>
    </row>
    <row r="20" spans="1:33" x14ac:dyDescent="0.25">
      <c r="A20" s="2" t="s">
        <v>76</v>
      </c>
      <c r="B20" s="2">
        <v>-81.099999999999994</v>
      </c>
      <c r="C20" s="2">
        <v>-81.099999999999994</v>
      </c>
      <c r="D20" s="2">
        <v>-81.099999999999994</v>
      </c>
      <c r="E20" s="2">
        <v>-81.099999999999994</v>
      </c>
      <c r="F20" s="2">
        <v>-81.099999999999994</v>
      </c>
      <c r="G20" s="2">
        <v>-80.22</v>
      </c>
      <c r="H20" s="2">
        <v>-80.22</v>
      </c>
      <c r="N20"/>
      <c r="O20"/>
      <c r="P20"/>
      <c r="Q20"/>
      <c r="R20"/>
      <c r="S20"/>
      <c r="T20"/>
      <c r="U20"/>
    </row>
    <row r="21" spans="1:33" x14ac:dyDescent="0.25">
      <c r="A21" s="2" t="s">
        <v>78</v>
      </c>
      <c r="B21" s="2">
        <v>-80.22</v>
      </c>
      <c r="C21" s="2">
        <v>-80.22</v>
      </c>
      <c r="D21" s="2">
        <v>-80.22</v>
      </c>
      <c r="E21" s="2">
        <v>-81.099999999999994</v>
      </c>
      <c r="F21" s="2">
        <v>-81.099999999999994</v>
      </c>
      <c r="G21" s="2">
        <v>-81.099999999999994</v>
      </c>
      <c r="H21" s="2">
        <v>-81.099999999999994</v>
      </c>
      <c r="I21" s="2">
        <v>-81.099999999999994</v>
      </c>
      <c r="J21" s="2">
        <v>-81.099999999999994</v>
      </c>
      <c r="K21" s="2">
        <v>-81.099999999999994</v>
      </c>
      <c r="L21" s="2">
        <v>-81.099999999999994</v>
      </c>
      <c r="M21" s="2">
        <v>-81.099999999999994</v>
      </c>
      <c r="N21">
        <v>-81.099999999999994</v>
      </c>
      <c r="O21">
        <v>-82.72</v>
      </c>
      <c r="P21">
        <v>-82.72</v>
      </c>
      <c r="Q21">
        <v>-82.72</v>
      </c>
      <c r="R21">
        <v>-82.72</v>
      </c>
      <c r="S21">
        <v>-82.72</v>
      </c>
      <c r="T21">
        <f>-82.72-82.72</f>
        <v>-165.44</v>
      </c>
      <c r="U21">
        <v>-82.72</v>
      </c>
      <c r="V21">
        <v>-82.72</v>
      </c>
      <c r="W21">
        <v>-82.72</v>
      </c>
      <c r="X21">
        <v>-82.72</v>
      </c>
      <c r="Y21">
        <v>-82.72</v>
      </c>
      <c r="Z21">
        <v>-82.72</v>
      </c>
      <c r="AA21">
        <v>-83.57</v>
      </c>
      <c r="AB21">
        <v>-83.57</v>
      </c>
      <c r="AC21">
        <v>-84.34</v>
      </c>
      <c r="AD21">
        <v>-84.34</v>
      </c>
      <c r="AE21">
        <v>-84.34</v>
      </c>
      <c r="AF21">
        <v>-84.34</v>
      </c>
      <c r="AG21">
        <v>-84.34</v>
      </c>
    </row>
    <row r="22" spans="1:33" x14ac:dyDescent="0.25">
      <c r="A22" s="2" t="s">
        <v>80</v>
      </c>
      <c r="B22" s="2">
        <v>-40.17</v>
      </c>
      <c r="C22" s="2">
        <v>-39.32</v>
      </c>
      <c r="D22" s="2">
        <v>-39.32</v>
      </c>
      <c r="E22" s="2">
        <v>-39.32</v>
      </c>
      <c r="F22" s="2">
        <v>-39.31</v>
      </c>
      <c r="G22" s="2">
        <v>-39.31</v>
      </c>
      <c r="H22" s="2">
        <v>-39.31</v>
      </c>
      <c r="I22" s="2">
        <v>-39.31</v>
      </c>
      <c r="J22" s="2">
        <v>-39.32</v>
      </c>
      <c r="K22" s="2">
        <v>-39.31</v>
      </c>
      <c r="L22" s="2">
        <v>-39.31</v>
      </c>
      <c r="M22" s="2">
        <v>-40.17</v>
      </c>
      <c r="N22">
        <v>-40.159999999999997</v>
      </c>
      <c r="O22">
        <v>-40.159999999999997</v>
      </c>
      <c r="P22">
        <v>-40.94</v>
      </c>
      <c r="Q22">
        <v>-40.93</v>
      </c>
      <c r="R22">
        <v>-40.93</v>
      </c>
      <c r="S22">
        <v>-40.93</v>
      </c>
      <c r="T22"/>
      <c r="U22"/>
    </row>
    <row r="23" spans="1:33" x14ac:dyDescent="0.25">
      <c r="A23" s="2" t="s">
        <v>82</v>
      </c>
      <c r="B23" s="2">
        <v>-60.44</v>
      </c>
      <c r="C23" s="2">
        <v>-60.44</v>
      </c>
      <c r="D23" s="2">
        <v>-59.47</v>
      </c>
      <c r="E23" s="2">
        <v>-59.46</v>
      </c>
      <c r="F23" s="2">
        <v>-59.46</v>
      </c>
      <c r="G23" s="2">
        <v>-59.47</v>
      </c>
      <c r="H23" s="2">
        <v>-59.47</v>
      </c>
      <c r="I23" s="2">
        <v>-59.46</v>
      </c>
      <c r="J23" s="2">
        <v>-59.46</v>
      </c>
      <c r="K23" s="2">
        <v>-59.46</v>
      </c>
      <c r="L23" s="2">
        <v>-59.47</v>
      </c>
      <c r="M23" s="2">
        <v>-59.47</v>
      </c>
      <c r="N23">
        <v>-59.46</v>
      </c>
      <c r="O23">
        <v>-59.46</v>
      </c>
      <c r="P23">
        <v>-59.45</v>
      </c>
      <c r="Q23">
        <v>-57.89</v>
      </c>
      <c r="R23">
        <v>-57.9</v>
      </c>
      <c r="S23">
        <v>-57.89</v>
      </c>
      <c r="T23">
        <f>-57.9</f>
        <v>-57.9</v>
      </c>
      <c r="U23">
        <v>-57.9</v>
      </c>
      <c r="V23">
        <v>-57.9</v>
      </c>
      <c r="W23">
        <v>-57.89</v>
      </c>
      <c r="X23">
        <v>-57.9</v>
      </c>
      <c r="Y23">
        <v>-57.89</v>
      </c>
      <c r="Z23">
        <v>-57.9</v>
      </c>
    </row>
    <row r="24" spans="1:33" x14ac:dyDescent="0.25">
      <c r="A24" s="2" t="s">
        <v>86</v>
      </c>
      <c r="B24" s="2">
        <v>-19.66</v>
      </c>
      <c r="C24" s="2">
        <v>-19.66</v>
      </c>
      <c r="D24" s="2">
        <v>-19.66</v>
      </c>
      <c r="E24" s="2">
        <v>-19.66</v>
      </c>
      <c r="F24" s="2">
        <v>-19.66</v>
      </c>
      <c r="G24" s="2">
        <v>-19.66</v>
      </c>
      <c r="H24" s="2">
        <v>-19.66</v>
      </c>
      <c r="I24" s="2">
        <v>-19.66</v>
      </c>
      <c r="J24" s="2">
        <v>-19.66</v>
      </c>
      <c r="K24" s="2">
        <v>-19.66</v>
      </c>
      <c r="L24" s="2">
        <v>-19.66</v>
      </c>
      <c r="M24" s="2">
        <v>-19.66</v>
      </c>
      <c r="N24">
        <v>-19.66</v>
      </c>
      <c r="O24">
        <v>-19.66</v>
      </c>
      <c r="P24">
        <v>-19.66</v>
      </c>
      <c r="Q24">
        <v>-19.66</v>
      </c>
      <c r="R24">
        <v>-19.66</v>
      </c>
      <c r="S24">
        <v>-19.66</v>
      </c>
      <c r="T24">
        <f>-19.65</f>
        <v>-19.649999999999999</v>
      </c>
      <c r="U24">
        <v>-19.66</v>
      </c>
      <c r="V24">
        <v>-19.66</v>
      </c>
      <c r="W24">
        <v>-19.66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00EB6-9CBC-4B39-891F-D8213497AFB5}">
  <dimension ref="A1:BA33"/>
  <sheetViews>
    <sheetView workbookViewId="0">
      <pane xSplit="1" topLeftCell="B1" activePane="topRight" state="frozen"/>
      <selection pane="topRight" sqref="A1:B1"/>
    </sheetView>
  </sheetViews>
  <sheetFormatPr defaultRowHeight="15" x14ac:dyDescent="0.25"/>
  <cols>
    <col min="1" max="2" width="9.140625" style="1"/>
    <col min="3" max="3" width="13.28515625" style="1" customWidth="1"/>
    <col min="4" max="8" width="9.140625" style="1" customWidth="1"/>
    <col min="9" max="24" width="9.140625" style="1"/>
    <col min="25" max="25" width="15.7109375" style="1" customWidth="1"/>
    <col min="26" max="26" width="12.7109375" customWidth="1"/>
  </cols>
  <sheetData>
    <row r="1" spans="1:53" s="2" customFormat="1" x14ac:dyDescent="0.25">
      <c r="A1" s="1" t="s">
        <v>45</v>
      </c>
      <c r="B1" s="1" t="s">
        <v>46</v>
      </c>
      <c r="C1" s="1" t="s">
        <v>19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16</v>
      </c>
      <c r="Y1" s="1" t="s">
        <v>52</v>
      </c>
      <c r="Z1" s="2" t="s">
        <v>107</v>
      </c>
    </row>
    <row r="2" spans="1:53" s="2" customFormat="1" x14ac:dyDescent="0.25">
      <c r="A2" s="1" t="s">
        <v>47</v>
      </c>
      <c r="B2" s="1" t="s">
        <v>49</v>
      </c>
      <c r="C2" s="1">
        <v>40</v>
      </c>
      <c r="D2" s="1">
        <v>38.86</v>
      </c>
      <c r="E2" s="1">
        <v>39.93</v>
      </c>
      <c r="F2" s="1">
        <v>40.29</v>
      </c>
      <c r="G2" s="1">
        <v>39.869999999999997</v>
      </c>
      <c r="H2" s="1">
        <v>38.799999999999997</v>
      </c>
      <c r="I2" s="1">
        <v>40.35</v>
      </c>
      <c r="J2" s="1">
        <v>40.29</v>
      </c>
      <c r="K2" s="1">
        <v>41.36</v>
      </c>
      <c r="L2" s="1">
        <v>42.43</v>
      </c>
      <c r="M2" s="1">
        <v>42.43</v>
      </c>
      <c r="N2" s="1">
        <v>41.33</v>
      </c>
      <c r="O2" s="1">
        <v>41.33</v>
      </c>
      <c r="P2" s="1">
        <v>41.3</v>
      </c>
      <c r="Q2" s="1">
        <v>41.33</v>
      </c>
      <c r="R2" s="1">
        <v>39.82</v>
      </c>
      <c r="S2" s="1">
        <v>39.85</v>
      </c>
      <c r="T2" s="1">
        <v>41.33</v>
      </c>
      <c r="U2" s="1">
        <v>41.33</v>
      </c>
      <c r="V2" s="1">
        <v>41.3</v>
      </c>
      <c r="W2" s="1">
        <v>41.3</v>
      </c>
      <c r="X2" s="1">
        <f t="shared" ref="X2:X13" si="0">AVERAGE(D2:W2)</f>
        <v>40.741500000000002</v>
      </c>
      <c r="Y2" s="1">
        <f t="shared" ref="Y2:Y13" si="1">STDEV(D2:W2)</f>
        <v>1.0178526157398333</v>
      </c>
      <c r="Z2" s="2">
        <f>ABS(X2-C2)*100/C2</f>
        <v>1.8537500000000051</v>
      </c>
    </row>
    <row r="3" spans="1:53" s="2" customFormat="1" x14ac:dyDescent="0.25">
      <c r="A3" s="1" t="s">
        <v>48</v>
      </c>
      <c r="B3" s="1" t="s">
        <v>49</v>
      </c>
      <c r="C3" s="1">
        <v>40</v>
      </c>
      <c r="D3" s="1">
        <v>39.69</v>
      </c>
      <c r="E3" s="1">
        <v>39.69</v>
      </c>
      <c r="F3" s="1">
        <v>41.14</v>
      </c>
      <c r="G3" s="1">
        <v>39.69</v>
      </c>
      <c r="H3" s="1">
        <v>39.69</v>
      </c>
      <c r="I3" s="1">
        <v>39.69</v>
      </c>
      <c r="J3" s="1">
        <v>39.69</v>
      </c>
      <c r="K3" s="1">
        <v>39.69</v>
      </c>
      <c r="L3" s="1">
        <v>39.659999999999997</v>
      </c>
      <c r="M3" s="1">
        <v>39.69</v>
      </c>
      <c r="N3" s="1">
        <v>39.69</v>
      </c>
      <c r="O3" s="1">
        <v>40.200000000000003</v>
      </c>
      <c r="P3" s="1">
        <v>40.200000000000003</v>
      </c>
      <c r="Q3" s="1">
        <v>40.200000000000003</v>
      </c>
      <c r="R3" s="1">
        <v>40.200000000000003</v>
      </c>
      <c r="S3" s="1">
        <v>40.200000000000003</v>
      </c>
      <c r="T3" s="1">
        <v>40.200000000000003</v>
      </c>
      <c r="U3" s="1">
        <v>40.200000000000003</v>
      </c>
      <c r="V3" s="1">
        <v>40.200000000000003</v>
      </c>
      <c r="W3" s="1">
        <v>40.200000000000003</v>
      </c>
      <c r="X3" s="1">
        <f t="shared" si="0"/>
        <v>39.990500000000011</v>
      </c>
      <c r="Y3" s="1">
        <f t="shared" si="1"/>
        <v>0.37263605780835118</v>
      </c>
      <c r="Z3" s="2">
        <f t="shared" ref="Z3:Z33" si="2">ABS(X3-C3)*100/C3</f>
        <v>2.3749999999971294E-2</v>
      </c>
    </row>
    <row r="4" spans="1:53" x14ac:dyDescent="0.25">
      <c r="A4" s="1" t="s">
        <v>47</v>
      </c>
      <c r="B4" s="1" t="s">
        <v>49</v>
      </c>
      <c r="C4" s="1">
        <v>60</v>
      </c>
      <c r="D4" s="1">
        <v>60.05</v>
      </c>
      <c r="E4" s="1">
        <v>60.08</v>
      </c>
      <c r="F4" s="1">
        <v>60.05</v>
      </c>
      <c r="G4" s="1">
        <v>60.05</v>
      </c>
      <c r="H4" s="1">
        <v>60.05</v>
      </c>
      <c r="I4" s="1">
        <v>60.08</v>
      </c>
      <c r="J4" s="1">
        <v>59.07</v>
      </c>
      <c r="K4" s="1">
        <v>59.07</v>
      </c>
      <c r="L4" s="1">
        <v>60.08</v>
      </c>
      <c r="M4" s="1">
        <v>60.05</v>
      </c>
      <c r="N4" s="1">
        <v>59.07</v>
      </c>
      <c r="O4" s="1">
        <v>59.04</v>
      </c>
      <c r="P4" s="1">
        <v>59.04</v>
      </c>
      <c r="Q4" s="1">
        <v>59.07</v>
      </c>
      <c r="R4" s="1">
        <v>59.07</v>
      </c>
      <c r="S4" s="1">
        <v>59.07</v>
      </c>
      <c r="T4" s="1">
        <v>59.04</v>
      </c>
      <c r="U4" s="1">
        <v>60.19</v>
      </c>
      <c r="V4" s="1">
        <v>59.68</v>
      </c>
      <c r="W4" s="1">
        <v>59.68</v>
      </c>
      <c r="X4" s="1">
        <f t="shared" si="0"/>
        <v>59.579000000000008</v>
      </c>
      <c r="Y4" s="1">
        <f t="shared" si="1"/>
        <v>0.49640709100495234</v>
      </c>
      <c r="Z4" s="2">
        <f t="shared" si="2"/>
        <v>0.70166666666665378</v>
      </c>
    </row>
    <row r="5" spans="1:53" x14ac:dyDescent="0.25">
      <c r="A5" s="1" t="s">
        <v>48</v>
      </c>
      <c r="B5" s="1" t="s">
        <v>49</v>
      </c>
      <c r="C5" s="1">
        <v>60</v>
      </c>
      <c r="D5" s="1">
        <v>60.36</v>
      </c>
      <c r="E5" s="1">
        <v>60.4</v>
      </c>
      <c r="F5" s="1">
        <v>60.4</v>
      </c>
      <c r="G5" s="1">
        <v>60.4</v>
      </c>
      <c r="H5" s="1">
        <v>60.4</v>
      </c>
      <c r="I5" s="1">
        <v>60.4</v>
      </c>
      <c r="J5" s="1">
        <v>60.36</v>
      </c>
      <c r="K5" s="1">
        <v>60.36</v>
      </c>
      <c r="L5" s="1">
        <v>60.36</v>
      </c>
      <c r="M5" s="1">
        <v>60.36</v>
      </c>
      <c r="N5" s="1">
        <v>60.36</v>
      </c>
      <c r="O5" s="1">
        <v>60.36</v>
      </c>
      <c r="P5" s="1">
        <v>60.36</v>
      </c>
      <c r="Q5" s="1">
        <v>60.36</v>
      </c>
      <c r="R5" s="1">
        <v>60.36</v>
      </c>
      <c r="S5" s="1">
        <v>60.36</v>
      </c>
      <c r="T5" s="1">
        <v>60.36</v>
      </c>
      <c r="U5" s="1">
        <v>60.36</v>
      </c>
      <c r="V5" s="1">
        <v>60.36</v>
      </c>
      <c r="W5" s="1">
        <v>60.4</v>
      </c>
      <c r="X5" s="1">
        <f t="shared" si="0"/>
        <v>60.371999999999993</v>
      </c>
      <c r="Y5" s="1">
        <f t="shared" si="1"/>
        <v>1.880649383926469E-2</v>
      </c>
      <c r="Z5" s="2">
        <f t="shared" si="2"/>
        <v>0.61999999999998801</v>
      </c>
    </row>
    <row r="6" spans="1:53" x14ac:dyDescent="0.25">
      <c r="A6" s="1" t="s">
        <v>47</v>
      </c>
      <c r="B6" s="1" t="s">
        <v>49</v>
      </c>
      <c r="C6" s="1">
        <v>20</v>
      </c>
      <c r="D6" s="1">
        <v>20.88</v>
      </c>
      <c r="E6" s="1">
        <v>19.68</v>
      </c>
      <c r="F6" s="1">
        <v>19.75</v>
      </c>
      <c r="G6" s="1">
        <v>19.75</v>
      </c>
      <c r="H6" s="1">
        <v>19.75</v>
      </c>
      <c r="I6" s="1">
        <v>19.75</v>
      </c>
      <c r="J6" s="1">
        <v>19.75</v>
      </c>
      <c r="K6" s="1">
        <v>19.75</v>
      </c>
      <c r="L6" s="1">
        <v>19.75</v>
      </c>
      <c r="M6" s="1">
        <v>19.75</v>
      </c>
      <c r="N6" s="1">
        <v>19.75</v>
      </c>
      <c r="O6" s="1">
        <v>19.75</v>
      </c>
      <c r="P6" s="1">
        <v>19.75</v>
      </c>
      <c r="Q6" s="1">
        <v>19.75</v>
      </c>
      <c r="R6" s="1">
        <v>19.75</v>
      </c>
      <c r="S6" s="1">
        <v>19.75</v>
      </c>
      <c r="T6" s="1">
        <v>19.75</v>
      </c>
      <c r="U6" s="1">
        <v>19.75</v>
      </c>
      <c r="V6" s="1">
        <v>19.75</v>
      </c>
      <c r="W6" s="1">
        <v>19.75</v>
      </c>
      <c r="X6" s="1">
        <f t="shared" si="0"/>
        <v>19.803000000000001</v>
      </c>
      <c r="Y6" s="1">
        <f t="shared" si="1"/>
        <v>0.25398093587801729</v>
      </c>
      <c r="Z6" s="2">
        <f t="shared" si="2"/>
        <v>0.98499999999999588</v>
      </c>
      <c r="AA6" s="2"/>
      <c r="AB6" s="2"/>
      <c r="AC6" s="2"/>
      <c r="AD6" s="2"/>
      <c r="AE6" s="2"/>
    </row>
    <row r="7" spans="1:53" x14ac:dyDescent="0.25">
      <c r="A7" s="1" t="s">
        <v>48</v>
      </c>
      <c r="B7" s="1" t="s">
        <v>49</v>
      </c>
      <c r="C7" s="1">
        <v>20</v>
      </c>
      <c r="D7" s="1">
        <v>20.83</v>
      </c>
      <c r="E7" s="1">
        <v>20.83</v>
      </c>
      <c r="F7" s="1">
        <v>20.83</v>
      </c>
      <c r="G7" s="1">
        <v>19.690000000000001</v>
      </c>
      <c r="H7" s="1">
        <v>19.690000000000001</v>
      </c>
      <c r="I7" s="1">
        <v>19.690000000000001</v>
      </c>
      <c r="J7" s="1">
        <v>19.690000000000001</v>
      </c>
      <c r="K7" s="1">
        <v>19.7</v>
      </c>
      <c r="L7" s="1">
        <v>19.690000000000001</v>
      </c>
      <c r="M7" s="1">
        <v>19.7</v>
      </c>
      <c r="N7" s="1">
        <v>19.7</v>
      </c>
      <c r="O7" s="1">
        <v>19.690000000000001</v>
      </c>
      <c r="P7" s="1">
        <v>19.690000000000001</v>
      </c>
      <c r="Q7" s="1">
        <v>19.690000000000001</v>
      </c>
      <c r="R7" s="1">
        <v>19.690000000000001</v>
      </c>
      <c r="S7" s="1">
        <v>19.690000000000001</v>
      </c>
      <c r="T7" s="1">
        <v>19.690000000000001</v>
      </c>
      <c r="U7" s="1">
        <v>19.7</v>
      </c>
      <c r="V7" s="1">
        <v>19.690000000000001</v>
      </c>
      <c r="W7" s="1">
        <v>19.690000000000001</v>
      </c>
      <c r="X7" s="1">
        <f t="shared" si="0"/>
        <v>19.862999999999996</v>
      </c>
      <c r="Y7" s="1">
        <f t="shared" si="1"/>
        <v>0.41679352454814184</v>
      </c>
      <c r="Z7" s="2">
        <f t="shared" si="2"/>
        <v>0.68500000000002004</v>
      </c>
      <c r="AA7" s="2"/>
      <c r="AB7" s="2"/>
      <c r="AC7" s="2"/>
    </row>
    <row r="8" spans="1:53" x14ac:dyDescent="0.25">
      <c r="A8" s="1" t="s">
        <v>47</v>
      </c>
      <c r="B8" s="1" t="s">
        <v>49</v>
      </c>
      <c r="C8" s="1">
        <v>80</v>
      </c>
      <c r="D8" s="1">
        <v>79.73</v>
      </c>
      <c r="E8" s="1">
        <v>79.92</v>
      </c>
      <c r="F8" s="1">
        <v>79.92</v>
      </c>
      <c r="G8" s="1">
        <v>79.11</v>
      </c>
      <c r="H8" s="1">
        <v>79.010000000000005</v>
      </c>
      <c r="I8" s="1">
        <v>79.83</v>
      </c>
      <c r="J8" s="1">
        <v>79.92</v>
      </c>
      <c r="K8" s="1">
        <v>79.92</v>
      </c>
      <c r="L8" s="1">
        <v>79.260000000000005</v>
      </c>
      <c r="M8" s="1">
        <v>79.36</v>
      </c>
      <c r="N8" s="1">
        <v>79.36</v>
      </c>
      <c r="O8" s="1">
        <v>80.27</v>
      </c>
      <c r="P8" s="1">
        <v>79.36</v>
      </c>
      <c r="Q8" s="1">
        <v>79.45</v>
      </c>
      <c r="R8" s="1">
        <v>79.36</v>
      </c>
      <c r="S8" s="1">
        <v>79.36</v>
      </c>
      <c r="T8" s="1">
        <v>80.27</v>
      </c>
      <c r="U8" s="1">
        <v>79.36</v>
      </c>
      <c r="V8" s="1">
        <v>80.36</v>
      </c>
      <c r="W8" s="1">
        <v>79.45</v>
      </c>
      <c r="X8" s="1">
        <f t="shared" si="0"/>
        <v>79.628999999999976</v>
      </c>
      <c r="Y8" s="1">
        <f t="shared" si="1"/>
        <v>0.39949836966928937</v>
      </c>
      <c r="Z8" s="2">
        <f t="shared" si="2"/>
        <v>0.46375000000002942</v>
      </c>
    </row>
    <row r="9" spans="1:53" x14ac:dyDescent="0.25">
      <c r="A9" s="1" t="s">
        <v>48</v>
      </c>
      <c r="B9" s="1" t="s">
        <v>49</v>
      </c>
      <c r="C9" s="1">
        <v>80</v>
      </c>
      <c r="D9" s="1">
        <v>80.45</v>
      </c>
      <c r="E9" s="1">
        <v>80.430000000000007</v>
      </c>
      <c r="F9" s="1">
        <v>80.430000000000007</v>
      </c>
      <c r="G9" s="1">
        <v>80.45</v>
      </c>
      <c r="H9" s="1">
        <v>80.45</v>
      </c>
      <c r="I9" s="1">
        <v>79.709999999999994</v>
      </c>
      <c r="J9" s="1">
        <v>80.45</v>
      </c>
      <c r="K9" s="1">
        <v>80.45</v>
      </c>
      <c r="L9" s="1">
        <v>80.45</v>
      </c>
      <c r="M9" s="1">
        <v>80.45</v>
      </c>
      <c r="N9" s="1">
        <v>79.709999999999994</v>
      </c>
      <c r="O9" s="1">
        <v>79.709999999999994</v>
      </c>
      <c r="P9" s="1">
        <v>79.709999999999994</v>
      </c>
      <c r="Q9" s="1">
        <v>79.7</v>
      </c>
      <c r="R9" s="1">
        <v>79.709999999999994</v>
      </c>
      <c r="S9" s="1">
        <v>79.709999999999994</v>
      </c>
      <c r="T9" s="1">
        <v>79.709999999999994</v>
      </c>
      <c r="U9" s="1">
        <v>79.709999999999994</v>
      </c>
      <c r="V9" s="1">
        <v>79.709999999999994</v>
      </c>
      <c r="W9" s="1">
        <v>79.709999999999994</v>
      </c>
      <c r="X9" s="1">
        <f t="shared" si="0"/>
        <v>80.040500000000023</v>
      </c>
      <c r="Y9" s="1">
        <f t="shared" si="1"/>
        <v>0.37595457452366055</v>
      </c>
      <c r="Z9" s="2">
        <f t="shared" si="2"/>
        <v>5.0625000000028564E-2</v>
      </c>
    </row>
    <row r="10" spans="1:53" x14ac:dyDescent="0.25">
      <c r="A10" s="1" t="s">
        <v>47</v>
      </c>
      <c r="B10" s="1" t="s">
        <v>49</v>
      </c>
      <c r="C10" s="1">
        <v>-40</v>
      </c>
      <c r="D10" s="1">
        <v>-37.619999999999997</v>
      </c>
      <c r="E10" s="1">
        <v>-39.369999999999997</v>
      </c>
      <c r="F10" s="1">
        <v>-39.369999999999997</v>
      </c>
      <c r="G10" s="1">
        <v>-39.369999999999997</v>
      </c>
      <c r="H10" s="1">
        <v>-39.369999999999997</v>
      </c>
      <c r="I10" s="1">
        <v>-39.369999999999997</v>
      </c>
      <c r="J10" s="1">
        <v>-39.369999999999997</v>
      </c>
      <c r="K10" s="1">
        <v>-39.369999999999997</v>
      </c>
      <c r="L10" s="1">
        <v>-39.369999999999997</v>
      </c>
      <c r="M10" s="1">
        <v>-39.369999999999997</v>
      </c>
      <c r="N10" s="1">
        <v>-39.369999999999997</v>
      </c>
      <c r="O10" s="1">
        <v>-39.369999999999997</v>
      </c>
      <c r="P10" s="1">
        <v>-39.369999999999997</v>
      </c>
      <c r="Q10" s="1">
        <v>-39.369999999999997</v>
      </c>
      <c r="R10" s="1">
        <v>-39.369999999999997</v>
      </c>
      <c r="S10" s="1">
        <v>-38.659999999999997</v>
      </c>
      <c r="T10" s="1">
        <v>-38.69</v>
      </c>
      <c r="U10" s="1">
        <v>-38.659999999999997</v>
      </c>
      <c r="V10" s="1">
        <f>-39.37</f>
        <v>-39.369999999999997</v>
      </c>
      <c r="W10" s="1">
        <v>-38.659999999999997</v>
      </c>
      <c r="X10" s="1">
        <f t="shared" si="0"/>
        <v>-39.141999999999989</v>
      </c>
      <c r="Y10" s="1">
        <f t="shared" si="1"/>
        <v>0.45868920793243484</v>
      </c>
      <c r="Z10" s="2">
        <f t="shared" si="2"/>
        <v>-2.145000000000028</v>
      </c>
    </row>
    <row r="11" spans="1:53" x14ac:dyDescent="0.25">
      <c r="A11" s="1" t="s">
        <v>48</v>
      </c>
      <c r="B11" s="1" t="s">
        <v>49</v>
      </c>
      <c r="C11" s="1">
        <v>-40</v>
      </c>
      <c r="D11" s="1">
        <v>-40.17</v>
      </c>
      <c r="E11" s="1">
        <v>-39.32</v>
      </c>
      <c r="F11" s="1">
        <v>-39.32</v>
      </c>
      <c r="G11" s="1">
        <v>-39.32</v>
      </c>
      <c r="H11" s="1">
        <v>-39.31</v>
      </c>
      <c r="I11" s="1">
        <v>-39.31</v>
      </c>
      <c r="J11" s="1">
        <v>-39.31</v>
      </c>
      <c r="K11" s="1">
        <v>-39.31</v>
      </c>
      <c r="L11" s="1">
        <v>-39.32</v>
      </c>
      <c r="M11" s="1">
        <v>-39.31</v>
      </c>
      <c r="N11" s="1">
        <v>-39.31</v>
      </c>
      <c r="O11" s="1">
        <v>-40.17</v>
      </c>
      <c r="P11" s="1">
        <v>-40.159999999999997</v>
      </c>
      <c r="Q11" s="1">
        <v>-40.159999999999997</v>
      </c>
      <c r="R11" s="1">
        <v>-40.94</v>
      </c>
      <c r="S11" s="1">
        <v>-40.93</v>
      </c>
      <c r="T11" s="1">
        <v>-40.93</v>
      </c>
      <c r="U11" s="1">
        <v>-40.93</v>
      </c>
      <c r="V11" s="1">
        <f>-40.93</f>
        <v>-40.93</v>
      </c>
      <c r="W11" s="1">
        <v>-40.93</v>
      </c>
      <c r="X11" s="1">
        <f t="shared" si="0"/>
        <v>-39.969499999999989</v>
      </c>
      <c r="Y11" s="1">
        <f t="shared" si="1"/>
        <v>0.7256465356748012</v>
      </c>
      <c r="Z11" s="2">
        <f t="shared" si="2"/>
        <v>-7.6250000000026574E-2</v>
      </c>
    </row>
    <row r="12" spans="1:53" x14ac:dyDescent="0.25">
      <c r="A12" s="1" t="s">
        <v>47</v>
      </c>
      <c r="B12" s="1" t="s">
        <v>49</v>
      </c>
      <c r="C12" s="1">
        <v>-60</v>
      </c>
      <c r="D12" s="1">
        <v>-59.49</v>
      </c>
      <c r="E12" s="1">
        <v>-60.51</v>
      </c>
      <c r="F12" s="1">
        <v>-59.45</v>
      </c>
      <c r="G12" s="1">
        <v>-60.99</v>
      </c>
      <c r="H12" s="1">
        <v>-60.47</v>
      </c>
      <c r="I12" s="1">
        <v>-60.47</v>
      </c>
      <c r="J12" s="1">
        <v>-60.99</v>
      </c>
      <c r="K12" s="1">
        <v>-60.99</v>
      </c>
      <c r="L12" s="1">
        <v>-62.01</v>
      </c>
      <c r="M12" s="1">
        <v>-60.99</v>
      </c>
      <c r="N12" s="1">
        <v>-62.01</v>
      </c>
      <c r="O12" s="1">
        <v>-62.01</v>
      </c>
      <c r="P12" s="1">
        <v>-62.01</v>
      </c>
      <c r="Q12" s="1">
        <v>-62.04</v>
      </c>
      <c r="R12" s="1">
        <v>-61.97</v>
      </c>
      <c r="S12" s="1">
        <v>-62.04</v>
      </c>
      <c r="T12" s="1">
        <v>-62.01</v>
      </c>
      <c r="U12" s="1">
        <v>-62.04</v>
      </c>
      <c r="V12" s="1">
        <f>-62.01</f>
        <v>-62.01</v>
      </c>
      <c r="W12" s="1">
        <v>-62.01</v>
      </c>
      <c r="X12" s="1">
        <f t="shared" si="0"/>
        <v>-61.325499999999998</v>
      </c>
      <c r="Y12" s="1">
        <f t="shared" si="1"/>
        <v>0.87936265795775315</v>
      </c>
      <c r="Z12" s="2">
        <f t="shared" si="2"/>
        <v>-2.2091666666666634</v>
      </c>
    </row>
    <row r="13" spans="1:53" x14ac:dyDescent="0.25">
      <c r="A13" s="1" t="s">
        <v>48</v>
      </c>
      <c r="B13" s="1" t="s">
        <v>49</v>
      </c>
      <c r="C13" s="1">
        <v>-60</v>
      </c>
      <c r="D13" s="1">
        <v>-60.44</v>
      </c>
      <c r="E13" s="1">
        <v>-60.44</v>
      </c>
      <c r="F13" s="1">
        <v>-59.47</v>
      </c>
      <c r="G13" s="1">
        <v>-59.46</v>
      </c>
      <c r="H13" s="1">
        <v>-59.46</v>
      </c>
      <c r="I13" s="1">
        <v>-59.47</v>
      </c>
      <c r="J13" s="1">
        <v>-59.47</v>
      </c>
      <c r="K13" s="1">
        <v>-59.46</v>
      </c>
      <c r="L13" s="1">
        <v>-59.46</v>
      </c>
      <c r="M13" s="1">
        <v>-59.46</v>
      </c>
      <c r="N13" s="1">
        <v>-59.47</v>
      </c>
      <c r="O13" s="1">
        <v>-59.47</v>
      </c>
      <c r="P13" s="1">
        <v>-59.46</v>
      </c>
      <c r="Q13" s="1">
        <v>-59.46</v>
      </c>
      <c r="R13" s="1">
        <v>-59.45</v>
      </c>
      <c r="S13" s="1">
        <v>-57.89</v>
      </c>
      <c r="T13" s="1">
        <v>-57.9</v>
      </c>
      <c r="U13" s="1">
        <v>-57.89</v>
      </c>
      <c r="V13" s="1">
        <f>-57.9</f>
        <v>-57.9</v>
      </c>
      <c r="W13" s="1">
        <v>-57.9</v>
      </c>
      <c r="X13" s="1">
        <f t="shared" si="0"/>
        <v>-59.169000000000018</v>
      </c>
      <c r="Y13" s="1">
        <f t="shared" si="1"/>
        <v>0.80975564865354022</v>
      </c>
      <c r="Z13" s="2">
        <f t="shared" si="2"/>
        <v>-1.3849999999999696</v>
      </c>
    </row>
    <row r="14" spans="1:53" x14ac:dyDescent="0.25">
      <c r="A14" s="1" t="s">
        <v>47</v>
      </c>
      <c r="B14" s="1" t="s">
        <v>49</v>
      </c>
      <c r="C14" s="1">
        <v>-20</v>
      </c>
      <c r="D14" s="1">
        <v>-19.62</v>
      </c>
      <c r="E14" s="1">
        <v>-19.62</v>
      </c>
      <c r="F14" s="1">
        <v>-19.62</v>
      </c>
      <c r="G14" s="1">
        <v>-19.62</v>
      </c>
      <c r="H14" s="1">
        <v>-19.62</v>
      </c>
      <c r="I14" s="1">
        <v>-19.62</v>
      </c>
      <c r="J14" s="1">
        <v>-19.62</v>
      </c>
      <c r="K14" s="1">
        <v>-19.62</v>
      </c>
      <c r="L14" s="1">
        <v>-19.62</v>
      </c>
      <c r="M14" s="1">
        <v>-19.62</v>
      </c>
      <c r="N14" s="1">
        <v>-19.62</v>
      </c>
      <c r="O14" s="1">
        <v>-19.62</v>
      </c>
      <c r="P14" s="1">
        <v>-19.62</v>
      </c>
      <c r="Q14" s="1">
        <v>-20.75</v>
      </c>
      <c r="R14" s="1">
        <v>-19.62</v>
      </c>
      <c r="S14" s="1">
        <v>-19.62</v>
      </c>
      <c r="T14" s="1">
        <v>-19.62</v>
      </c>
      <c r="U14" s="1">
        <v>-19.62</v>
      </c>
      <c r="V14" s="1">
        <f>-18.48</f>
        <v>-18.48</v>
      </c>
      <c r="W14" s="1">
        <v>-18.48</v>
      </c>
      <c r="X14" s="1">
        <f t="shared" ref="X14:X15" si="3">AVERAGE(D14:W14)</f>
        <v>-19.562500000000007</v>
      </c>
      <c r="Y14" s="1">
        <f t="shared" ref="Y14:Y15" si="4">STDEV(D14:W14)</f>
        <v>0.44780017865114796</v>
      </c>
      <c r="Z14" s="2">
        <f t="shared" si="2"/>
        <v>-2.1874999999999645</v>
      </c>
      <c r="AC14" s="2">
        <v>41.33</v>
      </c>
      <c r="AD14" s="2">
        <v>41.3</v>
      </c>
      <c r="AE14" s="2">
        <v>41.33</v>
      </c>
      <c r="AF14" s="2">
        <v>41.33</v>
      </c>
      <c r="AG14" s="2">
        <v>41.3</v>
      </c>
      <c r="AH14" s="2">
        <v>41.3</v>
      </c>
      <c r="AI14" s="2">
        <v>41.3</v>
      </c>
      <c r="AJ14" s="2">
        <v>41.3</v>
      </c>
      <c r="AK14" s="2">
        <v>41.3</v>
      </c>
      <c r="AL14" s="2">
        <v>41.3</v>
      </c>
      <c r="AM14" s="2">
        <v>39.85</v>
      </c>
      <c r="AN14" s="2">
        <v>39.82</v>
      </c>
      <c r="AO14" s="2">
        <v>41.3</v>
      </c>
      <c r="AP14" s="2">
        <v>41.3</v>
      </c>
      <c r="AQ14" s="2">
        <v>41.3</v>
      </c>
      <c r="AR14" s="2">
        <v>39.78</v>
      </c>
      <c r="AS14" s="2">
        <v>39.75</v>
      </c>
      <c r="AT14" s="2">
        <v>38.67</v>
      </c>
      <c r="AU14" s="2">
        <v>38.700000000000003</v>
      </c>
      <c r="AV14" s="2">
        <v>38.67</v>
      </c>
      <c r="AW14" s="2">
        <v>38.700000000000003</v>
      </c>
      <c r="AX14" s="2">
        <v>39.78</v>
      </c>
      <c r="AY14" s="2">
        <v>40.14</v>
      </c>
      <c r="AZ14" s="2">
        <v>40.14</v>
      </c>
      <c r="BA14" s="2">
        <v>40.17</v>
      </c>
    </row>
    <row r="15" spans="1:53" x14ac:dyDescent="0.25">
      <c r="A15" s="1" t="s">
        <v>48</v>
      </c>
      <c r="B15" s="1" t="s">
        <v>49</v>
      </c>
      <c r="C15" s="1">
        <v>-20</v>
      </c>
      <c r="D15" s="1">
        <v>-19.66</v>
      </c>
      <c r="E15" s="1">
        <v>-19.66</v>
      </c>
      <c r="F15" s="1">
        <v>-19.66</v>
      </c>
      <c r="G15" s="1">
        <v>-19.66</v>
      </c>
      <c r="H15" s="1">
        <v>-19.66</v>
      </c>
      <c r="I15" s="1">
        <v>-19.66</v>
      </c>
      <c r="J15" s="1">
        <v>-19.66</v>
      </c>
      <c r="K15" s="1">
        <v>-19.66</v>
      </c>
      <c r="L15" s="1">
        <v>-19.66</v>
      </c>
      <c r="M15" s="1">
        <v>-19.66</v>
      </c>
      <c r="N15" s="1">
        <v>-19.66</v>
      </c>
      <c r="O15" s="1">
        <v>-19.66</v>
      </c>
      <c r="P15" s="1">
        <v>-19.66</v>
      </c>
      <c r="Q15" s="1">
        <v>-19.66</v>
      </c>
      <c r="R15" s="1">
        <v>-19.66</v>
      </c>
      <c r="S15" s="1">
        <v>-19.66</v>
      </c>
      <c r="T15" s="1">
        <v>-19.66</v>
      </c>
      <c r="U15" s="1">
        <v>-19.66</v>
      </c>
      <c r="V15" s="1">
        <f>-19.65</f>
        <v>-19.649999999999999</v>
      </c>
      <c r="W15" s="1">
        <v>-19.66</v>
      </c>
      <c r="X15" s="1">
        <f t="shared" si="3"/>
        <v>-19.659500000000005</v>
      </c>
      <c r="Y15" s="1">
        <f t="shared" si="4"/>
        <v>2.2360679775001394E-3</v>
      </c>
      <c r="Z15" s="2">
        <f t="shared" si="2"/>
        <v>-1.7024999999999757</v>
      </c>
      <c r="AC15" s="2">
        <v>40.200000000000003</v>
      </c>
      <c r="AD15" s="2">
        <v>40.200000000000003</v>
      </c>
      <c r="AE15" s="2">
        <v>40.200000000000003</v>
      </c>
      <c r="AF15" s="2">
        <v>41.35</v>
      </c>
      <c r="AG15" s="2">
        <v>41.35</v>
      </c>
      <c r="AH15" s="2">
        <v>41.35</v>
      </c>
      <c r="AI15" s="2">
        <v>41.35</v>
      </c>
      <c r="AJ15" s="2">
        <v>41.35</v>
      </c>
      <c r="AK15" s="2">
        <v>40.22</v>
      </c>
      <c r="AL15" s="2">
        <v>40.26</v>
      </c>
      <c r="AM15" s="2">
        <v>40.26</v>
      </c>
      <c r="AN15" s="2">
        <v>40.26</v>
      </c>
      <c r="AO15" s="2">
        <v>39.880000000000003</v>
      </c>
      <c r="AP15" s="2">
        <v>39.880000000000003</v>
      </c>
      <c r="AQ15" s="2">
        <v>39.880000000000003</v>
      </c>
      <c r="AR15" s="2">
        <v>39.880000000000003</v>
      </c>
      <c r="AS15" s="2">
        <v>39.880000000000003</v>
      </c>
      <c r="AT15" s="2">
        <v>39.880000000000003</v>
      </c>
      <c r="AU15" s="2">
        <v>39.880000000000003</v>
      </c>
      <c r="AV15" s="2">
        <v>39.880000000000003</v>
      </c>
      <c r="AW15" s="2">
        <v>39.880000000000003</v>
      </c>
      <c r="AX15" s="2">
        <v>39.880000000000003</v>
      </c>
      <c r="AY15" s="2">
        <v>39.880000000000003</v>
      </c>
      <c r="AZ15" s="2">
        <v>39.880000000000003</v>
      </c>
      <c r="BA15" s="2">
        <v>39.880000000000003</v>
      </c>
    </row>
    <row r="16" spans="1:53" x14ac:dyDescent="0.25">
      <c r="A16" s="1" t="s">
        <v>47</v>
      </c>
      <c r="B16" s="1" t="s">
        <v>49</v>
      </c>
      <c r="C16" s="1">
        <v>-80</v>
      </c>
      <c r="D16" s="1">
        <v>-80.209999999999994</v>
      </c>
      <c r="E16" s="1">
        <v>-79.510000000000005</v>
      </c>
      <c r="F16" s="1">
        <v>-79.510000000000005</v>
      </c>
      <c r="G16" s="1">
        <v>-79.48</v>
      </c>
      <c r="H16" s="1">
        <v>-79.48</v>
      </c>
      <c r="I16" s="1">
        <v>-79.510000000000005</v>
      </c>
      <c r="J16" s="1">
        <v>-79.510000000000005</v>
      </c>
      <c r="K16" s="1">
        <v>-80.599999999999994</v>
      </c>
      <c r="L16" s="1">
        <v>-80.599999999999994</v>
      </c>
      <c r="M16" s="1">
        <v>-79.72</v>
      </c>
      <c r="N16" s="1">
        <v>-79.69</v>
      </c>
      <c r="O16" s="1">
        <v>-79.72</v>
      </c>
      <c r="P16" s="1">
        <v>-79.72</v>
      </c>
      <c r="Q16" s="1">
        <v>-79.69</v>
      </c>
      <c r="R16" s="1">
        <v>-79.72</v>
      </c>
      <c r="S16" s="1">
        <v>-79.72</v>
      </c>
      <c r="T16" s="1">
        <v>-79.69</v>
      </c>
      <c r="U16" s="1">
        <v>-78.97</v>
      </c>
      <c r="V16" s="1">
        <v>-79.69</v>
      </c>
      <c r="W16" s="1">
        <v>-79.69</v>
      </c>
      <c r="X16" s="1">
        <f>AVERAGE(D16:W16)</f>
        <v>-79.72150000000002</v>
      </c>
      <c r="Y16" s="1">
        <f>STDEV(D16:W16)</f>
        <v>0.37328238217481324</v>
      </c>
      <c r="Z16" s="2">
        <f t="shared" si="2"/>
        <v>-0.3481249999999747</v>
      </c>
      <c r="AC16" s="2">
        <v>60.23</v>
      </c>
      <c r="AD16" s="2">
        <v>59.68</v>
      </c>
      <c r="AE16" s="2">
        <v>59.68</v>
      </c>
      <c r="AF16" s="2">
        <v>58.66</v>
      </c>
      <c r="AG16" s="2">
        <v>58.66</v>
      </c>
      <c r="AH16" s="2">
        <v>58.63</v>
      </c>
      <c r="AI16" s="2">
        <v>58.63</v>
      </c>
      <c r="AJ16" s="2">
        <v>58.66</v>
      </c>
      <c r="AK16" s="2">
        <v>58.66</v>
      </c>
      <c r="AL16" s="2">
        <v>58.63</v>
      </c>
      <c r="AM16" s="2">
        <v>58.63</v>
      </c>
      <c r="AN16" s="2">
        <v>59.85</v>
      </c>
      <c r="AO16" s="2">
        <v>61.49</v>
      </c>
      <c r="AP16" s="2">
        <v>61.41</v>
      </c>
      <c r="AQ16" s="2">
        <v>61.41</v>
      </c>
      <c r="AR16" s="2">
        <v>61.41</v>
      </c>
      <c r="AS16" s="2">
        <v>60.85</v>
      </c>
      <c r="AT16" s="2">
        <v>61.41</v>
      </c>
      <c r="AU16" s="2">
        <v>60.05</v>
      </c>
      <c r="AV16" s="2">
        <v>60.05</v>
      </c>
      <c r="AW16" s="2">
        <v>60.05</v>
      </c>
      <c r="AX16" s="2">
        <v>60.08</v>
      </c>
      <c r="AY16" s="2">
        <v>60.05</v>
      </c>
      <c r="AZ16" s="2">
        <v>59.07</v>
      </c>
      <c r="BA16" s="2">
        <v>59.04</v>
      </c>
    </row>
    <row r="17" spans="1:53" x14ac:dyDescent="0.25">
      <c r="A17" s="1" t="s">
        <v>48</v>
      </c>
      <c r="B17" s="1" t="s">
        <v>49</v>
      </c>
      <c r="C17" s="1">
        <v>-80</v>
      </c>
      <c r="D17" s="1">
        <v>-81.099999999999994</v>
      </c>
      <c r="E17" s="1">
        <v>-81.099999999999994</v>
      </c>
      <c r="F17" s="1">
        <v>-81.099999999999994</v>
      </c>
      <c r="G17" s="1">
        <v>-81.099999999999994</v>
      </c>
      <c r="H17" s="1">
        <v>-81.099999999999994</v>
      </c>
      <c r="I17" s="1">
        <v>-80.22</v>
      </c>
      <c r="J17" s="1">
        <v>-80.22</v>
      </c>
      <c r="K17" s="1">
        <v>-80.22</v>
      </c>
      <c r="L17" s="1">
        <v>-80.22</v>
      </c>
      <c r="M17" s="1">
        <v>-80.22</v>
      </c>
      <c r="N17" s="1">
        <v>-81.099999999999994</v>
      </c>
      <c r="O17" s="1">
        <v>-81.099999999999994</v>
      </c>
      <c r="P17" s="1">
        <v>-81.099999999999994</v>
      </c>
      <c r="Q17" s="1">
        <v>-81.099999999999994</v>
      </c>
      <c r="R17" s="1">
        <v>-81.099999999999994</v>
      </c>
      <c r="S17" s="1">
        <v>-81.099999999999994</v>
      </c>
      <c r="T17" s="1">
        <v>-81.099999999999994</v>
      </c>
      <c r="U17" s="1">
        <v>-81.099999999999994</v>
      </c>
      <c r="V17" s="1">
        <v>-81.099999999999994</v>
      </c>
      <c r="W17" s="1">
        <v>-81.099999999999994</v>
      </c>
      <c r="X17" s="1">
        <f>AVERAGE(D17:W17)</f>
        <v>-80.879999999999967</v>
      </c>
      <c r="Y17" s="1">
        <f>STDEV(D17:W17)</f>
        <v>0.39095025932099892</v>
      </c>
      <c r="Z17" s="2">
        <f t="shared" si="2"/>
        <v>-1.0999999999999588</v>
      </c>
      <c r="AC17">
        <v>59.36</v>
      </c>
      <c r="AD17">
        <v>59.4</v>
      </c>
      <c r="AE17">
        <v>59.36</v>
      </c>
      <c r="AF17">
        <v>59.4</v>
      </c>
      <c r="AG17">
        <v>59.36</v>
      </c>
      <c r="AH17" s="2">
        <v>60.51</v>
      </c>
      <c r="AI17" s="2">
        <v>60.55</v>
      </c>
      <c r="AJ17" s="2">
        <v>60.55</v>
      </c>
      <c r="AK17" s="2">
        <v>60.51</v>
      </c>
      <c r="AL17" s="2">
        <v>60.51</v>
      </c>
      <c r="AM17" s="2">
        <v>60.55</v>
      </c>
      <c r="AN17" s="2">
        <v>60.55</v>
      </c>
      <c r="AO17" s="2">
        <v>60.55</v>
      </c>
      <c r="AP17" s="2">
        <v>60.51</v>
      </c>
      <c r="AQ17" s="2">
        <v>60.51</v>
      </c>
      <c r="AR17" s="2">
        <v>60.51</v>
      </c>
      <c r="AS17" s="2">
        <v>60.55</v>
      </c>
      <c r="AT17" s="2">
        <v>60.51</v>
      </c>
      <c r="AU17" s="2">
        <v>60.55</v>
      </c>
      <c r="AV17" s="2">
        <v>60.07</v>
      </c>
      <c r="AW17" s="2">
        <v>60.07</v>
      </c>
      <c r="AX17" s="2">
        <v>60.07</v>
      </c>
      <c r="AY17" s="2">
        <v>60.07</v>
      </c>
      <c r="AZ17" s="2">
        <v>59.06</v>
      </c>
      <c r="BA17" s="2">
        <v>60.07</v>
      </c>
    </row>
    <row r="18" spans="1:53" x14ac:dyDescent="0.25">
      <c r="A18" s="1" t="s">
        <v>83</v>
      </c>
      <c r="B18" s="1" t="s">
        <v>49</v>
      </c>
      <c r="C18" s="1">
        <v>40</v>
      </c>
      <c r="D18" s="1">
        <v>39.619999999999997</v>
      </c>
      <c r="E18" s="1">
        <v>39.61</v>
      </c>
      <c r="F18" s="1">
        <v>39.619999999999997</v>
      </c>
      <c r="G18" s="1">
        <v>40.72</v>
      </c>
      <c r="H18" s="1">
        <v>39.61</v>
      </c>
      <c r="I18" s="1">
        <v>39.61</v>
      </c>
      <c r="J18" s="1">
        <v>39.61</v>
      </c>
      <c r="K18" s="1">
        <v>39.61</v>
      </c>
      <c r="L18" s="1">
        <v>39.619999999999997</v>
      </c>
      <c r="M18" s="1">
        <v>39.61</v>
      </c>
      <c r="N18" s="1">
        <v>39.619999999999997</v>
      </c>
      <c r="O18" s="1">
        <v>39.61</v>
      </c>
      <c r="P18" s="1">
        <v>39.619999999999997</v>
      </c>
      <c r="Q18" s="1">
        <v>39.61</v>
      </c>
      <c r="R18" s="1">
        <v>39.61</v>
      </c>
      <c r="S18" s="1">
        <v>39.61</v>
      </c>
      <c r="T18" s="1">
        <v>39.61</v>
      </c>
      <c r="U18" s="1">
        <v>39.61</v>
      </c>
      <c r="V18" s="1">
        <v>38.51</v>
      </c>
      <c r="W18" s="1">
        <v>38.51</v>
      </c>
      <c r="X18" s="1">
        <f t="shared" ref="X18:X30" si="5">AVERAGE(D18:W18)</f>
        <v>39.558000000000007</v>
      </c>
      <c r="Y18" s="1">
        <f t="shared" ref="Y18:Y30" si="6">STDEV(D18:W18)</f>
        <v>0.43519626546385287</v>
      </c>
      <c r="Z18" s="2">
        <f t="shared" si="2"/>
        <v>1.1049999999999827</v>
      </c>
      <c r="AC18">
        <v>19.75</v>
      </c>
      <c r="AD18">
        <v>19.75</v>
      </c>
      <c r="AE18">
        <v>19.75</v>
      </c>
      <c r="AF18">
        <v>19.75</v>
      </c>
      <c r="AG18">
        <v>19.75</v>
      </c>
      <c r="AH18">
        <v>19.75</v>
      </c>
      <c r="AI18">
        <v>19.75</v>
      </c>
      <c r="AJ18">
        <v>19.75</v>
      </c>
      <c r="AK18">
        <v>19.75</v>
      </c>
      <c r="AL18">
        <v>19.75</v>
      </c>
      <c r="AM18">
        <v>19.75</v>
      </c>
      <c r="AN18">
        <v>19.75</v>
      </c>
      <c r="AO18">
        <v>19.75</v>
      </c>
      <c r="AP18">
        <v>19.75</v>
      </c>
      <c r="AQ18" s="2">
        <v>19.75</v>
      </c>
      <c r="AR18" s="2">
        <v>19.68</v>
      </c>
      <c r="AS18" s="2">
        <v>19.68</v>
      </c>
      <c r="AT18" s="2">
        <v>19.68</v>
      </c>
      <c r="AU18" s="2">
        <v>19.68</v>
      </c>
      <c r="AV18" s="2">
        <v>19.68</v>
      </c>
      <c r="AW18" s="2">
        <v>19.68</v>
      </c>
      <c r="AX18" s="2">
        <v>19.68</v>
      </c>
      <c r="AY18" s="2">
        <v>19.68</v>
      </c>
      <c r="AZ18" s="2">
        <v>19.68</v>
      </c>
      <c r="BA18" s="2">
        <v>19.68</v>
      </c>
    </row>
    <row r="19" spans="1:53" x14ac:dyDescent="0.25">
      <c r="A19" s="1" t="s">
        <v>84</v>
      </c>
      <c r="B19" s="1" t="s">
        <v>49</v>
      </c>
      <c r="C19" s="1">
        <v>40</v>
      </c>
      <c r="D19" s="1">
        <v>40.96</v>
      </c>
      <c r="E19" s="1">
        <v>39.69</v>
      </c>
      <c r="F19" s="1">
        <v>39.69</v>
      </c>
      <c r="G19" s="1">
        <v>39.340000000000003</v>
      </c>
      <c r="H19" s="1">
        <v>39.340000000000003</v>
      </c>
      <c r="I19" s="1">
        <v>39.340000000000003</v>
      </c>
      <c r="J19" s="1">
        <v>39.340000000000003</v>
      </c>
      <c r="K19" s="1">
        <v>39.340000000000003</v>
      </c>
      <c r="L19" s="1">
        <v>39.340000000000003</v>
      </c>
      <c r="M19" s="1">
        <v>39.520000000000003</v>
      </c>
      <c r="N19" s="1">
        <v>39.520000000000003</v>
      </c>
      <c r="O19" s="1">
        <v>39.520000000000003</v>
      </c>
      <c r="P19" s="1">
        <v>39.880000000000003</v>
      </c>
      <c r="Q19" s="1">
        <v>39.880000000000003</v>
      </c>
      <c r="R19" s="1">
        <v>39.69</v>
      </c>
      <c r="S19" s="1">
        <v>39.69</v>
      </c>
      <c r="T19" s="1">
        <v>39.69</v>
      </c>
      <c r="U19" s="1">
        <v>39.69</v>
      </c>
      <c r="V19" s="1">
        <v>39.340000000000003</v>
      </c>
      <c r="W19" s="1">
        <v>39.520000000000003</v>
      </c>
      <c r="X19" s="1">
        <f t="shared" si="5"/>
        <v>39.616000000000014</v>
      </c>
      <c r="Y19" s="1">
        <f t="shared" si="6"/>
        <v>0.3662527168931014</v>
      </c>
      <c r="Z19" s="2">
        <f t="shared" si="2"/>
        <v>0.95999999999996533</v>
      </c>
      <c r="AC19">
        <v>19.7</v>
      </c>
      <c r="AD19">
        <v>19.7</v>
      </c>
      <c r="AE19">
        <v>19.690000000000001</v>
      </c>
      <c r="AF19">
        <v>20.83</v>
      </c>
      <c r="AG19">
        <v>20.83</v>
      </c>
      <c r="AH19">
        <v>20.83</v>
      </c>
      <c r="AI19">
        <v>20.83</v>
      </c>
      <c r="AJ19">
        <v>20.83</v>
      </c>
      <c r="AK19">
        <v>20.83</v>
      </c>
      <c r="AL19">
        <v>20.83</v>
      </c>
      <c r="AM19">
        <v>20.83</v>
      </c>
      <c r="AN19" s="2">
        <v>19.690000000000001</v>
      </c>
      <c r="AO19" s="2">
        <v>19.68</v>
      </c>
      <c r="AP19" s="2">
        <v>19.68</v>
      </c>
      <c r="AQ19" s="2">
        <v>19.68</v>
      </c>
      <c r="AR19" s="2">
        <v>19.68</v>
      </c>
      <c r="AS19" s="2">
        <v>19.670000000000002</v>
      </c>
      <c r="AT19" s="2">
        <v>19.670000000000002</v>
      </c>
      <c r="AU19" s="2">
        <v>19.670000000000002</v>
      </c>
      <c r="AV19" s="2">
        <v>20.84</v>
      </c>
      <c r="AW19" s="2">
        <v>20.84</v>
      </c>
      <c r="AX19" s="2">
        <v>20.83</v>
      </c>
      <c r="AY19" s="2">
        <v>20.83</v>
      </c>
      <c r="AZ19" s="2">
        <v>19.690000000000001</v>
      </c>
      <c r="BA19" s="2">
        <v>19.690000000000001</v>
      </c>
    </row>
    <row r="20" spans="1:53" x14ac:dyDescent="0.25">
      <c r="A20" s="1" t="s">
        <v>83</v>
      </c>
      <c r="B20" s="1" t="s">
        <v>49</v>
      </c>
      <c r="C20" s="1">
        <v>60</v>
      </c>
      <c r="D20" s="1">
        <v>59.67</v>
      </c>
      <c r="E20" s="1">
        <v>59.62</v>
      </c>
      <c r="F20" s="1">
        <v>59.62</v>
      </c>
      <c r="G20" s="1">
        <v>59.62</v>
      </c>
      <c r="H20" s="1">
        <v>59.62</v>
      </c>
      <c r="I20" s="1">
        <v>59.62</v>
      </c>
      <c r="J20" s="1">
        <v>59.62</v>
      </c>
      <c r="K20" s="1">
        <v>59.55</v>
      </c>
      <c r="L20" s="1">
        <v>59.62</v>
      </c>
      <c r="M20" s="1">
        <v>59.62</v>
      </c>
      <c r="N20" s="1">
        <v>59.62</v>
      </c>
      <c r="O20" s="1">
        <v>59.62</v>
      </c>
      <c r="P20" s="1">
        <v>59.55</v>
      </c>
      <c r="Q20" s="1">
        <v>59.55</v>
      </c>
      <c r="R20" s="1">
        <v>59.55</v>
      </c>
      <c r="S20" s="1">
        <v>59.55</v>
      </c>
      <c r="T20" s="1">
        <v>59.62</v>
      </c>
      <c r="U20" s="1">
        <v>59.55</v>
      </c>
      <c r="V20" s="1">
        <v>59.62</v>
      </c>
      <c r="W20" s="1">
        <v>59.62</v>
      </c>
      <c r="X20" s="1">
        <f t="shared" si="5"/>
        <v>59.601499999999973</v>
      </c>
      <c r="Y20" s="1">
        <f t="shared" si="6"/>
        <v>3.6313691777707699E-2</v>
      </c>
      <c r="Z20" s="2">
        <f t="shared" si="2"/>
        <v>0.66416666666671154</v>
      </c>
      <c r="AC20" s="2">
        <v>80.510000000000005</v>
      </c>
      <c r="AD20" s="2">
        <v>80.510000000000005</v>
      </c>
      <c r="AE20" s="2">
        <v>80.510000000000005</v>
      </c>
      <c r="AF20" s="2">
        <v>80.510000000000005</v>
      </c>
      <c r="AG20" s="2">
        <v>79.81</v>
      </c>
      <c r="AH20" s="2">
        <v>78.8</v>
      </c>
      <c r="AI20" s="2">
        <v>78.900000000000006</v>
      </c>
      <c r="AJ20" s="2">
        <v>79.709999999999994</v>
      </c>
      <c r="AK20" s="2">
        <v>79.81</v>
      </c>
      <c r="AL20" s="2">
        <v>80.510000000000005</v>
      </c>
      <c r="AM20" s="2">
        <v>78.900000000000006</v>
      </c>
      <c r="AN20" s="2">
        <v>79.81</v>
      </c>
      <c r="AO20">
        <v>79.81</v>
      </c>
      <c r="AP20">
        <v>78.900000000000006</v>
      </c>
      <c r="AQ20">
        <v>79.81</v>
      </c>
      <c r="AR20">
        <v>78.900000000000006</v>
      </c>
      <c r="AS20">
        <v>78.900000000000006</v>
      </c>
      <c r="AT20">
        <v>78.900000000000006</v>
      </c>
      <c r="AU20">
        <v>78.900000000000006</v>
      </c>
      <c r="AV20">
        <v>78.900000000000006</v>
      </c>
      <c r="AW20">
        <v>77.98</v>
      </c>
      <c r="AX20">
        <v>78.900000000000006</v>
      </c>
      <c r="AY20">
        <v>78.900000000000006</v>
      </c>
    </row>
    <row r="21" spans="1:53" x14ac:dyDescent="0.25">
      <c r="A21" s="1" t="s">
        <v>84</v>
      </c>
      <c r="B21" s="1" t="s">
        <v>49</v>
      </c>
      <c r="C21" s="1">
        <v>60</v>
      </c>
      <c r="D21" s="1">
        <v>59.99</v>
      </c>
      <c r="E21" s="1">
        <v>59.82</v>
      </c>
      <c r="F21" s="1">
        <v>59.62</v>
      </c>
      <c r="G21" s="1">
        <v>59.62</v>
      </c>
      <c r="H21" s="1">
        <v>58.62</v>
      </c>
      <c r="I21" s="1">
        <v>58.62</v>
      </c>
      <c r="J21" s="1">
        <v>58.62</v>
      </c>
      <c r="K21" s="1">
        <v>58.41</v>
      </c>
      <c r="L21" s="1">
        <v>59.62</v>
      </c>
      <c r="M21" s="1">
        <v>59.62</v>
      </c>
      <c r="N21" s="1">
        <v>59.62</v>
      </c>
      <c r="O21" s="1">
        <v>59.62</v>
      </c>
      <c r="P21" s="1">
        <v>59.4</v>
      </c>
      <c r="Q21" s="1">
        <v>59.62</v>
      </c>
      <c r="R21" s="1">
        <v>58.95</v>
      </c>
      <c r="S21" s="1">
        <v>59.4</v>
      </c>
      <c r="T21" s="1">
        <v>59.62</v>
      </c>
      <c r="U21" s="1">
        <v>59.62</v>
      </c>
      <c r="V21" s="1">
        <v>59.62</v>
      </c>
      <c r="W21" s="1">
        <v>59.62</v>
      </c>
      <c r="X21" s="1">
        <f t="shared" si="5"/>
        <v>59.382499999999993</v>
      </c>
      <c r="Y21" s="1">
        <f t="shared" si="6"/>
        <v>0.46217876468560953</v>
      </c>
      <c r="Z21" s="2">
        <f t="shared" si="2"/>
        <v>1.0291666666666781</v>
      </c>
      <c r="AC21" s="2">
        <v>80.89</v>
      </c>
      <c r="AD21" s="2">
        <v>80.89</v>
      </c>
      <c r="AE21" s="2">
        <v>80.89</v>
      </c>
      <c r="AF21" s="2">
        <v>80.86</v>
      </c>
      <c r="AG21" s="2">
        <v>80.89</v>
      </c>
      <c r="AH21" s="2">
        <v>80.86</v>
      </c>
      <c r="AI21" s="2">
        <v>80.86</v>
      </c>
      <c r="AJ21" s="2">
        <v>81.59</v>
      </c>
      <c r="AK21" s="2">
        <v>81.59</v>
      </c>
      <c r="AL21" s="2">
        <v>81.59</v>
      </c>
      <c r="AM21" s="2">
        <v>80.86</v>
      </c>
      <c r="AN21" s="2">
        <v>80.86</v>
      </c>
      <c r="AO21">
        <v>80.86</v>
      </c>
      <c r="AP21">
        <v>80.86</v>
      </c>
      <c r="AQ21">
        <v>80.86</v>
      </c>
      <c r="AR21">
        <v>79.959999999999994</v>
      </c>
      <c r="AS21">
        <v>79.989999999999995</v>
      </c>
      <c r="AT21">
        <v>79.989999999999995</v>
      </c>
      <c r="AU21">
        <v>79.959999999999994</v>
      </c>
      <c r="AV21">
        <v>79.239999999999995</v>
      </c>
      <c r="AW21">
        <v>79.25</v>
      </c>
      <c r="AX21">
        <v>79.27</v>
      </c>
      <c r="AY21">
        <v>79.98</v>
      </c>
    </row>
    <row r="22" spans="1:53" x14ac:dyDescent="0.25">
      <c r="A22" s="1" t="s">
        <v>83</v>
      </c>
      <c r="B22" s="1" t="s">
        <v>49</v>
      </c>
      <c r="C22" s="1">
        <v>20</v>
      </c>
      <c r="D22" s="1">
        <v>19.5</v>
      </c>
      <c r="E22" s="1">
        <v>19.68</v>
      </c>
      <c r="F22" s="1">
        <v>19.5</v>
      </c>
      <c r="G22" s="1">
        <v>19.68</v>
      </c>
      <c r="H22" s="1">
        <v>19.53</v>
      </c>
      <c r="I22" s="1">
        <v>19.5</v>
      </c>
      <c r="J22" s="1">
        <v>19.649999999999999</v>
      </c>
      <c r="K22" s="1">
        <v>20.8</v>
      </c>
      <c r="L22" s="1">
        <v>20.83</v>
      </c>
      <c r="M22" s="1">
        <v>19.649999999999999</v>
      </c>
      <c r="N22" s="1">
        <v>19.649999999999999</v>
      </c>
      <c r="O22" s="1">
        <v>19.649999999999999</v>
      </c>
      <c r="P22" s="1">
        <v>19.68</v>
      </c>
      <c r="Q22" s="1">
        <v>19.68</v>
      </c>
      <c r="R22" s="1">
        <v>19.649999999999999</v>
      </c>
      <c r="S22" s="1">
        <v>19.5</v>
      </c>
      <c r="T22" s="1">
        <v>19.5</v>
      </c>
      <c r="U22" s="1">
        <v>18.39</v>
      </c>
      <c r="V22" s="1">
        <v>18.39</v>
      </c>
      <c r="W22" s="1">
        <v>17.18</v>
      </c>
      <c r="X22" s="1">
        <f t="shared" si="5"/>
        <v>19.479499999999998</v>
      </c>
      <c r="Y22" s="1">
        <f t="shared" si="6"/>
        <v>0.77934165874321848</v>
      </c>
      <c r="Z22" s="2">
        <f t="shared" si="2"/>
        <v>2.6025000000000098</v>
      </c>
    </row>
    <row r="23" spans="1:53" x14ac:dyDescent="0.25">
      <c r="A23" s="1" t="s">
        <v>84</v>
      </c>
      <c r="B23" s="1" t="s">
        <v>49</v>
      </c>
      <c r="C23" s="1">
        <v>20</v>
      </c>
      <c r="D23" s="1">
        <v>21.28</v>
      </c>
      <c r="E23" s="1">
        <v>20.8</v>
      </c>
      <c r="F23" s="1">
        <v>20.8</v>
      </c>
      <c r="G23" s="1">
        <v>20.8</v>
      </c>
      <c r="H23" s="1">
        <v>20.8</v>
      </c>
      <c r="I23" s="1">
        <v>19.670000000000002</v>
      </c>
      <c r="J23" s="1">
        <v>20.8</v>
      </c>
      <c r="K23" s="1">
        <v>20.8</v>
      </c>
      <c r="L23" s="1">
        <v>20.8</v>
      </c>
      <c r="M23" s="1">
        <v>20.63</v>
      </c>
      <c r="N23" s="1">
        <v>20.8</v>
      </c>
      <c r="O23" s="1">
        <v>20.8</v>
      </c>
      <c r="P23" s="1">
        <v>19.670000000000002</v>
      </c>
      <c r="Q23" s="1">
        <v>19.670000000000002</v>
      </c>
      <c r="R23" s="1">
        <v>19.510000000000002</v>
      </c>
      <c r="S23" s="1">
        <v>19.670000000000002</v>
      </c>
      <c r="T23" s="1">
        <v>19.670000000000002</v>
      </c>
      <c r="U23" s="1">
        <v>19.670000000000002</v>
      </c>
      <c r="V23" s="1">
        <v>19.670000000000002</v>
      </c>
      <c r="W23" s="1">
        <v>19.670000000000002</v>
      </c>
      <c r="X23" s="1">
        <f t="shared" si="5"/>
        <v>20.299000000000007</v>
      </c>
      <c r="Y23" s="1">
        <f t="shared" si="6"/>
        <v>0.6120964836226046</v>
      </c>
      <c r="Z23" s="2">
        <f t="shared" si="2"/>
        <v>1.495000000000033</v>
      </c>
    </row>
    <row r="24" spans="1:53" x14ac:dyDescent="0.25">
      <c r="A24" s="1" t="s">
        <v>83</v>
      </c>
      <c r="B24" s="1" t="s">
        <v>49</v>
      </c>
      <c r="C24" s="1">
        <v>80</v>
      </c>
      <c r="D24" s="1">
        <v>80.36</v>
      </c>
      <c r="E24" s="1">
        <v>80.36</v>
      </c>
      <c r="F24" s="1">
        <v>80.27</v>
      </c>
      <c r="G24" s="1">
        <v>80.36</v>
      </c>
      <c r="H24" s="1">
        <v>81.180000000000007</v>
      </c>
      <c r="I24" s="1">
        <v>81.260000000000005</v>
      </c>
      <c r="J24" s="1">
        <v>80.27</v>
      </c>
      <c r="K24" s="1">
        <v>80.27</v>
      </c>
      <c r="L24" s="1">
        <v>80.36</v>
      </c>
      <c r="M24" s="1">
        <v>80.27</v>
      </c>
      <c r="N24" s="1">
        <v>81.900000000000006</v>
      </c>
      <c r="O24" s="1">
        <v>81.900000000000006</v>
      </c>
      <c r="P24" s="1">
        <v>81.180000000000007</v>
      </c>
      <c r="Q24" s="1">
        <v>81.260000000000005</v>
      </c>
      <c r="R24" s="1">
        <v>81.180000000000007</v>
      </c>
      <c r="S24" s="1">
        <v>81.260000000000005</v>
      </c>
      <c r="T24" s="1">
        <v>81.98</v>
      </c>
      <c r="U24" s="1">
        <v>81.260000000000005</v>
      </c>
      <c r="V24" s="1">
        <v>81.180000000000007</v>
      </c>
      <c r="W24" s="1">
        <v>80.83</v>
      </c>
      <c r="X24" s="1">
        <f t="shared" si="5"/>
        <v>80.944500000000005</v>
      </c>
      <c r="Y24" s="1">
        <f t="shared" si="6"/>
        <v>0.59461154944791172</v>
      </c>
      <c r="Z24" s="2">
        <f t="shared" si="2"/>
        <v>1.1806250000000063</v>
      </c>
    </row>
    <row r="25" spans="1:53" x14ac:dyDescent="0.25">
      <c r="A25" s="1" t="s">
        <v>84</v>
      </c>
      <c r="B25" s="1" t="s">
        <v>49</v>
      </c>
      <c r="C25" s="1">
        <v>80</v>
      </c>
      <c r="D25" s="1">
        <v>79.86</v>
      </c>
      <c r="E25" s="1">
        <v>80.09</v>
      </c>
      <c r="F25" s="1">
        <v>79.86</v>
      </c>
      <c r="G25" s="1">
        <v>80.3</v>
      </c>
      <c r="H25" s="1">
        <v>80.09</v>
      </c>
      <c r="I25" s="1">
        <v>79.86</v>
      </c>
      <c r="J25" s="1">
        <v>79.86</v>
      </c>
      <c r="K25" s="1">
        <v>80.09</v>
      </c>
      <c r="L25" s="1">
        <v>81.69</v>
      </c>
      <c r="M25" s="1">
        <v>81.459999999999994</v>
      </c>
      <c r="N25" s="1">
        <v>81.459999999999994</v>
      </c>
      <c r="O25" s="1">
        <v>79.86</v>
      </c>
      <c r="P25" s="1">
        <v>79.63</v>
      </c>
      <c r="Q25" s="1">
        <v>81.69</v>
      </c>
      <c r="R25" s="1">
        <v>81.69</v>
      </c>
      <c r="S25" s="1">
        <v>81.69</v>
      </c>
      <c r="T25" s="1">
        <v>81.69</v>
      </c>
      <c r="U25" s="1">
        <v>81.69</v>
      </c>
      <c r="V25" s="1">
        <v>81.69</v>
      </c>
      <c r="W25" s="1">
        <v>80.5</v>
      </c>
      <c r="X25" s="1">
        <f t="shared" si="5"/>
        <v>80.737500000000026</v>
      </c>
      <c r="Y25" s="1">
        <f t="shared" si="6"/>
        <v>0.85768890814670806</v>
      </c>
      <c r="Z25" s="2">
        <f t="shared" si="2"/>
        <v>0.92187500000003197</v>
      </c>
    </row>
    <row r="26" spans="1:53" x14ac:dyDescent="0.25">
      <c r="A26" s="1" t="s">
        <v>83</v>
      </c>
      <c r="B26" s="1" t="s">
        <v>49</v>
      </c>
      <c r="C26" s="1">
        <v>-40</v>
      </c>
      <c r="D26" s="1">
        <v>-39.93</v>
      </c>
      <c r="E26" s="1">
        <v>-39.93</v>
      </c>
      <c r="F26" s="1">
        <v>-39.93</v>
      </c>
      <c r="G26" s="1">
        <v>-39.93</v>
      </c>
      <c r="H26" s="1">
        <v>-39.93</v>
      </c>
      <c r="I26" s="1">
        <v>-39.93</v>
      </c>
      <c r="J26" s="1">
        <v>-39.93</v>
      </c>
      <c r="K26" s="1">
        <v>-39.93</v>
      </c>
      <c r="L26" s="1">
        <v>-39.93</v>
      </c>
      <c r="M26" s="1">
        <v>-39.93</v>
      </c>
      <c r="N26" s="1">
        <v>-39.93</v>
      </c>
      <c r="O26" s="1">
        <v>-39.93</v>
      </c>
      <c r="P26" s="1">
        <v>-39.93</v>
      </c>
      <c r="Q26" s="1">
        <v>-39.93</v>
      </c>
      <c r="R26" s="1">
        <v>-39.93</v>
      </c>
      <c r="S26" s="1">
        <v>-39.93</v>
      </c>
      <c r="T26" s="1">
        <v>-40</v>
      </c>
      <c r="U26" s="1">
        <v>-39.81</v>
      </c>
      <c r="V26" s="1">
        <f>-39.86</f>
        <v>-39.86</v>
      </c>
      <c r="W26" s="1">
        <v>-39.93</v>
      </c>
      <c r="X26" s="1">
        <f t="shared" si="5"/>
        <v>-39.923999999999992</v>
      </c>
      <c r="Y26" s="1">
        <f t="shared" si="6"/>
        <v>3.5153797429071355E-2</v>
      </c>
      <c r="Z26" s="2">
        <f t="shared" si="2"/>
        <v>-0.19000000000001904</v>
      </c>
    </row>
    <row r="27" spans="1:53" x14ac:dyDescent="0.25">
      <c r="A27" s="1" t="s">
        <v>84</v>
      </c>
      <c r="B27" s="1" t="s">
        <v>49</v>
      </c>
      <c r="C27" s="1">
        <v>-40</v>
      </c>
      <c r="D27" s="1">
        <v>-40.909999999999997</v>
      </c>
      <c r="E27" s="1">
        <v>-40.69</v>
      </c>
      <c r="F27" s="1">
        <v>-40.909999999999997</v>
      </c>
      <c r="G27" s="1">
        <v>-39.619999999999997</v>
      </c>
      <c r="H27" s="1">
        <v>-40.76</v>
      </c>
      <c r="I27" s="1">
        <v>-40.840000000000003</v>
      </c>
      <c r="J27" s="1">
        <v>-40.909999999999997</v>
      </c>
      <c r="K27" s="1">
        <v>-40.909999999999997</v>
      </c>
      <c r="L27" s="1">
        <v>-40.909999999999997</v>
      </c>
      <c r="M27" s="1">
        <v>-40.909999999999997</v>
      </c>
      <c r="N27" s="1">
        <v>-40.909999999999997</v>
      </c>
      <c r="O27" s="1">
        <v>-40.909999999999997</v>
      </c>
      <c r="P27" s="1">
        <v>-40.909999999999997</v>
      </c>
      <c r="Q27" s="1">
        <v>-41.04</v>
      </c>
      <c r="R27" s="1">
        <v>-39.85</v>
      </c>
      <c r="S27" s="1">
        <v>-39.85</v>
      </c>
      <c r="T27" s="1">
        <v>-39.85</v>
      </c>
      <c r="U27" s="1">
        <v>-39.770000000000003</v>
      </c>
      <c r="V27" s="1">
        <f>-40</f>
        <v>-40</v>
      </c>
      <c r="W27" s="1">
        <v>-39.85</v>
      </c>
      <c r="X27" s="1">
        <f t="shared" si="5"/>
        <v>-40.515499999999989</v>
      </c>
      <c r="Y27" s="1">
        <f t="shared" si="6"/>
        <v>0.52647262137040884</v>
      </c>
      <c r="Z27" s="2">
        <f t="shared" si="2"/>
        <v>-1.2887499999999719</v>
      </c>
    </row>
    <row r="28" spans="1:53" x14ac:dyDescent="0.25">
      <c r="A28" s="1" t="s">
        <v>83</v>
      </c>
      <c r="B28" s="1" t="s">
        <v>49</v>
      </c>
      <c r="C28" s="1">
        <v>-60</v>
      </c>
      <c r="D28" s="1">
        <v>-59.85</v>
      </c>
      <c r="E28" s="1">
        <v>-60.7</v>
      </c>
      <c r="F28" s="1">
        <v>-60.7</v>
      </c>
      <c r="G28" s="1">
        <v>-60.7</v>
      </c>
      <c r="H28" s="1">
        <v>-59.75</v>
      </c>
      <c r="I28" s="1">
        <v>-59.75</v>
      </c>
      <c r="J28" s="1">
        <v>-59.75</v>
      </c>
      <c r="K28" s="1">
        <v>-59.75</v>
      </c>
      <c r="L28" s="1">
        <v>-59.75</v>
      </c>
      <c r="M28" s="1">
        <v>-59.75</v>
      </c>
      <c r="N28" s="1">
        <v>-59.75</v>
      </c>
      <c r="O28" s="1">
        <v>-59.75</v>
      </c>
      <c r="P28" s="1">
        <v>-59.75</v>
      </c>
      <c r="Q28" s="1">
        <v>-59.75</v>
      </c>
      <c r="R28" s="1">
        <v>-58.17</v>
      </c>
      <c r="S28" s="1">
        <v>-58.17</v>
      </c>
      <c r="T28" s="1">
        <v>-58.17</v>
      </c>
      <c r="U28" s="1">
        <v>-58.17</v>
      </c>
      <c r="V28" s="1">
        <f>-58.17</f>
        <v>-58.17</v>
      </c>
      <c r="W28" s="1">
        <v>-59.75</v>
      </c>
      <c r="X28" s="1">
        <f t="shared" si="5"/>
        <v>-59.502499999999998</v>
      </c>
      <c r="Y28" s="1">
        <f t="shared" si="6"/>
        <v>0.85760913069569844</v>
      </c>
      <c r="Z28" s="2">
        <f t="shared" si="2"/>
        <v>-0.82916666666667049</v>
      </c>
    </row>
    <row r="29" spans="1:53" x14ac:dyDescent="0.25">
      <c r="A29" s="1" t="s">
        <v>84</v>
      </c>
      <c r="B29" s="1" t="s">
        <v>49</v>
      </c>
      <c r="C29" s="1">
        <v>-60</v>
      </c>
      <c r="D29" s="1">
        <v>-60.98</v>
      </c>
      <c r="E29" s="1">
        <v>-60.84</v>
      </c>
      <c r="F29" s="1">
        <v>-60.98</v>
      </c>
      <c r="G29" s="1">
        <v>-60.98</v>
      </c>
      <c r="H29" s="1">
        <v>-60.98</v>
      </c>
      <c r="I29" s="1">
        <v>-60.98</v>
      </c>
      <c r="J29" s="1">
        <v>-60.98</v>
      </c>
      <c r="K29" s="1">
        <v>-60.98</v>
      </c>
      <c r="L29" s="1">
        <v>-60.98</v>
      </c>
      <c r="M29" s="1">
        <v>-61.04</v>
      </c>
      <c r="N29" s="1">
        <v>-60.98</v>
      </c>
      <c r="O29" s="1">
        <v>-60.98</v>
      </c>
      <c r="P29" s="1">
        <v>-60.98</v>
      </c>
      <c r="Q29" s="1">
        <v>-60.98</v>
      </c>
      <c r="R29" s="1">
        <v>-60.84</v>
      </c>
      <c r="S29" s="1">
        <v>-61.12</v>
      </c>
      <c r="T29" s="1">
        <v>-61.12</v>
      </c>
      <c r="U29" s="1">
        <v>-60.98</v>
      </c>
      <c r="V29" s="1">
        <f>-60.98</f>
        <v>-60.98</v>
      </c>
      <c r="W29" s="1">
        <v>-60.98</v>
      </c>
      <c r="X29" s="1">
        <f t="shared" si="5"/>
        <v>-60.983000000000004</v>
      </c>
      <c r="Y29" s="1">
        <f t="shared" si="6"/>
        <v>6.5622525015984534E-2</v>
      </c>
      <c r="Z29" s="2">
        <f t="shared" si="2"/>
        <v>-1.6383333333333401</v>
      </c>
    </row>
    <row r="30" spans="1:53" x14ac:dyDescent="0.25">
      <c r="A30" s="1" t="s">
        <v>83</v>
      </c>
      <c r="B30" s="1" t="s">
        <v>49</v>
      </c>
      <c r="C30" s="1">
        <v>-20</v>
      </c>
      <c r="D30" s="1">
        <v>-20.71</v>
      </c>
      <c r="E30" s="1">
        <v>-20.71</v>
      </c>
      <c r="F30" s="1">
        <v>-20.71</v>
      </c>
      <c r="G30" s="1">
        <v>-20.71</v>
      </c>
      <c r="H30" s="1">
        <v>-20.71</v>
      </c>
      <c r="I30" s="1">
        <v>-20.71</v>
      </c>
      <c r="J30" s="1">
        <v>-20.71</v>
      </c>
      <c r="K30" s="1">
        <v>-20.71</v>
      </c>
      <c r="L30" s="1">
        <v>-20.76</v>
      </c>
      <c r="M30" s="1">
        <v>-20.71</v>
      </c>
      <c r="N30" s="1">
        <v>-20.71</v>
      </c>
      <c r="O30" s="1">
        <v>-20.71</v>
      </c>
      <c r="P30" s="1">
        <v>-20.71</v>
      </c>
      <c r="Q30" s="1">
        <v>-20.71</v>
      </c>
      <c r="R30" s="1">
        <v>-20.71</v>
      </c>
      <c r="S30" s="1">
        <v>-20.71</v>
      </c>
      <c r="T30" s="1">
        <v>-20.71</v>
      </c>
      <c r="U30" s="1">
        <v>-20.71</v>
      </c>
      <c r="V30" s="1">
        <f>-20.71</f>
        <v>-20.71</v>
      </c>
      <c r="W30" s="1">
        <v>-20.71</v>
      </c>
      <c r="X30" s="1">
        <f t="shared" si="5"/>
        <v>-20.712499999999995</v>
      </c>
      <c r="Y30" s="1">
        <f t="shared" si="6"/>
        <v>1.1180339887499103E-2</v>
      </c>
      <c r="Z30" s="2">
        <f t="shared" si="2"/>
        <v>-3.5624999999999751</v>
      </c>
    </row>
    <row r="31" spans="1:53" x14ac:dyDescent="0.25">
      <c r="A31" s="1" t="s">
        <v>84</v>
      </c>
      <c r="B31" s="1" t="s">
        <v>49</v>
      </c>
      <c r="C31" s="1">
        <v>-20</v>
      </c>
      <c r="D31" s="1">
        <v>-19.84</v>
      </c>
      <c r="E31" s="1">
        <v>-19.84</v>
      </c>
      <c r="F31" s="1">
        <v>-19.690000000000001</v>
      </c>
      <c r="G31" s="1">
        <v>-19.690000000000001</v>
      </c>
      <c r="H31" s="1">
        <v>-19.690000000000001</v>
      </c>
      <c r="I31" s="1">
        <v>-19.690000000000001</v>
      </c>
      <c r="J31" s="1">
        <v>-19.690000000000001</v>
      </c>
      <c r="K31" s="1">
        <v>-19.690000000000001</v>
      </c>
      <c r="L31" s="1">
        <v>-19.84</v>
      </c>
      <c r="M31" s="1">
        <v>-19.84</v>
      </c>
      <c r="N31" s="1">
        <v>-19.84</v>
      </c>
      <c r="O31" s="1">
        <v>-19.84</v>
      </c>
      <c r="P31" s="1">
        <v>-19.690000000000001</v>
      </c>
      <c r="Q31" s="1">
        <v>-19.690000000000001</v>
      </c>
      <c r="R31" s="1">
        <v>-19.690000000000001</v>
      </c>
      <c r="S31" s="1">
        <v>-19.84</v>
      </c>
      <c r="T31" s="1">
        <v>-19.690000000000001</v>
      </c>
      <c r="U31" s="1">
        <v>-19.690000000000001</v>
      </c>
      <c r="V31" s="1">
        <f>-19.69</f>
        <v>-19.690000000000001</v>
      </c>
      <c r="W31" s="1">
        <v>-19.690000000000001</v>
      </c>
      <c r="X31" s="1">
        <f>AVERAGE(D31:W31)</f>
        <v>-19.7425</v>
      </c>
      <c r="Y31" s="1">
        <f>STDEV(D31:W31)</f>
        <v>7.3404072739438234E-2</v>
      </c>
      <c r="Z31" s="2">
        <f t="shared" si="2"/>
        <v>-1.2875000000000014</v>
      </c>
    </row>
    <row r="32" spans="1:53" x14ac:dyDescent="0.25">
      <c r="A32" s="1" t="s">
        <v>83</v>
      </c>
      <c r="B32" s="1" t="s">
        <v>49</v>
      </c>
      <c r="C32" s="1">
        <v>-80</v>
      </c>
      <c r="D32" s="1">
        <v>-79.69</v>
      </c>
      <c r="E32" s="1">
        <v>-79.69</v>
      </c>
      <c r="F32" s="1">
        <v>-79.69</v>
      </c>
      <c r="G32" s="1">
        <v>-79.69</v>
      </c>
      <c r="H32" s="1">
        <v>-79.69</v>
      </c>
      <c r="I32" s="1">
        <v>-79.69</v>
      </c>
      <c r="J32" s="1">
        <v>-79.69</v>
      </c>
      <c r="K32" s="1">
        <v>-79.69</v>
      </c>
      <c r="L32" s="1">
        <v>-79.69</v>
      </c>
      <c r="M32" s="1">
        <v>-79.69</v>
      </c>
      <c r="N32" s="1">
        <v>-79.69</v>
      </c>
      <c r="O32" s="1">
        <v>-81.31</v>
      </c>
      <c r="P32" s="1">
        <v>-79.69</v>
      </c>
      <c r="Q32" s="1">
        <v>-79.69</v>
      </c>
      <c r="R32" s="1">
        <v>-80.53</v>
      </c>
      <c r="S32" s="1">
        <v>-79.69</v>
      </c>
      <c r="T32" s="1">
        <v>-79.69</v>
      </c>
      <c r="U32" s="1">
        <v>-81.180000000000007</v>
      </c>
      <c r="V32" s="1">
        <v>-79.69</v>
      </c>
      <c r="W32" s="1">
        <v>-79.69</v>
      </c>
      <c r="X32" s="1">
        <f>AVERAGE(D32:W32)</f>
        <v>-79.887500000000017</v>
      </c>
      <c r="Y32" s="1">
        <f>STDEV(D32:W32)</f>
        <v>0.50105021284246132</v>
      </c>
      <c r="Z32" s="2">
        <f t="shared" si="2"/>
        <v>-0.14062499999997868</v>
      </c>
    </row>
    <row r="33" spans="1:26" x14ac:dyDescent="0.25">
      <c r="A33" s="1" t="s">
        <v>84</v>
      </c>
      <c r="B33" s="1" t="s">
        <v>49</v>
      </c>
      <c r="C33" s="1">
        <v>-80</v>
      </c>
      <c r="D33" s="1">
        <v>-80.67</v>
      </c>
      <c r="E33" s="1">
        <v>-80.569999999999993</v>
      </c>
      <c r="F33" s="1">
        <v>-80.67</v>
      </c>
      <c r="G33" s="1">
        <v>-79.69</v>
      </c>
      <c r="H33" s="1">
        <v>-79.69</v>
      </c>
      <c r="I33" s="1">
        <v>-78.930000000000007</v>
      </c>
      <c r="J33" s="1">
        <v>-79.69</v>
      </c>
      <c r="K33" s="1">
        <v>-79.69</v>
      </c>
      <c r="L33" s="1">
        <v>-79.69</v>
      </c>
      <c r="M33" s="1">
        <v>-78.84</v>
      </c>
      <c r="N33" s="1">
        <v>-79.069999999999993</v>
      </c>
      <c r="O33" s="1">
        <v>-79.790000000000006</v>
      </c>
      <c r="P33" s="1">
        <v>-78.97</v>
      </c>
      <c r="Q33" s="1">
        <v>-79.819999999999993</v>
      </c>
      <c r="R33" s="1">
        <v>-78.930000000000007</v>
      </c>
      <c r="S33" s="1">
        <v>-78.84</v>
      </c>
      <c r="T33" s="1">
        <v>-78.930000000000007</v>
      </c>
      <c r="U33" s="1">
        <v>-80.38</v>
      </c>
      <c r="V33" s="1">
        <v>-78.84</v>
      </c>
      <c r="W33" s="1">
        <v>-78.69</v>
      </c>
      <c r="X33" s="1">
        <f>AVERAGE(D33:W33)</f>
        <v>-79.519500000000008</v>
      </c>
      <c r="Y33" s="1">
        <f>STDEV(D33:W33)</f>
        <v>0.66569690431986406</v>
      </c>
      <c r="Z33" s="2">
        <f t="shared" si="2"/>
        <v>-0.60062499999999019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3AE9C-73BA-4BD2-8632-06F68A16FF77}">
  <dimension ref="A1:Z33"/>
  <sheetViews>
    <sheetView zoomScale="110" zoomScaleNormal="110" workbookViewId="0">
      <selection activeCell="H10" sqref="H10"/>
    </sheetView>
  </sheetViews>
  <sheetFormatPr defaultRowHeight="15" x14ac:dyDescent="0.25"/>
  <cols>
    <col min="1" max="2" width="9.140625" style="1"/>
    <col min="3" max="3" width="13.28515625" style="1" customWidth="1"/>
    <col min="4" max="24" width="9.140625" style="1"/>
    <col min="25" max="25" width="15.7109375" style="1" customWidth="1"/>
    <col min="26" max="26" width="12.7109375" hidden="1" customWidth="1"/>
  </cols>
  <sheetData>
    <row r="1" spans="1:26" s="8" customFormat="1" x14ac:dyDescent="0.25">
      <c r="A1" s="7" t="s">
        <v>45</v>
      </c>
      <c r="B1" s="7" t="s">
        <v>46</v>
      </c>
      <c r="C1" s="7" t="s">
        <v>19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s="7" t="s">
        <v>11</v>
      </c>
      <c r="K1" s="7" t="s">
        <v>12</v>
      </c>
      <c r="L1" s="7" t="s">
        <v>13</v>
      </c>
      <c r="M1" s="7" t="s">
        <v>14</v>
      </c>
      <c r="N1" s="7" t="s">
        <v>30</v>
      </c>
      <c r="O1" s="7" t="s">
        <v>31</v>
      </c>
      <c r="P1" s="7" t="s">
        <v>32</v>
      </c>
      <c r="Q1" s="7" t="s">
        <v>33</v>
      </c>
      <c r="R1" s="7" t="s">
        <v>34</v>
      </c>
      <c r="S1" s="7" t="s">
        <v>35</v>
      </c>
      <c r="T1" s="7" t="s">
        <v>39</v>
      </c>
      <c r="U1" s="7" t="s">
        <v>40</v>
      </c>
      <c r="V1" s="7" t="s">
        <v>41</v>
      </c>
      <c r="W1" s="7" t="s">
        <v>42</v>
      </c>
      <c r="X1" s="7" t="s">
        <v>16</v>
      </c>
      <c r="Y1" s="7" t="s">
        <v>52</v>
      </c>
      <c r="Z1" s="3" t="s">
        <v>107</v>
      </c>
    </row>
    <row r="2" spans="1:26" x14ac:dyDescent="0.25">
      <c r="A2" s="6" t="s">
        <v>83</v>
      </c>
      <c r="B2" s="6" t="s">
        <v>49</v>
      </c>
      <c r="C2" s="6">
        <v>40</v>
      </c>
      <c r="D2" s="6">
        <v>39.619999999999997</v>
      </c>
      <c r="E2" s="6">
        <v>39.61</v>
      </c>
      <c r="F2" s="6">
        <v>39.619999999999997</v>
      </c>
      <c r="G2" s="6">
        <v>40.72</v>
      </c>
      <c r="H2" s="6">
        <v>39.61</v>
      </c>
      <c r="I2" s="6">
        <v>39.61</v>
      </c>
      <c r="J2" s="6">
        <v>39.61</v>
      </c>
      <c r="K2" s="6">
        <v>39.61</v>
      </c>
      <c r="L2" s="6">
        <v>39.619999999999997</v>
      </c>
      <c r="M2" s="6">
        <v>39.61</v>
      </c>
      <c r="N2" s="6">
        <v>39.619999999999997</v>
      </c>
      <c r="O2" s="6">
        <v>39.61</v>
      </c>
      <c r="P2" s="6">
        <v>39.619999999999997</v>
      </c>
      <c r="Q2" s="6">
        <v>39.61</v>
      </c>
      <c r="R2" s="6">
        <v>39.61</v>
      </c>
      <c r="S2" s="6">
        <v>39.61</v>
      </c>
      <c r="T2" s="6">
        <v>39.61</v>
      </c>
      <c r="U2" s="6">
        <v>39.61</v>
      </c>
      <c r="V2" s="6">
        <v>38.51</v>
      </c>
      <c r="W2" s="6">
        <v>38.51</v>
      </c>
      <c r="X2" s="6">
        <f t="shared" ref="X2:X33" si="0">AVERAGE(D2:W2)</f>
        <v>39.558000000000007</v>
      </c>
      <c r="Y2" s="6">
        <f t="shared" ref="Y2:Y33" si="1">STDEV(D2:W2)</f>
        <v>0.43519626546385287</v>
      </c>
      <c r="Z2" s="4">
        <f t="shared" ref="Z2:Z33" si="2">ABS(X2-C2)*100/C2</f>
        <v>1.1049999999999827</v>
      </c>
    </row>
    <row r="3" spans="1:26" x14ac:dyDescent="0.25">
      <c r="A3" s="6" t="s">
        <v>83</v>
      </c>
      <c r="B3" s="6" t="s">
        <v>49</v>
      </c>
      <c r="C3" s="6">
        <v>60</v>
      </c>
      <c r="D3" s="6">
        <v>59.67</v>
      </c>
      <c r="E3" s="6">
        <v>59.62</v>
      </c>
      <c r="F3" s="6">
        <v>59.62</v>
      </c>
      <c r="G3" s="6">
        <v>59.62</v>
      </c>
      <c r="H3" s="6">
        <v>59.62</v>
      </c>
      <c r="I3" s="6">
        <v>59.62</v>
      </c>
      <c r="J3" s="6">
        <v>59.62</v>
      </c>
      <c r="K3" s="6">
        <v>59.55</v>
      </c>
      <c r="L3" s="6">
        <v>59.62</v>
      </c>
      <c r="M3" s="6">
        <v>59.62</v>
      </c>
      <c r="N3" s="6">
        <v>59.62</v>
      </c>
      <c r="O3" s="6">
        <v>59.62</v>
      </c>
      <c r="P3" s="6">
        <v>59.55</v>
      </c>
      <c r="Q3" s="6">
        <v>59.55</v>
      </c>
      <c r="R3" s="6">
        <v>59.55</v>
      </c>
      <c r="S3" s="6">
        <v>59.55</v>
      </c>
      <c r="T3" s="6">
        <v>59.62</v>
      </c>
      <c r="U3" s="6">
        <v>59.55</v>
      </c>
      <c r="V3" s="6">
        <v>59.62</v>
      </c>
      <c r="W3" s="6">
        <v>59.62</v>
      </c>
      <c r="X3" s="6">
        <f t="shared" si="0"/>
        <v>59.601499999999973</v>
      </c>
      <c r="Y3" s="6">
        <f t="shared" si="1"/>
        <v>3.6313691777707699E-2</v>
      </c>
      <c r="Z3" s="4">
        <f t="shared" si="2"/>
        <v>0.66416666666671154</v>
      </c>
    </row>
    <row r="4" spans="1:26" x14ac:dyDescent="0.25">
      <c r="A4" s="6" t="s">
        <v>83</v>
      </c>
      <c r="B4" s="6" t="s">
        <v>49</v>
      </c>
      <c r="C4" s="6">
        <v>20</v>
      </c>
      <c r="D4" s="6">
        <v>19.5</v>
      </c>
      <c r="E4" s="6">
        <v>19.68</v>
      </c>
      <c r="F4" s="6">
        <v>19.5</v>
      </c>
      <c r="G4" s="6">
        <v>19.68</v>
      </c>
      <c r="H4" s="6">
        <v>19.53</v>
      </c>
      <c r="I4" s="6">
        <v>19.5</v>
      </c>
      <c r="J4" s="6">
        <v>19.649999999999999</v>
      </c>
      <c r="K4" s="6">
        <v>20.8</v>
      </c>
      <c r="L4" s="6">
        <v>20.83</v>
      </c>
      <c r="M4" s="6">
        <v>19.649999999999999</v>
      </c>
      <c r="N4" s="6">
        <v>19.649999999999999</v>
      </c>
      <c r="O4" s="6">
        <v>19.649999999999999</v>
      </c>
      <c r="P4" s="6">
        <v>19.68</v>
      </c>
      <c r="Q4" s="6">
        <v>19.68</v>
      </c>
      <c r="R4" s="6">
        <v>19.649999999999999</v>
      </c>
      <c r="S4" s="6">
        <v>19.5</v>
      </c>
      <c r="T4" s="6">
        <v>19.5</v>
      </c>
      <c r="U4" s="6">
        <v>18.39</v>
      </c>
      <c r="V4" s="6">
        <v>18.39</v>
      </c>
      <c r="W4" s="6">
        <v>17.18</v>
      </c>
      <c r="X4" s="6">
        <f t="shared" si="0"/>
        <v>19.479499999999998</v>
      </c>
      <c r="Y4" s="6">
        <f t="shared" si="1"/>
        <v>0.77934165874321848</v>
      </c>
      <c r="Z4" s="4">
        <f t="shared" si="2"/>
        <v>2.6025000000000098</v>
      </c>
    </row>
    <row r="5" spans="1:26" x14ac:dyDescent="0.25">
      <c r="A5" s="6" t="s">
        <v>83</v>
      </c>
      <c r="B5" s="6" t="s">
        <v>49</v>
      </c>
      <c r="C5" s="6">
        <v>80</v>
      </c>
      <c r="D5" s="6">
        <v>80.36</v>
      </c>
      <c r="E5" s="6">
        <v>80.36</v>
      </c>
      <c r="F5" s="6">
        <v>80.27</v>
      </c>
      <c r="G5" s="6">
        <v>80.36</v>
      </c>
      <c r="H5" s="6">
        <v>81.180000000000007</v>
      </c>
      <c r="I5" s="6">
        <v>81.260000000000005</v>
      </c>
      <c r="J5" s="6">
        <v>80.27</v>
      </c>
      <c r="K5" s="6">
        <v>80.27</v>
      </c>
      <c r="L5" s="6">
        <v>80.36</v>
      </c>
      <c r="M5" s="6">
        <v>80.27</v>
      </c>
      <c r="N5" s="6">
        <v>81.900000000000006</v>
      </c>
      <c r="O5" s="6">
        <v>81.900000000000006</v>
      </c>
      <c r="P5" s="6">
        <v>81.180000000000007</v>
      </c>
      <c r="Q5" s="6">
        <v>81.260000000000005</v>
      </c>
      <c r="R5" s="6">
        <v>81.180000000000007</v>
      </c>
      <c r="S5" s="6">
        <v>81.260000000000005</v>
      </c>
      <c r="T5" s="6">
        <v>81.98</v>
      </c>
      <c r="U5" s="6">
        <v>81.260000000000005</v>
      </c>
      <c r="V5" s="6">
        <v>81.180000000000007</v>
      </c>
      <c r="W5" s="6">
        <v>80.83</v>
      </c>
      <c r="X5" s="6">
        <f t="shared" si="0"/>
        <v>80.944500000000005</v>
      </c>
      <c r="Y5" s="6">
        <f t="shared" si="1"/>
        <v>0.59461154944791172</v>
      </c>
      <c r="Z5" s="4">
        <f t="shared" si="2"/>
        <v>1.1806250000000063</v>
      </c>
    </row>
    <row r="6" spans="1:26" x14ac:dyDescent="0.25">
      <c r="A6" s="6" t="s">
        <v>83</v>
      </c>
      <c r="B6" s="6" t="s">
        <v>49</v>
      </c>
      <c r="C6" s="6">
        <v>-40</v>
      </c>
      <c r="D6" s="6">
        <v>-39.93</v>
      </c>
      <c r="E6" s="6">
        <v>-39.93</v>
      </c>
      <c r="F6" s="6">
        <v>-39.93</v>
      </c>
      <c r="G6" s="6">
        <v>-39.93</v>
      </c>
      <c r="H6" s="6">
        <v>-39.93</v>
      </c>
      <c r="I6" s="6">
        <v>-39.93</v>
      </c>
      <c r="J6" s="6">
        <v>-39.93</v>
      </c>
      <c r="K6" s="6">
        <v>-39.93</v>
      </c>
      <c r="L6" s="6">
        <v>-39.93</v>
      </c>
      <c r="M6" s="6">
        <v>-39.93</v>
      </c>
      <c r="N6" s="6">
        <v>-39.93</v>
      </c>
      <c r="O6" s="6">
        <v>-39.93</v>
      </c>
      <c r="P6" s="6">
        <v>-39.93</v>
      </c>
      <c r="Q6" s="6">
        <v>-39.93</v>
      </c>
      <c r="R6" s="6">
        <v>-39.93</v>
      </c>
      <c r="S6" s="6">
        <v>-39.93</v>
      </c>
      <c r="T6" s="6">
        <v>-40</v>
      </c>
      <c r="U6" s="6">
        <v>-39.81</v>
      </c>
      <c r="V6" s="6">
        <f>-39.86</f>
        <v>-39.86</v>
      </c>
      <c r="W6" s="6">
        <v>-39.93</v>
      </c>
      <c r="X6" s="6">
        <f t="shared" si="0"/>
        <v>-39.923999999999992</v>
      </c>
      <c r="Y6" s="6">
        <f t="shared" si="1"/>
        <v>3.5153797429071355E-2</v>
      </c>
      <c r="Z6" s="4">
        <f t="shared" si="2"/>
        <v>-0.19000000000001904</v>
      </c>
    </row>
    <row r="7" spans="1:26" x14ac:dyDescent="0.25">
      <c r="A7" s="6" t="s">
        <v>83</v>
      </c>
      <c r="B7" s="6" t="s">
        <v>49</v>
      </c>
      <c r="C7" s="6">
        <v>-60</v>
      </c>
      <c r="D7" s="6">
        <v>-59.85</v>
      </c>
      <c r="E7" s="6">
        <v>-60.7</v>
      </c>
      <c r="F7" s="6">
        <v>-60.7</v>
      </c>
      <c r="G7" s="6">
        <v>-60.7</v>
      </c>
      <c r="H7" s="6">
        <v>-59.75</v>
      </c>
      <c r="I7" s="6">
        <v>-59.75</v>
      </c>
      <c r="J7" s="6">
        <v>-59.75</v>
      </c>
      <c r="K7" s="6">
        <v>-59.75</v>
      </c>
      <c r="L7" s="6">
        <v>-59.75</v>
      </c>
      <c r="M7" s="6">
        <v>-59.75</v>
      </c>
      <c r="N7" s="6">
        <v>-59.75</v>
      </c>
      <c r="O7" s="6">
        <v>-59.75</v>
      </c>
      <c r="P7" s="6">
        <v>-59.75</v>
      </c>
      <c r="Q7" s="6">
        <v>-59.75</v>
      </c>
      <c r="R7" s="6">
        <v>-58.17</v>
      </c>
      <c r="S7" s="6">
        <v>-58.17</v>
      </c>
      <c r="T7" s="6">
        <v>-58.17</v>
      </c>
      <c r="U7" s="6">
        <v>-58.17</v>
      </c>
      <c r="V7" s="6">
        <f>-58.17</f>
        <v>-58.17</v>
      </c>
      <c r="W7" s="6">
        <v>-59.75</v>
      </c>
      <c r="X7" s="6">
        <f t="shared" si="0"/>
        <v>-59.502499999999998</v>
      </c>
      <c r="Y7" s="6">
        <f t="shared" si="1"/>
        <v>0.85760913069569844</v>
      </c>
      <c r="Z7" s="4">
        <f t="shared" si="2"/>
        <v>-0.82916666666667049</v>
      </c>
    </row>
    <row r="8" spans="1:26" x14ac:dyDescent="0.25">
      <c r="A8" s="6" t="s">
        <v>83</v>
      </c>
      <c r="B8" s="6" t="s">
        <v>49</v>
      </c>
      <c r="C8" s="6">
        <v>-20</v>
      </c>
      <c r="D8" s="6">
        <v>-20.71</v>
      </c>
      <c r="E8" s="6">
        <v>-20.71</v>
      </c>
      <c r="F8" s="6">
        <v>-20.71</v>
      </c>
      <c r="G8" s="6">
        <v>-20.71</v>
      </c>
      <c r="H8" s="6">
        <v>-20.71</v>
      </c>
      <c r="I8" s="6">
        <v>-20.71</v>
      </c>
      <c r="J8" s="6">
        <v>-20.71</v>
      </c>
      <c r="K8" s="6">
        <v>-20.71</v>
      </c>
      <c r="L8" s="6">
        <v>-20.76</v>
      </c>
      <c r="M8" s="6">
        <v>-20.71</v>
      </c>
      <c r="N8" s="6">
        <v>-20.71</v>
      </c>
      <c r="O8" s="6">
        <v>-20.71</v>
      </c>
      <c r="P8" s="6">
        <v>-20.71</v>
      </c>
      <c r="Q8" s="6">
        <v>-20.71</v>
      </c>
      <c r="R8" s="6">
        <v>-20.71</v>
      </c>
      <c r="S8" s="6">
        <v>-20.71</v>
      </c>
      <c r="T8" s="6">
        <v>-20.71</v>
      </c>
      <c r="U8" s="6">
        <v>-20.71</v>
      </c>
      <c r="V8" s="6">
        <f>-20.71</f>
        <v>-20.71</v>
      </c>
      <c r="W8" s="6">
        <v>-20.71</v>
      </c>
      <c r="X8" s="6">
        <f t="shared" si="0"/>
        <v>-20.712499999999995</v>
      </c>
      <c r="Y8" s="6">
        <f t="shared" si="1"/>
        <v>1.1180339887499103E-2</v>
      </c>
      <c r="Z8" s="4">
        <f t="shared" si="2"/>
        <v>-3.5624999999999751</v>
      </c>
    </row>
    <row r="9" spans="1:26" x14ac:dyDescent="0.25">
      <c r="A9" s="6" t="s">
        <v>83</v>
      </c>
      <c r="B9" s="6" t="s">
        <v>49</v>
      </c>
      <c r="C9" s="6">
        <v>-80</v>
      </c>
      <c r="D9" s="6">
        <v>-79.69</v>
      </c>
      <c r="E9" s="6">
        <v>-79.69</v>
      </c>
      <c r="F9" s="6">
        <v>-79.69</v>
      </c>
      <c r="G9" s="6">
        <v>-79.69</v>
      </c>
      <c r="H9" s="6">
        <v>-79.69</v>
      </c>
      <c r="I9" s="6">
        <v>-79.69</v>
      </c>
      <c r="J9" s="6">
        <v>-79.69</v>
      </c>
      <c r="K9" s="6">
        <v>-79.69</v>
      </c>
      <c r="L9" s="6">
        <v>-79.69</v>
      </c>
      <c r="M9" s="6">
        <v>-79.69</v>
      </c>
      <c r="N9" s="6">
        <v>-79.69</v>
      </c>
      <c r="O9" s="6">
        <v>-81.31</v>
      </c>
      <c r="P9" s="6">
        <v>-79.69</v>
      </c>
      <c r="Q9" s="6">
        <v>-79.69</v>
      </c>
      <c r="R9" s="6">
        <v>-80.53</v>
      </c>
      <c r="S9" s="6">
        <v>-79.69</v>
      </c>
      <c r="T9" s="6">
        <v>-79.69</v>
      </c>
      <c r="U9" s="6">
        <v>-81.180000000000007</v>
      </c>
      <c r="V9" s="6">
        <v>-79.69</v>
      </c>
      <c r="W9" s="6">
        <v>-79.69</v>
      </c>
      <c r="X9" s="6">
        <f t="shared" si="0"/>
        <v>-79.887500000000017</v>
      </c>
      <c r="Y9" s="6">
        <f t="shared" si="1"/>
        <v>0.50105021284246132</v>
      </c>
      <c r="Z9" s="4">
        <f t="shared" si="2"/>
        <v>-0.14062499999997868</v>
      </c>
    </row>
    <row r="10" spans="1:26" x14ac:dyDescent="0.25">
      <c r="A10" s="6" t="s">
        <v>47</v>
      </c>
      <c r="B10" s="6" t="s">
        <v>49</v>
      </c>
      <c r="C10" s="6">
        <v>40</v>
      </c>
      <c r="D10" s="6">
        <v>38.86</v>
      </c>
      <c r="E10" s="6">
        <v>39.93</v>
      </c>
      <c r="F10" s="6">
        <v>40.29</v>
      </c>
      <c r="G10" s="6">
        <v>39.869999999999997</v>
      </c>
      <c r="H10" s="6">
        <v>38.799999999999997</v>
      </c>
      <c r="I10" s="6">
        <v>40.35</v>
      </c>
      <c r="J10" s="6">
        <v>40.29</v>
      </c>
      <c r="K10" s="6">
        <v>41.36</v>
      </c>
      <c r="L10" s="6">
        <v>42.43</v>
      </c>
      <c r="M10" s="6">
        <v>42.43</v>
      </c>
      <c r="N10" s="6">
        <v>41.33</v>
      </c>
      <c r="O10" s="6">
        <v>41.33</v>
      </c>
      <c r="P10" s="6">
        <v>41.3</v>
      </c>
      <c r="Q10" s="6">
        <v>41.33</v>
      </c>
      <c r="R10" s="6">
        <v>39.82</v>
      </c>
      <c r="S10" s="6">
        <v>39.85</v>
      </c>
      <c r="T10" s="6">
        <v>41.33</v>
      </c>
      <c r="U10" s="6">
        <v>41.33</v>
      </c>
      <c r="V10" s="6">
        <v>41.3</v>
      </c>
      <c r="W10" s="6">
        <v>41.3</v>
      </c>
      <c r="X10" s="6">
        <f t="shared" si="0"/>
        <v>40.741500000000002</v>
      </c>
      <c r="Y10" s="6">
        <f t="shared" si="1"/>
        <v>1.0178526157398333</v>
      </c>
      <c r="Z10" s="4">
        <f t="shared" si="2"/>
        <v>1.8537500000000051</v>
      </c>
    </row>
    <row r="11" spans="1:26" x14ac:dyDescent="0.25">
      <c r="A11" s="6" t="s">
        <v>47</v>
      </c>
      <c r="B11" s="6" t="s">
        <v>49</v>
      </c>
      <c r="C11" s="6">
        <v>60</v>
      </c>
      <c r="D11" s="6">
        <v>60.05</v>
      </c>
      <c r="E11" s="6">
        <v>60.08</v>
      </c>
      <c r="F11" s="6">
        <v>60.05</v>
      </c>
      <c r="G11" s="6">
        <v>60.05</v>
      </c>
      <c r="H11" s="6">
        <v>60.05</v>
      </c>
      <c r="I11" s="6">
        <v>60.08</v>
      </c>
      <c r="J11" s="6">
        <v>59.07</v>
      </c>
      <c r="K11" s="6">
        <v>59.07</v>
      </c>
      <c r="L11" s="6">
        <v>60.08</v>
      </c>
      <c r="M11" s="6">
        <v>60.05</v>
      </c>
      <c r="N11" s="6">
        <v>59.07</v>
      </c>
      <c r="O11" s="6">
        <v>59.04</v>
      </c>
      <c r="P11" s="6">
        <v>59.04</v>
      </c>
      <c r="Q11" s="6">
        <v>59.07</v>
      </c>
      <c r="R11" s="6">
        <v>59.07</v>
      </c>
      <c r="S11" s="6">
        <v>59.07</v>
      </c>
      <c r="T11" s="6">
        <v>59.04</v>
      </c>
      <c r="U11" s="6">
        <v>60.19</v>
      </c>
      <c r="V11" s="6">
        <v>59.68</v>
      </c>
      <c r="W11" s="6">
        <v>59.68</v>
      </c>
      <c r="X11" s="6">
        <f t="shared" si="0"/>
        <v>59.579000000000008</v>
      </c>
      <c r="Y11" s="6">
        <f t="shared" si="1"/>
        <v>0.49640709100495234</v>
      </c>
      <c r="Z11" s="4">
        <f t="shared" si="2"/>
        <v>0.70166666666665378</v>
      </c>
    </row>
    <row r="12" spans="1:26" x14ac:dyDescent="0.25">
      <c r="A12" s="6" t="s">
        <v>47</v>
      </c>
      <c r="B12" s="6" t="s">
        <v>49</v>
      </c>
      <c r="C12" s="6">
        <v>20</v>
      </c>
      <c r="D12" s="6">
        <v>20.88</v>
      </c>
      <c r="E12" s="6">
        <v>19.68</v>
      </c>
      <c r="F12" s="6">
        <v>19.75</v>
      </c>
      <c r="G12" s="6">
        <v>19.75</v>
      </c>
      <c r="H12" s="6">
        <v>19.75</v>
      </c>
      <c r="I12" s="6">
        <v>19.75</v>
      </c>
      <c r="J12" s="6">
        <v>19.75</v>
      </c>
      <c r="K12" s="6">
        <v>19.75</v>
      </c>
      <c r="L12" s="6">
        <v>19.75</v>
      </c>
      <c r="M12" s="6">
        <v>19.75</v>
      </c>
      <c r="N12" s="6">
        <v>19.75</v>
      </c>
      <c r="O12" s="6">
        <v>19.75</v>
      </c>
      <c r="P12" s="6">
        <v>19.75</v>
      </c>
      <c r="Q12" s="6">
        <v>19.75</v>
      </c>
      <c r="R12" s="6">
        <v>19.75</v>
      </c>
      <c r="S12" s="6">
        <v>19.75</v>
      </c>
      <c r="T12" s="6">
        <v>19.75</v>
      </c>
      <c r="U12" s="6">
        <v>19.75</v>
      </c>
      <c r="V12" s="6">
        <v>19.75</v>
      </c>
      <c r="W12" s="6">
        <v>19.75</v>
      </c>
      <c r="X12" s="6">
        <f t="shared" si="0"/>
        <v>19.803000000000001</v>
      </c>
      <c r="Y12" s="6">
        <f t="shared" si="1"/>
        <v>0.25398093587801729</v>
      </c>
      <c r="Z12" s="4">
        <f t="shared" si="2"/>
        <v>0.98499999999999588</v>
      </c>
    </row>
    <row r="13" spans="1:26" x14ac:dyDescent="0.25">
      <c r="A13" s="6" t="s">
        <v>47</v>
      </c>
      <c r="B13" s="6" t="s">
        <v>49</v>
      </c>
      <c r="C13" s="6">
        <v>80</v>
      </c>
      <c r="D13" s="6">
        <v>79.73</v>
      </c>
      <c r="E13" s="6">
        <v>79.92</v>
      </c>
      <c r="F13" s="6">
        <v>79.92</v>
      </c>
      <c r="G13" s="6">
        <v>79.11</v>
      </c>
      <c r="H13" s="6">
        <v>79.010000000000005</v>
      </c>
      <c r="I13" s="6">
        <v>79.83</v>
      </c>
      <c r="J13" s="6">
        <v>79.92</v>
      </c>
      <c r="K13" s="6">
        <v>79.92</v>
      </c>
      <c r="L13" s="6">
        <v>79.260000000000005</v>
      </c>
      <c r="M13" s="6">
        <v>79.36</v>
      </c>
      <c r="N13" s="6">
        <v>79.36</v>
      </c>
      <c r="O13" s="6">
        <v>80.27</v>
      </c>
      <c r="P13" s="6">
        <v>79.36</v>
      </c>
      <c r="Q13" s="6">
        <v>79.45</v>
      </c>
      <c r="R13" s="6">
        <v>79.36</v>
      </c>
      <c r="S13" s="6">
        <v>79.36</v>
      </c>
      <c r="T13" s="6">
        <v>80.27</v>
      </c>
      <c r="U13" s="6">
        <v>79.36</v>
      </c>
      <c r="V13" s="6">
        <v>80.36</v>
      </c>
      <c r="W13" s="6">
        <v>79.45</v>
      </c>
      <c r="X13" s="6">
        <f t="shared" si="0"/>
        <v>79.628999999999976</v>
      </c>
      <c r="Y13" s="6">
        <f t="shared" si="1"/>
        <v>0.39949836966928937</v>
      </c>
      <c r="Z13" s="4">
        <f t="shared" si="2"/>
        <v>0.46375000000002942</v>
      </c>
    </row>
    <row r="14" spans="1:26" x14ac:dyDescent="0.25">
      <c r="A14" s="6" t="s">
        <v>47</v>
      </c>
      <c r="B14" s="6" t="s">
        <v>49</v>
      </c>
      <c r="C14" s="6">
        <v>-40</v>
      </c>
      <c r="D14" s="6">
        <v>-37.619999999999997</v>
      </c>
      <c r="E14" s="6">
        <v>-39.369999999999997</v>
      </c>
      <c r="F14" s="6">
        <v>-39.369999999999997</v>
      </c>
      <c r="G14" s="6">
        <v>-39.369999999999997</v>
      </c>
      <c r="H14" s="6">
        <v>-39.369999999999997</v>
      </c>
      <c r="I14" s="6">
        <v>-39.369999999999997</v>
      </c>
      <c r="J14" s="6">
        <v>-39.369999999999997</v>
      </c>
      <c r="K14" s="6">
        <v>-39.369999999999997</v>
      </c>
      <c r="L14" s="6">
        <v>-39.369999999999997</v>
      </c>
      <c r="M14" s="6">
        <v>-39.369999999999997</v>
      </c>
      <c r="N14" s="6">
        <v>-39.369999999999997</v>
      </c>
      <c r="O14" s="6">
        <v>-39.369999999999997</v>
      </c>
      <c r="P14" s="6">
        <v>-39.369999999999997</v>
      </c>
      <c r="Q14" s="6">
        <v>-39.369999999999997</v>
      </c>
      <c r="R14" s="6">
        <v>-39.369999999999997</v>
      </c>
      <c r="S14" s="6">
        <v>-38.659999999999997</v>
      </c>
      <c r="T14" s="6">
        <v>-38.69</v>
      </c>
      <c r="U14" s="6">
        <v>-38.659999999999997</v>
      </c>
      <c r="V14" s="6">
        <f>-39.37</f>
        <v>-39.369999999999997</v>
      </c>
      <c r="W14" s="6">
        <v>-38.659999999999997</v>
      </c>
      <c r="X14" s="6">
        <f t="shared" si="0"/>
        <v>-39.141999999999989</v>
      </c>
      <c r="Y14" s="6">
        <f t="shared" si="1"/>
        <v>0.45868920793243484</v>
      </c>
      <c r="Z14" s="4">
        <f t="shared" si="2"/>
        <v>-2.145000000000028</v>
      </c>
    </row>
    <row r="15" spans="1:26" x14ac:dyDescent="0.25">
      <c r="A15" s="6" t="s">
        <v>47</v>
      </c>
      <c r="B15" s="6" t="s">
        <v>49</v>
      </c>
      <c r="C15" s="6">
        <v>-60</v>
      </c>
      <c r="D15" s="6">
        <v>-59.49</v>
      </c>
      <c r="E15" s="6">
        <v>-60.51</v>
      </c>
      <c r="F15" s="6">
        <v>-59.45</v>
      </c>
      <c r="G15" s="6">
        <v>-60.99</v>
      </c>
      <c r="H15" s="6">
        <v>-60.47</v>
      </c>
      <c r="I15" s="6">
        <v>-60.47</v>
      </c>
      <c r="J15" s="6">
        <v>-60.99</v>
      </c>
      <c r="K15" s="6">
        <v>-60.99</v>
      </c>
      <c r="L15" s="6">
        <v>-62.01</v>
      </c>
      <c r="M15" s="6">
        <v>-60.99</v>
      </c>
      <c r="N15" s="6">
        <v>-62.01</v>
      </c>
      <c r="O15" s="6">
        <v>-62.01</v>
      </c>
      <c r="P15" s="6">
        <v>-62.01</v>
      </c>
      <c r="Q15" s="6">
        <v>-62.04</v>
      </c>
      <c r="R15" s="6">
        <v>-61.97</v>
      </c>
      <c r="S15" s="6">
        <v>-62.04</v>
      </c>
      <c r="T15" s="6">
        <v>-62.01</v>
      </c>
      <c r="U15" s="6">
        <v>-62.04</v>
      </c>
      <c r="V15" s="6">
        <f>-62.01</f>
        <v>-62.01</v>
      </c>
      <c r="W15" s="6">
        <v>-62.01</v>
      </c>
      <c r="X15" s="6">
        <f t="shared" si="0"/>
        <v>-61.325499999999998</v>
      </c>
      <c r="Y15" s="6">
        <f t="shared" si="1"/>
        <v>0.87936265795775315</v>
      </c>
      <c r="Z15" s="4">
        <f t="shared" si="2"/>
        <v>-2.2091666666666634</v>
      </c>
    </row>
    <row r="16" spans="1:26" x14ac:dyDescent="0.25">
      <c r="A16" s="6" t="s">
        <v>47</v>
      </c>
      <c r="B16" s="6" t="s">
        <v>49</v>
      </c>
      <c r="C16" s="6">
        <v>-20</v>
      </c>
      <c r="D16" s="6">
        <v>-19.62</v>
      </c>
      <c r="E16" s="6">
        <v>-19.62</v>
      </c>
      <c r="F16" s="6">
        <v>-19.62</v>
      </c>
      <c r="G16" s="6">
        <v>-19.62</v>
      </c>
      <c r="H16" s="6">
        <v>-19.62</v>
      </c>
      <c r="I16" s="6">
        <v>-19.62</v>
      </c>
      <c r="J16" s="6">
        <v>-19.62</v>
      </c>
      <c r="K16" s="6">
        <v>-19.62</v>
      </c>
      <c r="L16" s="6">
        <v>-19.62</v>
      </c>
      <c r="M16" s="6">
        <v>-19.62</v>
      </c>
      <c r="N16" s="6">
        <v>-19.62</v>
      </c>
      <c r="O16" s="6">
        <v>-19.62</v>
      </c>
      <c r="P16" s="6">
        <v>-19.62</v>
      </c>
      <c r="Q16" s="6">
        <v>-20.75</v>
      </c>
      <c r="R16" s="6">
        <v>-19.62</v>
      </c>
      <c r="S16" s="6">
        <v>-19.62</v>
      </c>
      <c r="T16" s="6">
        <v>-19.62</v>
      </c>
      <c r="U16" s="6">
        <v>-19.62</v>
      </c>
      <c r="V16" s="6">
        <f>-18.48</f>
        <v>-18.48</v>
      </c>
      <c r="W16" s="6">
        <v>-18.48</v>
      </c>
      <c r="X16" s="6">
        <f t="shared" si="0"/>
        <v>-19.562500000000007</v>
      </c>
      <c r="Y16" s="6">
        <f t="shared" si="1"/>
        <v>0.44780017865114796</v>
      </c>
      <c r="Z16" s="4">
        <f t="shared" si="2"/>
        <v>-2.1874999999999645</v>
      </c>
    </row>
    <row r="17" spans="1:26" x14ac:dyDescent="0.25">
      <c r="A17" s="6" t="s">
        <v>47</v>
      </c>
      <c r="B17" s="6" t="s">
        <v>49</v>
      </c>
      <c r="C17" s="6">
        <v>-80</v>
      </c>
      <c r="D17" s="6">
        <v>-80.209999999999994</v>
      </c>
      <c r="E17" s="6">
        <v>-79.510000000000005</v>
      </c>
      <c r="F17" s="6">
        <v>-79.510000000000005</v>
      </c>
      <c r="G17" s="6">
        <v>-79.48</v>
      </c>
      <c r="H17" s="6">
        <v>-79.48</v>
      </c>
      <c r="I17" s="6">
        <v>-79.510000000000005</v>
      </c>
      <c r="J17" s="6">
        <v>-79.510000000000005</v>
      </c>
      <c r="K17" s="6">
        <v>-80.599999999999994</v>
      </c>
      <c r="L17" s="6">
        <v>-80.599999999999994</v>
      </c>
      <c r="M17" s="6">
        <v>-79.72</v>
      </c>
      <c r="N17" s="6">
        <v>-79.69</v>
      </c>
      <c r="O17" s="6">
        <v>-79.72</v>
      </c>
      <c r="P17" s="6">
        <v>-79.72</v>
      </c>
      <c r="Q17" s="6">
        <v>-79.69</v>
      </c>
      <c r="R17" s="6">
        <v>-79.72</v>
      </c>
      <c r="S17" s="6">
        <v>-79.72</v>
      </c>
      <c r="T17" s="6">
        <v>-79.69</v>
      </c>
      <c r="U17" s="6">
        <v>-78.97</v>
      </c>
      <c r="V17" s="6">
        <v>-79.69</v>
      </c>
      <c r="W17" s="6">
        <v>-79.69</v>
      </c>
      <c r="X17" s="6">
        <f t="shared" si="0"/>
        <v>-79.72150000000002</v>
      </c>
      <c r="Y17" s="6">
        <f t="shared" si="1"/>
        <v>0.37328238217481324</v>
      </c>
      <c r="Z17" s="4">
        <f t="shared" si="2"/>
        <v>-0.3481249999999747</v>
      </c>
    </row>
    <row r="18" spans="1:26" x14ac:dyDescent="0.25">
      <c r="A18" s="6" t="s">
        <v>84</v>
      </c>
      <c r="B18" s="6" t="s">
        <v>49</v>
      </c>
      <c r="C18" s="6">
        <v>40</v>
      </c>
      <c r="D18" s="6">
        <v>40.96</v>
      </c>
      <c r="E18" s="6">
        <v>39.69</v>
      </c>
      <c r="F18" s="6">
        <v>39.69</v>
      </c>
      <c r="G18" s="6">
        <v>39.340000000000003</v>
      </c>
      <c r="H18" s="6">
        <v>39.340000000000003</v>
      </c>
      <c r="I18" s="6">
        <v>39.340000000000003</v>
      </c>
      <c r="J18" s="6">
        <v>39.340000000000003</v>
      </c>
      <c r="K18" s="6">
        <v>39.340000000000003</v>
      </c>
      <c r="L18" s="6">
        <v>39.340000000000003</v>
      </c>
      <c r="M18" s="6">
        <v>39.520000000000003</v>
      </c>
      <c r="N18" s="6">
        <v>39.520000000000003</v>
      </c>
      <c r="O18" s="6">
        <v>39.520000000000003</v>
      </c>
      <c r="P18" s="6">
        <v>39.880000000000003</v>
      </c>
      <c r="Q18" s="6">
        <v>39.880000000000003</v>
      </c>
      <c r="R18" s="6">
        <v>39.69</v>
      </c>
      <c r="S18" s="6">
        <v>39.69</v>
      </c>
      <c r="T18" s="6">
        <v>39.69</v>
      </c>
      <c r="U18" s="6">
        <v>39.69</v>
      </c>
      <c r="V18" s="6">
        <v>39.340000000000003</v>
      </c>
      <c r="W18" s="6">
        <v>39.520000000000003</v>
      </c>
      <c r="X18" s="6">
        <f t="shared" si="0"/>
        <v>39.616000000000014</v>
      </c>
      <c r="Y18" s="6">
        <f t="shared" si="1"/>
        <v>0.3662527168931014</v>
      </c>
      <c r="Z18" s="4">
        <f t="shared" si="2"/>
        <v>0.95999999999996533</v>
      </c>
    </row>
    <row r="19" spans="1:26" x14ac:dyDescent="0.25">
      <c r="A19" s="6" t="s">
        <v>84</v>
      </c>
      <c r="B19" s="6" t="s">
        <v>49</v>
      </c>
      <c r="C19" s="6">
        <v>60</v>
      </c>
      <c r="D19" s="6">
        <v>59.99</v>
      </c>
      <c r="E19" s="6">
        <v>59.82</v>
      </c>
      <c r="F19" s="6">
        <v>59.62</v>
      </c>
      <c r="G19" s="6">
        <v>59.62</v>
      </c>
      <c r="H19" s="6">
        <v>58.62</v>
      </c>
      <c r="I19" s="6">
        <v>58.62</v>
      </c>
      <c r="J19" s="6">
        <v>58.62</v>
      </c>
      <c r="K19" s="6">
        <v>58.41</v>
      </c>
      <c r="L19" s="6">
        <v>59.62</v>
      </c>
      <c r="M19" s="6">
        <v>59.62</v>
      </c>
      <c r="N19" s="6">
        <v>59.62</v>
      </c>
      <c r="O19" s="6">
        <v>59.62</v>
      </c>
      <c r="P19" s="6">
        <v>59.4</v>
      </c>
      <c r="Q19" s="6">
        <v>59.62</v>
      </c>
      <c r="R19" s="6">
        <v>58.95</v>
      </c>
      <c r="S19" s="6">
        <v>59.4</v>
      </c>
      <c r="T19" s="6">
        <v>59.62</v>
      </c>
      <c r="U19" s="6">
        <v>59.62</v>
      </c>
      <c r="V19" s="6">
        <v>59.62</v>
      </c>
      <c r="W19" s="6">
        <v>59.62</v>
      </c>
      <c r="X19" s="6">
        <f t="shared" si="0"/>
        <v>59.382499999999993</v>
      </c>
      <c r="Y19" s="6">
        <f t="shared" si="1"/>
        <v>0.46217876468560953</v>
      </c>
      <c r="Z19" s="4">
        <f t="shared" si="2"/>
        <v>1.0291666666666781</v>
      </c>
    </row>
    <row r="20" spans="1:26" x14ac:dyDescent="0.25">
      <c r="A20" s="6" t="s">
        <v>84</v>
      </c>
      <c r="B20" s="6" t="s">
        <v>49</v>
      </c>
      <c r="C20" s="6">
        <v>20</v>
      </c>
      <c r="D20" s="6">
        <v>21.28</v>
      </c>
      <c r="E20" s="6">
        <v>20.8</v>
      </c>
      <c r="F20" s="6">
        <v>20.8</v>
      </c>
      <c r="G20" s="6">
        <v>20.8</v>
      </c>
      <c r="H20" s="6">
        <v>20.8</v>
      </c>
      <c r="I20" s="6">
        <v>19.670000000000002</v>
      </c>
      <c r="J20" s="6">
        <v>20.8</v>
      </c>
      <c r="K20" s="6">
        <v>20.8</v>
      </c>
      <c r="L20" s="6">
        <v>20.8</v>
      </c>
      <c r="M20" s="6">
        <v>20.63</v>
      </c>
      <c r="N20" s="6">
        <v>20.8</v>
      </c>
      <c r="O20" s="6">
        <v>20.8</v>
      </c>
      <c r="P20" s="6">
        <v>19.670000000000002</v>
      </c>
      <c r="Q20" s="6">
        <v>19.670000000000002</v>
      </c>
      <c r="R20" s="6">
        <v>19.510000000000002</v>
      </c>
      <c r="S20" s="6">
        <v>19.670000000000002</v>
      </c>
      <c r="T20" s="6">
        <v>19.670000000000002</v>
      </c>
      <c r="U20" s="6">
        <v>19.670000000000002</v>
      </c>
      <c r="V20" s="6">
        <v>19.670000000000002</v>
      </c>
      <c r="W20" s="6">
        <v>19.670000000000002</v>
      </c>
      <c r="X20" s="6">
        <f t="shared" si="0"/>
        <v>20.299000000000007</v>
      </c>
      <c r="Y20" s="6">
        <f t="shared" si="1"/>
        <v>0.6120964836226046</v>
      </c>
      <c r="Z20" s="4">
        <f t="shared" si="2"/>
        <v>1.495000000000033</v>
      </c>
    </row>
    <row r="21" spans="1:26" x14ac:dyDescent="0.25">
      <c r="A21" s="6" t="s">
        <v>84</v>
      </c>
      <c r="B21" s="6" t="s">
        <v>49</v>
      </c>
      <c r="C21" s="6">
        <v>80</v>
      </c>
      <c r="D21" s="6">
        <v>79.86</v>
      </c>
      <c r="E21" s="6">
        <v>80.09</v>
      </c>
      <c r="F21" s="6">
        <v>79.86</v>
      </c>
      <c r="G21" s="6">
        <v>80.3</v>
      </c>
      <c r="H21" s="6">
        <v>80.09</v>
      </c>
      <c r="I21" s="6">
        <v>79.86</v>
      </c>
      <c r="J21" s="6">
        <v>79.86</v>
      </c>
      <c r="K21" s="6">
        <v>80.09</v>
      </c>
      <c r="L21" s="6">
        <v>81.69</v>
      </c>
      <c r="M21" s="6">
        <v>81.459999999999994</v>
      </c>
      <c r="N21" s="6">
        <v>81.459999999999994</v>
      </c>
      <c r="O21" s="6">
        <v>79.86</v>
      </c>
      <c r="P21" s="6">
        <v>79.63</v>
      </c>
      <c r="Q21" s="6">
        <v>81.69</v>
      </c>
      <c r="R21" s="6">
        <v>81.69</v>
      </c>
      <c r="S21" s="6">
        <v>81.69</v>
      </c>
      <c r="T21" s="6">
        <v>81.69</v>
      </c>
      <c r="U21" s="6">
        <v>81.69</v>
      </c>
      <c r="V21" s="6">
        <v>81.69</v>
      </c>
      <c r="W21" s="6">
        <v>80.5</v>
      </c>
      <c r="X21" s="6">
        <f t="shared" si="0"/>
        <v>80.737500000000026</v>
      </c>
      <c r="Y21" s="6">
        <f t="shared" si="1"/>
        <v>0.85768890814670806</v>
      </c>
      <c r="Z21" s="4">
        <f t="shared" si="2"/>
        <v>0.92187500000003197</v>
      </c>
    </row>
    <row r="22" spans="1:26" x14ac:dyDescent="0.25">
      <c r="A22" s="6" t="s">
        <v>84</v>
      </c>
      <c r="B22" s="6" t="s">
        <v>49</v>
      </c>
      <c r="C22" s="6">
        <v>-40</v>
      </c>
      <c r="D22" s="6">
        <v>-40.909999999999997</v>
      </c>
      <c r="E22" s="6">
        <v>-40.69</v>
      </c>
      <c r="F22" s="6">
        <v>-40.909999999999997</v>
      </c>
      <c r="G22" s="6">
        <v>-39.619999999999997</v>
      </c>
      <c r="H22" s="6">
        <v>-40.76</v>
      </c>
      <c r="I22" s="6">
        <v>-40.840000000000003</v>
      </c>
      <c r="J22" s="6">
        <v>-40.909999999999997</v>
      </c>
      <c r="K22" s="6">
        <v>-40.909999999999997</v>
      </c>
      <c r="L22" s="6">
        <v>-40.909999999999997</v>
      </c>
      <c r="M22" s="6">
        <v>-40.909999999999997</v>
      </c>
      <c r="N22" s="6">
        <v>-40.909999999999997</v>
      </c>
      <c r="O22" s="6">
        <v>-40.909999999999997</v>
      </c>
      <c r="P22" s="6">
        <v>-40.909999999999997</v>
      </c>
      <c r="Q22" s="6">
        <v>-41.04</v>
      </c>
      <c r="R22" s="6">
        <v>-39.85</v>
      </c>
      <c r="S22" s="6">
        <v>-39.85</v>
      </c>
      <c r="T22" s="6">
        <v>-39.85</v>
      </c>
      <c r="U22" s="6">
        <v>-39.770000000000003</v>
      </c>
      <c r="V22" s="6">
        <f>-40</f>
        <v>-40</v>
      </c>
      <c r="W22" s="6">
        <v>-39.85</v>
      </c>
      <c r="X22" s="6">
        <f t="shared" si="0"/>
        <v>-40.515499999999989</v>
      </c>
      <c r="Y22" s="6">
        <f t="shared" si="1"/>
        <v>0.52647262137040884</v>
      </c>
      <c r="Z22" s="4">
        <f t="shared" si="2"/>
        <v>-1.2887499999999719</v>
      </c>
    </row>
    <row r="23" spans="1:26" x14ac:dyDescent="0.25">
      <c r="A23" s="6" t="s">
        <v>84</v>
      </c>
      <c r="B23" s="6" t="s">
        <v>49</v>
      </c>
      <c r="C23" s="6">
        <v>-60</v>
      </c>
      <c r="D23" s="6">
        <v>-60.98</v>
      </c>
      <c r="E23" s="6">
        <v>-60.84</v>
      </c>
      <c r="F23" s="6">
        <v>-60.98</v>
      </c>
      <c r="G23" s="6">
        <v>-60.98</v>
      </c>
      <c r="H23" s="6">
        <v>-60.98</v>
      </c>
      <c r="I23" s="6">
        <v>-60.98</v>
      </c>
      <c r="J23" s="6">
        <v>-60.98</v>
      </c>
      <c r="K23" s="6">
        <v>-60.98</v>
      </c>
      <c r="L23" s="6">
        <v>-60.98</v>
      </c>
      <c r="M23" s="6">
        <v>-61.04</v>
      </c>
      <c r="N23" s="6">
        <v>-60.98</v>
      </c>
      <c r="O23" s="6">
        <v>-60.98</v>
      </c>
      <c r="P23" s="6">
        <v>-60.98</v>
      </c>
      <c r="Q23" s="6">
        <v>-60.98</v>
      </c>
      <c r="R23" s="6">
        <v>-60.84</v>
      </c>
      <c r="S23" s="6">
        <v>-61.12</v>
      </c>
      <c r="T23" s="6">
        <v>-61.12</v>
      </c>
      <c r="U23" s="6">
        <v>-60.98</v>
      </c>
      <c r="V23" s="6">
        <f>-60.98</f>
        <v>-60.98</v>
      </c>
      <c r="W23" s="6">
        <v>-60.98</v>
      </c>
      <c r="X23" s="6">
        <f t="shared" si="0"/>
        <v>-60.983000000000004</v>
      </c>
      <c r="Y23" s="6">
        <f t="shared" si="1"/>
        <v>6.5622525015984534E-2</v>
      </c>
      <c r="Z23" s="4">
        <f t="shared" si="2"/>
        <v>-1.6383333333333401</v>
      </c>
    </row>
    <row r="24" spans="1:26" x14ac:dyDescent="0.25">
      <c r="A24" s="6" t="s">
        <v>84</v>
      </c>
      <c r="B24" s="6" t="s">
        <v>49</v>
      </c>
      <c r="C24" s="6">
        <v>-20</v>
      </c>
      <c r="D24" s="6">
        <v>-19.84</v>
      </c>
      <c r="E24" s="6">
        <v>-19.84</v>
      </c>
      <c r="F24" s="6">
        <v>-19.690000000000001</v>
      </c>
      <c r="G24" s="6">
        <v>-19.690000000000001</v>
      </c>
      <c r="H24" s="6">
        <v>-19.690000000000001</v>
      </c>
      <c r="I24" s="6">
        <v>-19.690000000000001</v>
      </c>
      <c r="J24" s="6">
        <v>-19.690000000000001</v>
      </c>
      <c r="K24" s="6">
        <v>-19.690000000000001</v>
      </c>
      <c r="L24" s="6">
        <v>-19.84</v>
      </c>
      <c r="M24" s="6">
        <v>-19.84</v>
      </c>
      <c r="N24" s="6">
        <v>-19.84</v>
      </c>
      <c r="O24" s="6">
        <v>-19.84</v>
      </c>
      <c r="P24" s="6">
        <v>-19.690000000000001</v>
      </c>
      <c r="Q24" s="6">
        <v>-19.690000000000001</v>
      </c>
      <c r="R24" s="6">
        <v>-19.690000000000001</v>
      </c>
      <c r="S24" s="6">
        <v>-19.84</v>
      </c>
      <c r="T24" s="6">
        <v>-19.690000000000001</v>
      </c>
      <c r="U24" s="6">
        <v>-19.690000000000001</v>
      </c>
      <c r="V24" s="6">
        <f>-19.69</f>
        <v>-19.690000000000001</v>
      </c>
      <c r="W24" s="6">
        <v>-19.690000000000001</v>
      </c>
      <c r="X24" s="6">
        <f t="shared" si="0"/>
        <v>-19.7425</v>
      </c>
      <c r="Y24" s="6">
        <f t="shared" si="1"/>
        <v>7.3404072739438234E-2</v>
      </c>
      <c r="Z24" s="4">
        <f t="shared" si="2"/>
        <v>-1.2875000000000014</v>
      </c>
    </row>
    <row r="25" spans="1:26" x14ac:dyDescent="0.25">
      <c r="A25" s="6" t="s">
        <v>84</v>
      </c>
      <c r="B25" s="6" t="s">
        <v>49</v>
      </c>
      <c r="C25" s="6">
        <v>-80</v>
      </c>
      <c r="D25" s="6">
        <v>-80.67</v>
      </c>
      <c r="E25" s="6">
        <v>-80.569999999999993</v>
      </c>
      <c r="F25" s="6">
        <v>-80.67</v>
      </c>
      <c r="G25" s="6">
        <v>-79.69</v>
      </c>
      <c r="H25" s="6">
        <v>-79.69</v>
      </c>
      <c r="I25" s="6">
        <v>-78.930000000000007</v>
      </c>
      <c r="J25" s="6">
        <v>-79.69</v>
      </c>
      <c r="K25" s="6">
        <v>-79.69</v>
      </c>
      <c r="L25" s="6">
        <v>-79.69</v>
      </c>
      <c r="M25" s="6">
        <v>-78.84</v>
      </c>
      <c r="N25" s="6">
        <v>-79.069999999999993</v>
      </c>
      <c r="O25" s="6">
        <v>-79.790000000000006</v>
      </c>
      <c r="P25" s="6">
        <v>-78.97</v>
      </c>
      <c r="Q25" s="6">
        <v>-79.819999999999993</v>
      </c>
      <c r="R25" s="6">
        <v>-78.930000000000007</v>
      </c>
      <c r="S25" s="6">
        <v>-78.84</v>
      </c>
      <c r="T25" s="6">
        <v>-78.930000000000007</v>
      </c>
      <c r="U25" s="6">
        <v>-80.38</v>
      </c>
      <c r="V25" s="6">
        <v>-78.84</v>
      </c>
      <c r="W25" s="6">
        <v>-78.69</v>
      </c>
      <c r="X25" s="6">
        <f t="shared" si="0"/>
        <v>-79.519500000000008</v>
      </c>
      <c r="Y25" s="6">
        <f t="shared" si="1"/>
        <v>0.66569690431986406</v>
      </c>
      <c r="Z25" s="4">
        <f t="shared" si="2"/>
        <v>-0.60062499999999019</v>
      </c>
    </row>
    <row r="26" spans="1:26" x14ac:dyDescent="0.25">
      <c r="A26" s="6" t="s">
        <v>48</v>
      </c>
      <c r="B26" s="6" t="s">
        <v>49</v>
      </c>
      <c r="C26" s="6">
        <v>40</v>
      </c>
      <c r="D26" s="6">
        <v>39.69</v>
      </c>
      <c r="E26" s="6">
        <v>39.69</v>
      </c>
      <c r="F26" s="6">
        <v>41.14</v>
      </c>
      <c r="G26" s="6">
        <v>39.69</v>
      </c>
      <c r="H26" s="6">
        <v>39.69</v>
      </c>
      <c r="I26" s="6">
        <v>39.69</v>
      </c>
      <c r="J26" s="6">
        <v>39.69</v>
      </c>
      <c r="K26" s="6">
        <v>39.69</v>
      </c>
      <c r="L26" s="6">
        <v>39.659999999999997</v>
      </c>
      <c r="M26" s="6">
        <v>39.69</v>
      </c>
      <c r="N26" s="6">
        <v>39.69</v>
      </c>
      <c r="O26" s="6">
        <v>40.200000000000003</v>
      </c>
      <c r="P26" s="6">
        <v>40.200000000000003</v>
      </c>
      <c r="Q26" s="6">
        <v>40.200000000000003</v>
      </c>
      <c r="R26" s="6">
        <v>40.200000000000003</v>
      </c>
      <c r="S26" s="6">
        <v>40.200000000000003</v>
      </c>
      <c r="T26" s="6">
        <v>40.200000000000003</v>
      </c>
      <c r="U26" s="6">
        <v>40.200000000000003</v>
      </c>
      <c r="V26" s="6">
        <v>40.200000000000003</v>
      </c>
      <c r="W26" s="6">
        <v>40.200000000000003</v>
      </c>
      <c r="X26" s="6">
        <f t="shared" si="0"/>
        <v>39.990500000000011</v>
      </c>
      <c r="Y26" s="6">
        <f t="shared" si="1"/>
        <v>0.37263605780835118</v>
      </c>
      <c r="Z26" s="4">
        <f t="shared" si="2"/>
        <v>2.3749999999971294E-2</v>
      </c>
    </row>
    <row r="27" spans="1:26" x14ac:dyDescent="0.25">
      <c r="A27" s="6" t="s">
        <v>48</v>
      </c>
      <c r="B27" s="6" t="s">
        <v>49</v>
      </c>
      <c r="C27" s="6">
        <v>60</v>
      </c>
      <c r="D27" s="6">
        <v>60.36</v>
      </c>
      <c r="E27" s="6">
        <v>60.4</v>
      </c>
      <c r="F27" s="6">
        <v>60.4</v>
      </c>
      <c r="G27" s="6">
        <v>60.4</v>
      </c>
      <c r="H27" s="6">
        <v>60.4</v>
      </c>
      <c r="I27" s="6">
        <v>60.4</v>
      </c>
      <c r="J27" s="6">
        <v>60.36</v>
      </c>
      <c r="K27" s="6">
        <v>60.36</v>
      </c>
      <c r="L27" s="6">
        <v>60.36</v>
      </c>
      <c r="M27" s="6">
        <v>60.36</v>
      </c>
      <c r="N27" s="6">
        <v>60.36</v>
      </c>
      <c r="O27" s="6">
        <v>60.36</v>
      </c>
      <c r="P27" s="6">
        <v>60.36</v>
      </c>
      <c r="Q27" s="6">
        <v>60.36</v>
      </c>
      <c r="R27" s="6">
        <v>60.36</v>
      </c>
      <c r="S27" s="6">
        <v>60.36</v>
      </c>
      <c r="T27" s="6">
        <v>60.36</v>
      </c>
      <c r="U27" s="6">
        <v>60.36</v>
      </c>
      <c r="V27" s="6">
        <v>60.36</v>
      </c>
      <c r="W27" s="6">
        <v>60.4</v>
      </c>
      <c r="X27" s="6">
        <f t="shared" si="0"/>
        <v>60.371999999999993</v>
      </c>
      <c r="Y27" s="6">
        <f t="shared" si="1"/>
        <v>1.880649383926469E-2</v>
      </c>
      <c r="Z27" s="4">
        <f t="shared" si="2"/>
        <v>0.61999999999998801</v>
      </c>
    </row>
    <row r="28" spans="1:26" x14ac:dyDescent="0.25">
      <c r="A28" s="6" t="s">
        <v>48</v>
      </c>
      <c r="B28" s="6" t="s">
        <v>49</v>
      </c>
      <c r="C28" s="6">
        <v>20</v>
      </c>
      <c r="D28" s="6">
        <v>20.83</v>
      </c>
      <c r="E28" s="6">
        <v>20.83</v>
      </c>
      <c r="F28" s="6">
        <v>20.83</v>
      </c>
      <c r="G28" s="6">
        <v>19.690000000000001</v>
      </c>
      <c r="H28" s="6">
        <v>19.690000000000001</v>
      </c>
      <c r="I28" s="6">
        <v>19.690000000000001</v>
      </c>
      <c r="J28" s="6">
        <v>19.690000000000001</v>
      </c>
      <c r="K28" s="6">
        <v>19.7</v>
      </c>
      <c r="L28" s="6">
        <v>19.690000000000001</v>
      </c>
      <c r="M28" s="6">
        <v>19.7</v>
      </c>
      <c r="N28" s="6">
        <v>19.7</v>
      </c>
      <c r="O28" s="6">
        <v>19.690000000000001</v>
      </c>
      <c r="P28" s="6">
        <v>19.690000000000001</v>
      </c>
      <c r="Q28" s="6">
        <v>19.690000000000001</v>
      </c>
      <c r="R28" s="6">
        <v>19.690000000000001</v>
      </c>
      <c r="S28" s="6">
        <v>19.690000000000001</v>
      </c>
      <c r="T28" s="6">
        <v>19.690000000000001</v>
      </c>
      <c r="U28" s="6">
        <v>19.7</v>
      </c>
      <c r="V28" s="6">
        <v>19.690000000000001</v>
      </c>
      <c r="W28" s="6">
        <v>19.690000000000001</v>
      </c>
      <c r="X28" s="6">
        <f t="shared" si="0"/>
        <v>19.862999999999996</v>
      </c>
      <c r="Y28" s="6">
        <f t="shared" si="1"/>
        <v>0.41679352454814184</v>
      </c>
      <c r="Z28" s="4">
        <f t="shared" si="2"/>
        <v>0.68500000000002004</v>
      </c>
    </row>
    <row r="29" spans="1:26" x14ac:dyDescent="0.25">
      <c r="A29" s="6" t="s">
        <v>48</v>
      </c>
      <c r="B29" s="6" t="s">
        <v>49</v>
      </c>
      <c r="C29" s="6">
        <v>80</v>
      </c>
      <c r="D29" s="6">
        <v>80.45</v>
      </c>
      <c r="E29" s="6">
        <v>80.430000000000007</v>
      </c>
      <c r="F29" s="6">
        <v>80.430000000000007</v>
      </c>
      <c r="G29" s="6">
        <v>80.45</v>
      </c>
      <c r="H29" s="6">
        <v>80.45</v>
      </c>
      <c r="I29" s="6">
        <v>79.709999999999994</v>
      </c>
      <c r="J29" s="6">
        <v>80.45</v>
      </c>
      <c r="K29" s="6">
        <v>80.45</v>
      </c>
      <c r="L29" s="6">
        <v>80.45</v>
      </c>
      <c r="M29" s="6">
        <v>80.45</v>
      </c>
      <c r="N29" s="6">
        <v>79.709999999999994</v>
      </c>
      <c r="O29" s="6">
        <v>79.709999999999994</v>
      </c>
      <c r="P29" s="6">
        <v>79.709999999999994</v>
      </c>
      <c r="Q29" s="6">
        <v>79.7</v>
      </c>
      <c r="R29" s="6">
        <v>79.709999999999994</v>
      </c>
      <c r="S29" s="6">
        <v>79.709999999999994</v>
      </c>
      <c r="T29" s="6">
        <v>79.709999999999994</v>
      </c>
      <c r="U29" s="6">
        <v>79.709999999999994</v>
      </c>
      <c r="V29" s="6">
        <v>79.709999999999994</v>
      </c>
      <c r="W29" s="6">
        <v>79.709999999999994</v>
      </c>
      <c r="X29" s="6">
        <f t="shared" si="0"/>
        <v>80.040500000000023</v>
      </c>
      <c r="Y29" s="6">
        <f t="shared" si="1"/>
        <v>0.37595457452366055</v>
      </c>
      <c r="Z29" s="4">
        <f t="shared" si="2"/>
        <v>5.0625000000028564E-2</v>
      </c>
    </row>
    <row r="30" spans="1:26" x14ac:dyDescent="0.25">
      <c r="A30" s="6" t="s">
        <v>48</v>
      </c>
      <c r="B30" s="6" t="s">
        <v>49</v>
      </c>
      <c r="C30" s="6">
        <v>-40</v>
      </c>
      <c r="D30" s="6">
        <v>-40.17</v>
      </c>
      <c r="E30" s="6">
        <v>-39.32</v>
      </c>
      <c r="F30" s="6">
        <v>-39.32</v>
      </c>
      <c r="G30" s="6">
        <v>-39.32</v>
      </c>
      <c r="H30" s="6">
        <v>-39.31</v>
      </c>
      <c r="I30" s="6">
        <v>-39.31</v>
      </c>
      <c r="J30" s="6">
        <v>-39.31</v>
      </c>
      <c r="K30" s="6">
        <v>-39.31</v>
      </c>
      <c r="L30" s="6">
        <v>-39.32</v>
      </c>
      <c r="M30" s="6">
        <v>-39.31</v>
      </c>
      <c r="N30" s="6">
        <v>-39.31</v>
      </c>
      <c r="O30" s="6">
        <v>-40.17</v>
      </c>
      <c r="P30" s="6">
        <v>-40.159999999999997</v>
      </c>
      <c r="Q30" s="6">
        <v>-40.159999999999997</v>
      </c>
      <c r="R30" s="6">
        <v>-40.94</v>
      </c>
      <c r="S30" s="6">
        <v>-40.93</v>
      </c>
      <c r="T30" s="6">
        <v>-40.93</v>
      </c>
      <c r="U30" s="6">
        <v>-40.93</v>
      </c>
      <c r="V30" s="6">
        <f>-40.93</f>
        <v>-40.93</v>
      </c>
      <c r="W30" s="6">
        <v>-40.93</v>
      </c>
      <c r="X30" s="6">
        <f t="shared" si="0"/>
        <v>-39.969499999999989</v>
      </c>
      <c r="Y30" s="6">
        <f t="shared" si="1"/>
        <v>0.7256465356748012</v>
      </c>
      <c r="Z30" s="4">
        <f t="shared" si="2"/>
        <v>-7.6250000000026574E-2</v>
      </c>
    </row>
    <row r="31" spans="1:26" x14ac:dyDescent="0.25">
      <c r="A31" s="6" t="s">
        <v>48</v>
      </c>
      <c r="B31" s="6" t="s">
        <v>49</v>
      </c>
      <c r="C31" s="6">
        <v>-60</v>
      </c>
      <c r="D31" s="6">
        <v>-60.44</v>
      </c>
      <c r="E31" s="6">
        <v>-60.44</v>
      </c>
      <c r="F31" s="6">
        <v>-59.47</v>
      </c>
      <c r="G31" s="6">
        <v>-59.46</v>
      </c>
      <c r="H31" s="6">
        <v>-59.46</v>
      </c>
      <c r="I31" s="6">
        <v>-59.47</v>
      </c>
      <c r="J31" s="6">
        <v>-59.47</v>
      </c>
      <c r="K31" s="6">
        <v>-59.46</v>
      </c>
      <c r="L31" s="6">
        <v>-59.46</v>
      </c>
      <c r="M31" s="6">
        <v>-59.46</v>
      </c>
      <c r="N31" s="6">
        <v>-59.47</v>
      </c>
      <c r="O31" s="6">
        <v>-59.47</v>
      </c>
      <c r="P31" s="6">
        <v>-59.46</v>
      </c>
      <c r="Q31" s="6">
        <v>-59.46</v>
      </c>
      <c r="R31" s="6">
        <v>-59.45</v>
      </c>
      <c r="S31" s="6">
        <v>-57.89</v>
      </c>
      <c r="T31" s="6">
        <v>-57.9</v>
      </c>
      <c r="U31" s="6">
        <v>-57.89</v>
      </c>
      <c r="V31" s="6">
        <f>-57.9</f>
        <v>-57.9</v>
      </c>
      <c r="W31" s="6">
        <v>-57.9</v>
      </c>
      <c r="X31" s="6">
        <f t="shared" si="0"/>
        <v>-59.169000000000018</v>
      </c>
      <c r="Y31" s="6">
        <f t="shared" si="1"/>
        <v>0.80975564865354022</v>
      </c>
      <c r="Z31" s="4">
        <f t="shared" si="2"/>
        <v>-1.3849999999999696</v>
      </c>
    </row>
    <row r="32" spans="1:26" x14ac:dyDescent="0.25">
      <c r="A32" s="6" t="s">
        <v>48</v>
      </c>
      <c r="B32" s="6" t="s">
        <v>49</v>
      </c>
      <c r="C32" s="6">
        <v>-20</v>
      </c>
      <c r="D32" s="6">
        <v>-19.66</v>
      </c>
      <c r="E32" s="6">
        <v>-19.66</v>
      </c>
      <c r="F32" s="6">
        <v>-19.66</v>
      </c>
      <c r="G32" s="6">
        <v>-19.66</v>
      </c>
      <c r="H32" s="6">
        <v>-19.66</v>
      </c>
      <c r="I32" s="6">
        <v>-19.66</v>
      </c>
      <c r="J32" s="6">
        <v>-19.66</v>
      </c>
      <c r="K32" s="6">
        <v>-19.66</v>
      </c>
      <c r="L32" s="6">
        <v>-19.66</v>
      </c>
      <c r="M32" s="6">
        <v>-19.66</v>
      </c>
      <c r="N32" s="6">
        <v>-19.66</v>
      </c>
      <c r="O32" s="6">
        <v>-19.66</v>
      </c>
      <c r="P32" s="6">
        <v>-19.66</v>
      </c>
      <c r="Q32" s="6">
        <v>-19.66</v>
      </c>
      <c r="R32" s="6">
        <v>-19.66</v>
      </c>
      <c r="S32" s="6">
        <v>-19.66</v>
      </c>
      <c r="T32" s="6">
        <v>-19.66</v>
      </c>
      <c r="U32" s="6">
        <v>-19.66</v>
      </c>
      <c r="V32" s="6">
        <f>-19.65</f>
        <v>-19.649999999999999</v>
      </c>
      <c r="W32" s="6">
        <v>-19.66</v>
      </c>
      <c r="X32" s="6">
        <f t="shared" si="0"/>
        <v>-19.659500000000005</v>
      </c>
      <c r="Y32" s="6">
        <f t="shared" si="1"/>
        <v>2.2360679775001394E-3</v>
      </c>
      <c r="Z32" s="4">
        <f t="shared" si="2"/>
        <v>-1.7024999999999757</v>
      </c>
    </row>
    <row r="33" spans="1:26" x14ac:dyDescent="0.25">
      <c r="A33" s="6" t="s">
        <v>48</v>
      </c>
      <c r="B33" s="6" t="s">
        <v>49</v>
      </c>
      <c r="C33" s="6">
        <v>-80</v>
      </c>
      <c r="D33" s="6">
        <v>-81.099999999999994</v>
      </c>
      <c r="E33" s="6">
        <v>-81.099999999999994</v>
      </c>
      <c r="F33" s="6">
        <v>-81.099999999999994</v>
      </c>
      <c r="G33" s="6">
        <v>-81.099999999999994</v>
      </c>
      <c r="H33" s="6">
        <v>-81.099999999999994</v>
      </c>
      <c r="I33" s="6">
        <v>-80.22</v>
      </c>
      <c r="J33" s="6">
        <v>-80.22</v>
      </c>
      <c r="K33" s="6">
        <v>-80.22</v>
      </c>
      <c r="L33" s="6">
        <v>-80.22</v>
      </c>
      <c r="M33" s="6">
        <v>-80.22</v>
      </c>
      <c r="N33" s="6">
        <v>-81.099999999999994</v>
      </c>
      <c r="O33" s="6">
        <v>-81.099999999999994</v>
      </c>
      <c r="P33" s="6">
        <v>-81.099999999999994</v>
      </c>
      <c r="Q33" s="6">
        <v>-81.099999999999994</v>
      </c>
      <c r="R33" s="6">
        <v>-81.099999999999994</v>
      </c>
      <c r="S33" s="6">
        <v>-81.099999999999994</v>
      </c>
      <c r="T33" s="6">
        <v>-81.099999999999994</v>
      </c>
      <c r="U33" s="6">
        <v>-81.099999999999994</v>
      </c>
      <c r="V33" s="6">
        <v>-81.099999999999994</v>
      </c>
      <c r="W33" s="6">
        <v>-81.099999999999994</v>
      </c>
      <c r="X33" s="6">
        <f t="shared" si="0"/>
        <v>-80.879999999999967</v>
      </c>
      <c r="Y33" s="6">
        <f t="shared" si="1"/>
        <v>0.39095025932099892</v>
      </c>
      <c r="Z33" s="4">
        <f t="shared" si="2"/>
        <v>-1.0999999999999588</v>
      </c>
    </row>
  </sheetData>
  <sortState xmlns:xlrd2="http://schemas.microsoft.com/office/spreadsheetml/2017/richdata2" ref="A2:Z33">
    <sortCondition ref="A2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3DF92-2D54-4303-98B2-28E2CF8007F6}">
  <dimension ref="A1:AO73"/>
  <sheetViews>
    <sheetView topLeftCell="A20" workbookViewId="0">
      <selection activeCell="B34" sqref="B34:AI37"/>
    </sheetView>
  </sheetViews>
  <sheetFormatPr defaultRowHeight="15" x14ac:dyDescent="0.25"/>
  <cols>
    <col min="1" max="1" width="35.140625" bestFit="1" customWidth="1"/>
    <col min="2" max="5" width="6.7109375" bestFit="1" customWidth="1"/>
    <col min="6" max="6" width="7.7109375" bestFit="1" customWidth="1"/>
    <col min="7" max="8" width="6.7109375" bestFit="1" customWidth="1"/>
    <col min="9" max="10" width="7" bestFit="1" customWidth="1"/>
    <col min="11" max="19" width="6.7109375" bestFit="1" customWidth="1"/>
    <col min="20" max="20" width="7.7109375" bestFit="1" customWidth="1"/>
    <col min="21" max="21" width="9.28515625" bestFit="1" customWidth="1"/>
    <col min="22" max="22" width="6.7109375" bestFit="1" customWidth="1"/>
    <col min="23" max="23" width="8.5703125" bestFit="1" customWidth="1"/>
    <col min="24" max="24" width="6.7109375" bestFit="1" customWidth="1"/>
    <col min="25" max="25" width="8.5703125" bestFit="1" customWidth="1"/>
    <col min="26" max="40" width="6.7109375" bestFit="1" customWidth="1"/>
    <col min="41" max="41" width="9.28515625" bestFit="1" customWidth="1"/>
  </cols>
  <sheetData>
    <row r="1" spans="1:28" x14ac:dyDescent="0.25">
      <c r="A1" s="2" t="s">
        <v>19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  <c r="L1" t="s">
        <v>119</v>
      </c>
      <c r="M1" t="s">
        <v>120</v>
      </c>
    </row>
    <row r="2" spans="1:28" x14ac:dyDescent="0.25">
      <c r="A2" s="2" t="s">
        <v>121</v>
      </c>
      <c r="B2">
        <v>21.1</v>
      </c>
      <c r="C2">
        <v>1.01</v>
      </c>
      <c r="D2">
        <v>2.1</v>
      </c>
      <c r="E2">
        <v>20.37</v>
      </c>
      <c r="F2">
        <v>1.68</v>
      </c>
      <c r="G2">
        <v>1.1599999999999999</v>
      </c>
      <c r="H2">
        <v>20.13</v>
      </c>
      <c r="I2">
        <v>0</v>
      </c>
      <c r="J2">
        <v>2.61</v>
      </c>
      <c r="K2">
        <v>21.14</v>
      </c>
      <c r="L2">
        <v>0.2</v>
      </c>
      <c r="M2">
        <v>0.98</v>
      </c>
    </row>
    <row r="3" spans="1:28" x14ac:dyDescent="0.25">
      <c r="A3" s="2" t="s">
        <v>122</v>
      </c>
      <c r="B3">
        <v>-3.31</v>
      </c>
      <c r="C3">
        <v>-2.77</v>
      </c>
      <c r="D3">
        <v>0</v>
      </c>
      <c r="E3">
        <v>-1.59</v>
      </c>
      <c r="F3">
        <v>-1.56</v>
      </c>
      <c r="G3">
        <v>0</v>
      </c>
      <c r="H3">
        <v>-1.0900000000000001</v>
      </c>
      <c r="I3">
        <v>-4.3600000000000003</v>
      </c>
      <c r="J3">
        <v>0</v>
      </c>
      <c r="K3">
        <v>0</v>
      </c>
      <c r="L3">
        <v>-2.4300000000000002</v>
      </c>
      <c r="M3">
        <v>0</v>
      </c>
    </row>
    <row r="4" spans="1:28" x14ac:dyDescent="0.25">
      <c r="A4" s="2" t="s">
        <v>123</v>
      </c>
      <c r="B4">
        <v>20.37</v>
      </c>
      <c r="C4">
        <v>20.37</v>
      </c>
      <c r="D4">
        <v>20.37</v>
      </c>
      <c r="E4">
        <v>20.37</v>
      </c>
      <c r="F4">
        <v>20.36</v>
      </c>
      <c r="G4">
        <v>20.37</v>
      </c>
      <c r="H4">
        <v>20.37</v>
      </c>
      <c r="I4">
        <v>20.36</v>
      </c>
      <c r="J4">
        <v>20.37</v>
      </c>
      <c r="K4">
        <v>17.14</v>
      </c>
      <c r="L4">
        <v>19.55</v>
      </c>
      <c r="M4">
        <v>19.55</v>
      </c>
      <c r="N4">
        <v>18.75</v>
      </c>
      <c r="O4">
        <v>19.559999999999999</v>
      </c>
    </row>
    <row r="5" spans="1:28" x14ac:dyDescent="0.25">
      <c r="A5" s="2" t="s">
        <v>124</v>
      </c>
      <c r="B5">
        <v>21.14</v>
      </c>
      <c r="C5">
        <v>21.14</v>
      </c>
      <c r="D5">
        <v>21.14</v>
      </c>
      <c r="E5">
        <v>21.14</v>
      </c>
      <c r="F5">
        <v>21.14</v>
      </c>
      <c r="G5">
        <v>21.14</v>
      </c>
      <c r="H5">
        <v>21.14</v>
      </c>
      <c r="I5">
        <v>21.14</v>
      </c>
      <c r="J5">
        <v>21.14</v>
      </c>
      <c r="K5">
        <v>13.84</v>
      </c>
      <c r="L5">
        <v>21.14</v>
      </c>
      <c r="M5">
        <v>21.14</v>
      </c>
      <c r="N5">
        <v>21.14</v>
      </c>
      <c r="O5">
        <v>21.14</v>
      </c>
    </row>
    <row r="6" spans="1:28" x14ac:dyDescent="0.25">
      <c r="A6" s="2" t="s">
        <v>125</v>
      </c>
      <c r="B6">
        <v>20.13</v>
      </c>
      <c r="C6">
        <v>20.13</v>
      </c>
      <c r="D6">
        <v>20.13</v>
      </c>
      <c r="E6">
        <v>20.13</v>
      </c>
      <c r="F6">
        <v>20.13</v>
      </c>
      <c r="G6">
        <v>19.38</v>
      </c>
      <c r="H6">
        <v>19.38</v>
      </c>
      <c r="I6">
        <v>19.38</v>
      </c>
      <c r="J6">
        <v>19.38</v>
      </c>
      <c r="K6">
        <v>16.45</v>
      </c>
      <c r="L6">
        <v>20.13</v>
      </c>
      <c r="M6">
        <v>20.13</v>
      </c>
      <c r="N6">
        <v>20.13</v>
      </c>
      <c r="O6">
        <v>19.38</v>
      </c>
    </row>
    <row r="7" spans="1:28" x14ac:dyDescent="0.25">
      <c r="A7" s="2" t="s">
        <v>126</v>
      </c>
      <c r="B7">
        <v>20.32</v>
      </c>
      <c r="C7">
        <v>20.32</v>
      </c>
      <c r="D7">
        <v>21.1</v>
      </c>
      <c r="E7">
        <v>19.489999999999998</v>
      </c>
      <c r="F7">
        <v>19.489999999999998</v>
      </c>
      <c r="G7">
        <v>20.27</v>
      </c>
      <c r="H7">
        <v>20.27</v>
      </c>
      <c r="I7">
        <v>20.329999999999998</v>
      </c>
      <c r="J7">
        <v>19.5</v>
      </c>
      <c r="K7">
        <v>19.489999999999998</v>
      </c>
      <c r="L7">
        <v>13.75</v>
      </c>
      <c r="M7">
        <v>18.71</v>
      </c>
      <c r="N7">
        <v>18.670000000000002</v>
      </c>
      <c r="O7">
        <v>17.88</v>
      </c>
      <c r="P7">
        <v>17.88</v>
      </c>
    </row>
    <row r="8" spans="1:28" x14ac:dyDescent="0.25">
      <c r="A8" s="2" t="s">
        <v>127</v>
      </c>
      <c r="B8">
        <v>20.43</v>
      </c>
      <c r="C8">
        <v>3.86</v>
      </c>
      <c r="D8">
        <v>92.5</v>
      </c>
      <c r="E8">
        <v>19.54</v>
      </c>
      <c r="F8">
        <v>2.4</v>
      </c>
      <c r="G8">
        <v>89.64</v>
      </c>
      <c r="H8">
        <v>20.94</v>
      </c>
      <c r="I8">
        <v>1.04</v>
      </c>
      <c r="J8">
        <v>2.27</v>
      </c>
      <c r="K8">
        <v>21.14</v>
      </c>
      <c r="L8">
        <v>0.92</v>
      </c>
      <c r="M8">
        <v>0.98</v>
      </c>
    </row>
    <row r="9" spans="1:28" x14ac:dyDescent="0.25">
      <c r="A9" s="2" t="s">
        <v>128</v>
      </c>
      <c r="B9">
        <v>-24.45</v>
      </c>
      <c r="C9">
        <v>-3.02</v>
      </c>
      <c r="D9">
        <v>0</v>
      </c>
      <c r="E9">
        <v>-21.99</v>
      </c>
      <c r="F9">
        <v>-2.5499999999999998</v>
      </c>
      <c r="G9">
        <v>0</v>
      </c>
      <c r="H9">
        <v>-2.0299999999999998</v>
      </c>
      <c r="I9">
        <v>-3.64</v>
      </c>
      <c r="J9">
        <v>0</v>
      </c>
      <c r="K9">
        <v>-0.79</v>
      </c>
      <c r="L9">
        <v>-2.44</v>
      </c>
      <c r="M9">
        <v>0</v>
      </c>
    </row>
    <row r="10" spans="1:28" x14ac:dyDescent="0.25">
      <c r="A10" s="2" t="s">
        <v>129</v>
      </c>
      <c r="B10">
        <v>19.54</v>
      </c>
      <c r="C10">
        <v>19.54</v>
      </c>
      <c r="D10">
        <v>19.54</v>
      </c>
      <c r="E10">
        <v>19.54</v>
      </c>
      <c r="F10">
        <v>19.54</v>
      </c>
      <c r="G10">
        <v>19.54</v>
      </c>
      <c r="H10">
        <v>19.54</v>
      </c>
      <c r="I10">
        <v>19.54</v>
      </c>
      <c r="J10">
        <v>19.54</v>
      </c>
      <c r="K10">
        <v>19.54</v>
      </c>
      <c r="L10">
        <v>19.54</v>
      </c>
      <c r="M10">
        <v>19.54</v>
      </c>
      <c r="N10">
        <v>19.54</v>
      </c>
      <c r="O10">
        <v>19.54</v>
      </c>
      <c r="P10">
        <v>19.54</v>
      </c>
      <c r="Q10">
        <v>19.54</v>
      </c>
      <c r="R10">
        <v>19.54</v>
      </c>
      <c r="S10">
        <v>19.54</v>
      </c>
      <c r="T10">
        <v>19.54</v>
      </c>
      <c r="U10">
        <v>19.54</v>
      </c>
      <c r="V10">
        <v>19.54</v>
      </c>
      <c r="W10">
        <v>19.54</v>
      </c>
      <c r="X10">
        <v>19.54</v>
      </c>
      <c r="Y10">
        <v>19.54</v>
      </c>
      <c r="Z10">
        <v>19.54</v>
      </c>
    </row>
    <row r="11" spans="1:28" x14ac:dyDescent="0.25">
      <c r="A11" s="2" t="s">
        <v>130</v>
      </c>
      <c r="B11">
        <v>21.14</v>
      </c>
      <c r="C11">
        <v>21.14</v>
      </c>
      <c r="D11">
        <v>13.84</v>
      </c>
      <c r="E11">
        <v>21.14</v>
      </c>
      <c r="F11">
        <v>21.14</v>
      </c>
      <c r="G11">
        <v>20.32</v>
      </c>
      <c r="H11">
        <v>21.14</v>
      </c>
      <c r="I11">
        <v>20.329999999999998</v>
      </c>
      <c r="J11">
        <v>20.329999999999998</v>
      </c>
      <c r="K11">
        <v>20.329999999999998</v>
      </c>
      <c r="L11">
        <v>20.329999999999998</v>
      </c>
      <c r="M11">
        <v>20.329999999999998</v>
      </c>
      <c r="N11">
        <v>20.329999999999998</v>
      </c>
      <c r="O11">
        <v>20.329999999999998</v>
      </c>
      <c r="P11">
        <v>20.329999999999998</v>
      </c>
      <c r="Q11">
        <v>20.329999999999998</v>
      </c>
      <c r="R11">
        <v>19.52</v>
      </c>
      <c r="S11">
        <v>20.329999999999998</v>
      </c>
      <c r="T11">
        <v>20.329999999999998</v>
      </c>
      <c r="U11">
        <v>19.52</v>
      </c>
      <c r="V11">
        <v>19.52</v>
      </c>
      <c r="W11">
        <v>19.52</v>
      </c>
      <c r="X11">
        <v>19.52</v>
      </c>
      <c r="Y11">
        <v>19.52</v>
      </c>
      <c r="Z11">
        <v>19.52</v>
      </c>
      <c r="AA11">
        <v>19.52</v>
      </c>
      <c r="AB11">
        <v>19.52</v>
      </c>
    </row>
    <row r="12" spans="1:28" x14ac:dyDescent="0.25">
      <c r="A12" s="2" t="s">
        <v>131</v>
      </c>
      <c r="B12">
        <v>20.94</v>
      </c>
      <c r="C12">
        <v>20.94</v>
      </c>
      <c r="D12">
        <v>20.94</v>
      </c>
      <c r="E12">
        <v>20.94</v>
      </c>
      <c r="F12">
        <v>20.190000000000001</v>
      </c>
      <c r="G12">
        <v>20.190000000000001</v>
      </c>
      <c r="H12">
        <v>20.190000000000001</v>
      </c>
      <c r="I12">
        <v>20.190000000000001</v>
      </c>
      <c r="J12">
        <v>20.190000000000001</v>
      </c>
      <c r="K12">
        <v>20.190000000000001</v>
      </c>
      <c r="L12">
        <v>20.190000000000001</v>
      </c>
      <c r="M12">
        <v>19.53</v>
      </c>
      <c r="N12">
        <v>19.53</v>
      </c>
      <c r="O12">
        <v>19.11</v>
      </c>
      <c r="P12">
        <v>19.53</v>
      </c>
      <c r="Q12">
        <v>19.53</v>
      </c>
      <c r="R12">
        <v>19.53</v>
      </c>
      <c r="S12">
        <v>19.53</v>
      </c>
      <c r="T12">
        <v>19.53</v>
      </c>
      <c r="U12">
        <v>19.53</v>
      </c>
      <c r="V12">
        <v>19.53</v>
      </c>
      <c r="W12">
        <v>19.53</v>
      </c>
      <c r="X12">
        <v>19.53</v>
      </c>
      <c r="Y12">
        <v>19.53</v>
      </c>
      <c r="Z12">
        <v>19.18</v>
      </c>
    </row>
    <row r="13" spans="1:28" x14ac:dyDescent="0.25">
      <c r="A13" s="2" t="s">
        <v>132</v>
      </c>
      <c r="B13">
        <v>20.43</v>
      </c>
      <c r="C13">
        <v>19.600000000000001</v>
      </c>
      <c r="D13">
        <v>13.15</v>
      </c>
      <c r="E13">
        <v>19.600000000000001</v>
      </c>
      <c r="F13">
        <v>19.600000000000001</v>
      </c>
      <c r="G13">
        <v>19.600000000000001</v>
      </c>
      <c r="H13">
        <v>19.600000000000001</v>
      </c>
      <c r="I13">
        <v>19.600000000000001</v>
      </c>
      <c r="J13">
        <v>19.600000000000001</v>
      </c>
      <c r="K13">
        <v>19.600000000000001</v>
      </c>
      <c r="L13">
        <v>19.600000000000001</v>
      </c>
      <c r="M13">
        <v>18.82</v>
      </c>
      <c r="N13">
        <v>19.600000000000001</v>
      </c>
      <c r="O13">
        <v>19.600000000000001</v>
      </c>
      <c r="P13">
        <v>18.78</v>
      </c>
      <c r="Q13">
        <v>18.78</v>
      </c>
      <c r="R13">
        <v>18.82</v>
      </c>
      <c r="S13">
        <v>18.82</v>
      </c>
      <c r="T13">
        <v>18.809999999999999</v>
      </c>
      <c r="U13">
        <v>18.809999999999999</v>
      </c>
      <c r="V13">
        <v>18.809999999999999</v>
      </c>
      <c r="W13">
        <v>18.82</v>
      </c>
      <c r="X13">
        <v>18.82</v>
      </c>
      <c r="Y13">
        <v>18.82</v>
      </c>
      <c r="Z13">
        <v>18.809999999999999</v>
      </c>
      <c r="AA13">
        <v>19.600000000000001</v>
      </c>
      <c r="AB13">
        <v>19.600000000000001</v>
      </c>
    </row>
    <row r="14" spans="1:28" x14ac:dyDescent="0.25">
      <c r="A14" s="2" t="s">
        <v>133</v>
      </c>
      <c r="B14">
        <v>39.950000000000003</v>
      </c>
      <c r="C14">
        <v>4.6100000000000003</v>
      </c>
      <c r="D14">
        <v>93.89</v>
      </c>
      <c r="E14">
        <v>40.869999999999997</v>
      </c>
      <c r="F14">
        <v>1.82</v>
      </c>
      <c r="G14">
        <v>2.93</v>
      </c>
      <c r="H14">
        <v>39.49</v>
      </c>
      <c r="I14">
        <v>1.04</v>
      </c>
      <c r="J14">
        <v>6.76</v>
      </c>
      <c r="K14">
        <v>40.869999999999997</v>
      </c>
      <c r="L14">
        <v>1.88</v>
      </c>
      <c r="M14">
        <v>88.18</v>
      </c>
    </row>
    <row r="15" spans="1:28" x14ac:dyDescent="0.25">
      <c r="A15" s="2" t="s">
        <v>134</v>
      </c>
      <c r="B15">
        <v>-32.61</v>
      </c>
      <c r="C15">
        <v>-79.459999999999994</v>
      </c>
      <c r="D15">
        <v>0</v>
      </c>
      <c r="E15">
        <v>-0.7</v>
      </c>
      <c r="F15">
        <v>-3.54</v>
      </c>
      <c r="G15">
        <v>0</v>
      </c>
      <c r="H15">
        <v>-3.42</v>
      </c>
      <c r="I15">
        <v>-5.24</v>
      </c>
      <c r="J15">
        <v>0</v>
      </c>
      <c r="K15">
        <v>-11.39</v>
      </c>
      <c r="L15">
        <v>-2.4300000000000002</v>
      </c>
      <c r="M15">
        <v>0</v>
      </c>
    </row>
    <row r="16" spans="1:28" x14ac:dyDescent="0.25">
      <c r="A16" s="2" t="s">
        <v>135</v>
      </c>
      <c r="B16">
        <v>40.08</v>
      </c>
      <c r="C16">
        <v>40.08</v>
      </c>
      <c r="D16">
        <v>40.08</v>
      </c>
      <c r="E16">
        <v>40.08</v>
      </c>
      <c r="F16">
        <v>40.08</v>
      </c>
      <c r="G16">
        <v>39.9</v>
      </c>
      <c r="H16">
        <v>40.08</v>
      </c>
      <c r="I16">
        <v>39.9</v>
      </c>
      <c r="J16">
        <v>40.08</v>
      </c>
      <c r="K16">
        <v>40.08</v>
      </c>
      <c r="L16">
        <v>40.08</v>
      </c>
      <c r="M16">
        <v>40.08</v>
      </c>
      <c r="N16">
        <v>40.08</v>
      </c>
      <c r="O16">
        <v>40.08</v>
      </c>
      <c r="P16">
        <v>5.85</v>
      </c>
      <c r="Q16">
        <v>40.08</v>
      </c>
      <c r="R16">
        <v>40.869999999999997</v>
      </c>
      <c r="S16">
        <v>40.08</v>
      </c>
      <c r="T16">
        <v>40.08</v>
      </c>
      <c r="U16">
        <v>40.08</v>
      </c>
      <c r="V16">
        <v>40.08</v>
      </c>
      <c r="W16">
        <v>40.08</v>
      </c>
    </row>
    <row r="17" spans="1:29" x14ac:dyDescent="0.25">
      <c r="A17" s="2" t="s">
        <v>136</v>
      </c>
      <c r="B17">
        <v>40.07</v>
      </c>
      <c r="C17">
        <v>40.07</v>
      </c>
      <c r="D17">
        <v>40.07</v>
      </c>
      <c r="E17">
        <v>40.299999999999997</v>
      </c>
      <c r="F17">
        <v>40.07</v>
      </c>
      <c r="G17">
        <v>40.07</v>
      </c>
      <c r="H17">
        <v>40.07</v>
      </c>
      <c r="I17">
        <v>40.869999999999997</v>
      </c>
      <c r="J17">
        <v>40.299999999999997</v>
      </c>
      <c r="K17">
        <v>40.07</v>
      </c>
      <c r="L17">
        <v>40.869999999999997</v>
      </c>
      <c r="M17">
        <v>40.07</v>
      </c>
      <c r="N17">
        <v>40.07</v>
      </c>
      <c r="O17">
        <v>40.07</v>
      </c>
      <c r="P17">
        <v>5.75</v>
      </c>
      <c r="Q17">
        <v>39.299999999999997</v>
      </c>
      <c r="R17">
        <v>39.299999999999997</v>
      </c>
      <c r="S17">
        <v>39.299999999999997</v>
      </c>
      <c r="T17">
        <v>39.299999999999997</v>
      </c>
      <c r="U17">
        <v>39.299999999999997</v>
      </c>
      <c r="V17">
        <v>39.299999999999997</v>
      </c>
      <c r="W17">
        <v>39.299999999999997</v>
      </c>
      <c r="X17">
        <v>39.299999999999997</v>
      </c>
      <c r="Y17">
        <v>38.5</v>
      </c>
    </row>
    <row r="18" spans="1:29" x14ac:dyDescent="0.25">
      <c r="A18" s="2" t="s">
        <v>137</v>
      </c>
      <c r="B18">
        <v>39.49</v>
      </c>
      <c r="C18">
        <v>39.229999999999997</v>
      </c>
      <c r="D18">
        <v>38.700000000000003</v>
      </c>
      <c r="E18">
        <v>38.25</v>
      </c>
      <c r="F18">
        <v>38.25</v>
      </c>
      <c r="G18">
        <v>38.25</v>
      </c>
      <c r="H18">
        <v>38.25</v>
      </c>
      <c r="I18">
        <v>37.950000000000003</v>
      </c>
      <c r="J18">
        <v>38.25</v>
      </c>
      <c r="K18">
        <v>38.25</v>
      </c>
      <c r="L18">
        <v>38.25</v>
      </c>
      <c r="M18">
        <v>38.54</v>
      </c>
      <c r="N18">
        <v>38.25</v>
      </c>
      <c r="O18">
        <v>38.369999999999997</v>
      </c>
      <c r="P18">
        <v>4.28</v>
      </c>
      <c r="Q18">
        <v>38.25</v>
      </c>
      <c r="R18">
        <v>38.25</v>
      </c>
      <c r="S18">
        <v>38.369999999999997</v>
      </c>
      <c r="T18">
        <v>37.56</v>
      </c>
      <c r="U18">
        <v>37.56</v>
      </c>
      <c r="V18">
        <v>37.56</v>
      </c>
      <c r="W18">
        <v>37.11</v>
      </c>
    </row>
    <row r="19" spans="1:29" x14ac:dyDescent="0.25">
      <c r="A19" s="2" t="s">
        <v>138</v>
      </c>
      <c r="B19">
        <v>39.71</v>
      </c>
      <c r="C19">
        <v>39.090000000000003</v>
      </c>
      <c r="D19">
        <v>39.85</v>
      </c>
      <c r="E19">
        <v>39.85</v>
      </c>
      <c r="F19">
        <v>39.950000000000003</v>
      </c>
      <c r="G19">
        <v>39.85</v>
      </c>
      <c r="H19">
        <v>38.130000000000003</v>
      </c>
      <c r="I19">
        <v>39.090000000000003</v>
      </c>
      <c r="J19">
        <v>38.869999999999997</v>
      </c>
      <c r="K19">
        <v>39.090000000000003</v>
      </c>
      <c r="L19">
        <v>38.26</v>
      </c>
      <c r="M19">
        <v>38.26</v>
      </c>
      <c r="N19">
        <v>38.26</v>
      </c>
      <c r="O19">
        <v>14.52</v>
      </c>
      <c r="P19">
        <v>38.26</v>
      </c>
      <c r="Q19">
        <v>38.26</v>
      </c>
      <c r="R19">
        <v>2.52</v>
      </c>
      <c r="S19">
        <v>37.29</v>
      </c>
      <c r="T19">
        <v>37.5</v>
      </c>
      <c r="U19">
        <v>36.67</v>
      </c>
      <c r="V19">
        <v>37.5</v>
      </c>
      <c r="W19">
        <v>36.67</v>
      </c>
      <c r="X19">
        <v>36.67</v>
      </c>
      <c r="Y19">
        <v>36.46</v>
      </c>
    </row>
    <row r="20" spans="1:29" x14ac:dyDescent="0.25">
      <c r="A20" s="2" t="s">
        <v>139</v>
      </c>
      <c r="B20">
        <v>39.950000000000003</v>
      </c>
      <c r="C20">
        <v>4.6500000000000004</v>
      </c>
      <c r="D20">
        <v>93.24</v>
      </c>
      <c r="E20">
        <v>39.979999999999997</v>
      </c>
      <c r="F20">
        <v>2.5099999999999998</v>
      </c>
      <c r="G20">
        <v>90.38</v>
      </c>
      <c r="H20">
        <v>40.19</v>
      </c>
      <c r="I20">
        <v>0.71</v>
      </c>
      <c r="J20">
        <v>4.75</v>
      </c>
      <c r="K20">
        <v>40.119999999999997</v>
      </c>
      <c r="L20">
        <v>1.4</v>
      </c>
      <c r="M20">
        <v>1.4</v>
      </c>
    </row>
    <row r="21" spans="1:29" x14ac:dyDescent="0.25">
      <c r="A21" s="2" t="s">
        <v>140</v>
      </c>
      <c r="B21">
        <v>-18.670000000000002</v>
      </c>
      <c r="C21">
        <v>-4.43</v>
      </c>
      <c r="D21">
        <v>0</v>
      </c>
      <c r="E21">
        <v>-17.05</v>
      </c>
      <c r="F21">
        <v>-2.59</v>
      </c>
      <c r="G21">
        <v>0</v>
      </c>
      <c r="H21">
        <v>-2.62</v>
      </c>
      <c r="I21">
        <v>-4.87</v>
      </c>
      <c r="J21">
        <v>0</v>
      </c>
      <c r="K21">
        <v>-1.62</v>
      </c>
      <c r="L21">
        <v>-2.2400000000000002</v>
      </c>
      <c r="M21">
        <v>0</v>
      </c>
    </row>
    <row r="22" spans="1:29" x14ac:dyDescent="0.25">
      <c r="A22" s="2" t="s">
        <v>141</v>
      </c>
      <c r="B22">
        <v>39.979999999999997</v>
      </c>
      <c r="C22">
        <v>39.979999999999997</v>
      </c>
      <c r="D22">
        <v>39.979999999999997</v>
      </c>
      <c r="E22">
        <v>39.18</v>
      </c>
      <c r="F22">
        <v>39.979999999999997</v>
      </c>
      <c r="G22">
        <v>39.979999999999997</v>
      </c>
      <c r="H22">
        <v>39.979999999999997</v>
      </c>
      <c r="I22">
        <v>29.28</v>
      </c>
      <c r="J22">
        <v>39.979999999999997</v>
      </c>
      <c r="K22">
        <v>38.380000000000003</v>
      </c>
    </row>
    <row r="23" spans="1:29" x14ac:dyDescent="0.25">
      <c r="A23" s="2" t="s">
        <v>142</v>
      </c>
      <c r="B23">
        <v>40.119999999999997</v>
      </c>
      <c r="C23">
        <v>40.119999999999997</v>
      </c>
      <c r="D23">
        <v>40.119999999999997</v>
      </c>
      <c r="E23">
        <v>40.119999999999997</v>
      </c>
      <c r="F23">
        <v>40.119999999999997</v>
      </c>
      <c r="G23">
        <v>40.119999999999997</v>
      </c>
      <c r="H23">
        <v>40.119999999999997</v>
      </c>
      <c r="I23">
        <v>32.630000000000003</v>
      </c>
      <c r="J23">
        <v>40.119999999999997</v>
      </c>
      <c r="K23">
        <v>40.119999999999997</v>
      </c>
      <c r="L23">
        <v>39.33</v>
      </c>
    </row>
    <row r="24" spans="1:29" x14ac:dyDescent="0.25">
      <c r="A24" s="2" t="s">
        <v>143</v>
      </c>
      <c r="B24">
        <v>39.74</v>
      </c>
      <c r="C24">
        <v>39.74</v>
      </c>
      <c r="D24">
        <v>39.74</v>
      </c>
      <c r="E24">
        <v>39.619999999999997</v>
      </c>
      <c r="F24">
        <v>39.619999999999997</v>
      </c>
      <c r="G24">
        <v>40.19</v>
      </c>
      <c r="H24">
        <v>40.19</v>
      </c>
      <c r="I24">
        <v>37.93</v>
      </c>
      <c r="J24">
        <v>40.19</v>
      </c>
      <c r="K24">
        <v>39.74</v>
      </c>
    </row>
    <row r="25" spans="1:29" x14ac:dyDescent="0.25">
      <c r="A25" s="2" t="s">
        <v>144</v>
      </c>
      <c r="B25">
        <v>39.950000000000003</v>
      </c>
      <c r="C25">
        <v>39.74</v>
      </c>
      <c r="D25">
        <v>39.74</v>
      </c>
      <c r="E25">
        <v>38.9</v>
      </c>
      <c r="F25">
        <v>38.15</v>
      </c>
      <c r="G25">
        <v>38.15</v>
      </c>
      <c r="H25">
        <v>38.15</v>
      </c>
      <c r="I25">
        <v>28.34</v>
      </c>
      <c r="J25">
        <v>38.15</v>
      </c>
      <c r="K25">
        <v>38.15</v>
      </c>
    </row>
    <row r="26" spans="1:29" x14ac:dyDescent="0.25">
      <c r="A26" s="2" t="s">
        <v>145</v>
      </c>
      <c r="B26">
        <v>41.32</v>
      </c>
      <c r="C26">
        <v>0.03</v>
      </c>
      <c r="D26">
        <v>4.54</v>
      </c>
      <c r="E26">
        <v>40.909999999999997</v>
      </c>
      <c r="F26">
        <v>2.82</v>
      </c>
      <c r="G26">
        <v>2.46</v>
      </c>
      <c r="H26">
        <v>40.72</v>
      </c>
      <c r="I26">
        <v>0.53</v>
      </c>
      <c r="J26">
        <v>5.72</v>
      </c>
      <c r="K26">
        <v>40.14</v>
      </c>
      <c r="L26">
        <v>1.38</v>
      </c>
      <c r="M26">
        <v>1.34</v>
      </c>
    </row>
    <row r="27" spans="1:29" x14ac:dyDescent="0.25">
      <c r="A27" s="2" t="s">
        <v>146</v>
      </c>
      <c r="B27">
        <v>-1.82</v>
      </c>
      <c r="C27">
        <v>-4.42</v>
      </c>
      <c r="D27">
        <v>0</v>
      </c>
      <c r="E27">
        <v>-1.6</v>
      </c>
      <c r="F27">
        <v>-2.5499999999999998</v>
      </c>
      <c r="G27">
        <v>0</v>
      </c>
      <c r="H27">
        <v>-1.0900000000000001</v>
      </c>
      <c r="I27">
        <v>-5.04</v>
      </c>
      <c r="J27">
        <v>0</v>
      </c>
      <c r="K27">
        <v>-0.79</v>
      </c>
      <c r="L27">
        <v>-2.2599999999999998</v>
      </c>
      <c r="M27">
        <v>0</v>
      </c>
    </row>
    <row r="28" spans="1:29" x14ac:dyDescent="0.25">
      <c r="A28" s="2" t="s">
        <v>147</v>
      </c>
      <c r="B28">
        <v>40.909999999999997</v>
      </c>
      <c r="C28">
        <v>39.97</v>
      </c>
      <c r="D28">
        <v>40.909999999999997</v>
      </c>
      <c r="E28">
        <v>40.76</v>
      </c>
      <c r="F28">
        <v>40.909999999999997</v>
      </c>
      <c r="G28">
        <v>40.909999999999997</v>
      </c>
      <c r="H28">
        <v>39.020000000000003</v>
      </c>
      <c r="I28">
        <v>40.909999999999997</v>
      </c>
      <c r="J28">
        <v>40.909999999999997</v>
      </c>
      <c r="K28">
        <v>40.909999999999997</v>
      </c>
      <c r="L28">
        <v>40.76</v>
      </c>
      <c r="M28">
        <v>40.76</v>
      </c>
      <c r="N28">
        <v>39.97</v>
      </c>
      <c r="O28">
        <v>39.97</v>
      </c>
      <c r="P28">
        <v>39.159999999999997</v>
      </c>
      <c r="Q28">
        <v>39.159999999999997</v>
      </c>
      <c r="R28">
        <v>39.159999999999997</v>
      </c>
      <c r="S28">
        <v>39.159999999999997</v>
      </c>
      <c r="T28">
        <v>39.159999999999997</v>
      </c>
      <c r="U28">
        <v>39.159999999999997</v>
      </c>
      <c r="V28">
        <v>39.020000000000003</v>
      </c>
      <c r="W28">
        <v>38.369999999999997</v>
      </c>
      <c r="X28">
        <v>38.369999999999997</v>
      </c>
      <c r="Y28">
        <v>38.229999999999997</v>
      </c>
      <c r="Z28">
        <v>39.159999999999997</v>
      </c>
      <c r="AA28">
        <v>39.159999999999997</v>
      </c>
      <c r="AB28">
        <v>38.369999999999997</v>
      </c>
    </row>
    <row r="29" spans="1:29" x14ac:dyDescent="0.25">
      <c r="A29" s="2" t="s">
        <v>148</v>
      </c>
      <c r="B29">
        <v>40.14</v>
      </c>
      <c r="C29">
        <v>40.14</v>
      </c>
      <c r="D29">
        <v>40.14</v>
      </c>
      <c r="E29">
        <v>39.99</v>
      </c>
      <c r="F29">
        <v>39.200000000000003</v>
      </c>
      <c r="G29">
        <v>40.14</v>
      </c>
      <c r="H29">
        <v>40.14</v>
      </c>
      <c r="I29">
        <v>40.14</v>
      </c>
      <c r="J29">
        <v>40.14</v>
      </c>
      <c r="K29">
        <v>40.14</v>
      </c>
      <c r="L29">
        <v>40.14</v>
      </c>
      <c r="M29">
        <v>40.14</v>
      </c>
      <c r="N29">
        <v>39.99</v>
      </c>
      <c r="O29">
        <v>39.200000000000003</v>
      </c>
      <c r="P29">
        <v>39.99</v>
      </c>
      <c r="Q29">
        <v>39.99</v>
      </c>
      <c r="R29">
        <v>39.200000000000003</v>
      </c>
      <c r="S29">
        <v>39.99</v>
      </c>
      <c r="T29">
        <v>39.99</v>
      </c>
      <c r="U29">
        <v>39.99</v>
      </c>
      <c r="V29">
        <v>39.99</v>
      </c>
      <c r="W29">
        <v>39.99</v>
      </c>
      <c r="X29">
        <v>39.200000000000003</v>
      </c>
      <c r="Y29">
        <v>39.200000000000003</v>
      </c>
      <c r="Z29">
        <v>39.200000000000003</v>
      </c>
      <c r="AA29">
        <v>39.200000000000003</v>
      </c>
      <c r="AB29">
        <v>39.200000000000003</v>
      </c>
    </row>
    <row r="30" spans="1:29" x14ac:dyDescent="0.25">
      <c r="A30" s="2" t="s">
        <v>149</v>
      </c>
      <c r="B30">
        <v>39.71</v>
      </c>
      <c r="C30">
        <v>40.17</v>
      </c>
      <c r="D30">
        <v>40.17</v>
      </c>
      <c r="E30">
        <v>40.17</v>
      </c>
      <c r="F30">
        <v>40.17</v>
      </c>
      <c r="G30">
        <v>40.17</v>
      </c>
      <c r="H30">
        <v>40.270000000000003</v>
      </c>
      <c r="I30">
        <v>40.72</v>
      </c>
      <c r="J30">
        <v>40.72</v>
      </c>
      <c r="K30">
        <v>40.72</v>
      </c>
      <c r="L30">
        <v>40.72</v>
      </c>
      <c r="M30">
        <v>39.15</v>
      </c>
      <c r="N30">
        <v>40.72</v>
      </c>
      <c r="O30">
        <v>40.270000000000003</v>
      </c>
      <c r="P30">
        <v>40.17</v>
      </c>
      <c r="Q30">
        <v>40.17</v>
      </c>
      <c r="R30">
        <v>40.17</v>
      </c>
      <c r="S30">
        <v>40.17</v>
      </c>
      <c r="T30">
        <v>40.17</v>
      </c>
      <c r="U30">
        <v>39.71</v>
      </c>
      <c r="V30">
        <v>39.71</v>
      </c>
      <c r="W30">
        <v>39.159999999999997</v>
      </c>
      <c r="X30">
        <v>39.71</v>
      </c>
      <c r="Y30">
        <v>39.03</v>
      </c>
      <c r="Z30">
        <v>39.71</v>
      </c>
      <c r="AA30">
        <v>39.71</v>
      </c>
      <c r="AB30">
        <v>39.03</v>
      </c>
    </row>
    <row r="31" spans="1:29" x14ac:dyDescent="0.25">
      <c r="A31" s="2" t="s">
        <v>150</v>
      </c>
      <c r="B31">
        <v>39.729999999999997</v>
      </c>
      <c r="C31">
        <v>39.729999999999997</v>
      </c>
      <c r="D31">
        <v>39.67</v>
      </c>
      <c r="E31">
        <v>39.729999999999997</v>
      </c>
      <c r="F31">
        <v>41.26</v>
      </c>
      <c r="G31">
        <v>41.32</v>
      </c>
      <c r="H31">
        <v>41.32</v>
      </c>
      <c r="I31">
        <v>40.56</v>
      </c>
      <c r="J31">
        <v>39.67</v>
      </c>
      <c r="K31">
        <v>39.729999999999997</v>
      </c>
      <c r="L31">
        <v>40.56</v>
      </c>
      <c r="M31">
        <v>39.729999999999997</v>
      </c>
      <c r="N31">
        <v>40.5</v>
      </c>
      <c r="O31">
        <v>40.56</v>
      </c>
      <c r="P31">
        <v>39.729999999999997</v>
      </c>
      <c r="Q31">
        <v>39.67</v>
      </c>
      <c r="R31">
        <v>39.67</v>
      </c>
      <c r="S31">
        <v>39.67</v>
      </c>
      <c r="T31">
        <v>38.909999999999997</v>
      </c>
      <c r="U31">
        <v>38.08</v>
      </c>
      <c r="V31">
        <v>38.08</v>
      </c>
      <c r="W31">
        <v>38.909999999999997</v>
      </c>
      <c r="X31">
        <v>38.909999999999997</v>
      </c>
      <c r="Y31">
        <v>38.909999999999997</v>
      </c>
      <c r="Z31">
        <v>38.85</v>
      </c>
      <c r="AA31">
        <v>38.909999999999997</v>
      </c>
      <c r="AB31">
        <v>38.909999999999997</v>
      </c>
      <c r="AC31">
        <v>38.909999999999997</v>
      </c>
    </row>
    <row r="32" spans="1:29" x14ac:dyDescent="0.25">
      <c r="A32" s="2" t="s">
        <v>151</v>
      </c>
      <c r="B32">
        <v>0.83</v>
      </c>
      <c r="C32">
        <v>4.96</v>
      </c>
      <c r="D32">
        <v>1.34</v>
      </c>
      <c r="E32">
        <v>2.31</v>
      </c>
      <c r="F32">
        <v>3.8</v>
      </c>
      <c r="G32">
        <v>2.72</v>
      </c>
      <c r="H32">
        <v>1.44</v>
      </c>
      <c r="I32">
        <v>4.9400000000000004</v>
      </c>
      <c r="J32">
        <v>1.9</v>
      </c>
      <c r="K32">
        <v>0.59</v>
      </c>
      <c r="L32">
        <v>3.79</v>
      </c>
      <c r="M32">
        <v>1.66</v>
      </c>
    </row>
    <row r="33" spans="1:41" x14ac:dyDescent="0.25">
      <c r="A33" s="2" t="s">
        <v>152</v>
      </c>
      <c r="B33">
        <v>-20.55</v>
      </c>
      <c r="C33">
        <v>-0.08</v>
      </c>
      <c r="D33">
        <v>-0.01</v>
      </c>
      <c r="E33">
        <v>-20.22</v>
      </c>
      <c r="F33">
        <v>0</v>
      </c>
      <c r="G33">
        <v>0</v>
      </c>
      <c r="H33">
        <v>-19.64</v>
      </c>
      <c r="I33">
        <v>0</v>
      </c>
      <c r="J33">
        <v>0</v>
      </c>
      <c r="K33">
        <v>-20.68</v>
      </c>
      <c r="L33">
        <v>-1.78</v>
      </c>
      <c r="M33">
        <v>0</v>
      </c>
    </row>
    <row r="34" spans="1:41" x14ac:dyDescent="0.25">
      <c r="A34" s="2" t="s">
        <v>153</v>
      </c>
    </row>
    <row r="35" spans="1:41" x14ac:dyDescent="0.25">
      <c r="A35" s="2" t="s">
        <v>154</v>
      </c>
    </row>
    <row r="36" spans="1:41" x14ac:dyDescent="0.25">
      <c r="A36" s="2" t="s">
        <v>155</v>
      </c>
    </row>
    <row r="37" spans="1:41" x14ac:dyDescent="0.25">
      <c r="A37" s="2" t="s">
        <v>156</v>
      </c>
    </row>
    <row r="38" spans="1:41" x14ac:dyDescent="0.25">
      <c r="A38" s="2" t="s">
        <v>157</v>
      </c>
      <c r="B38">
        <v>7.36</v>
      </c>
      <c r="C38">
        <v>5.74</v>
      </c>
      <c r="D38">
        <v>91.1</v>
      </c>
      <c r="E38">
        <v>2.85</v>
      </c>
      <c r="F38">
        <v>2.74</v>
      </c>
      <c r="G38">
        <v>2</v>
      </c>
      <c r="H38">
        <v>1.22</v>
      </c>
      <c r="I38">
        <v>172.85</v>
      </c>
      <c r="J38">
        <v>101.78</v>
      </c>
      <c r="K38">
        <v>1.1499999999999999</v>
      </c>
      <c r="L38">
        <v>3.18</v>
      </c>
      <c r="M38">
        <v>68.87</v>
      </c>
    </row>
    <row r="39" spans="1:41" x14ac:dyDescent="0.25">
      <c r="A39" s="2" t="s">
        <v>158</v>
      </c>
      <c r="B39">
        <v>-43.36</v>
      </c>
      <c r="C39">
        <v>-2.46</v>
      </c>
      <c r="D39">
        <v>-0.01</v>
      </c>
      <c r="E39">
        <v>-40.74</v>
      </c>
      <c r="F39">
        <v>-1.05</v>
      </c>
      <c r="G39">
        <v>0</v>
      </c>
      <c r="H39">
        <v>-69.13</v>
      </c>
      <c r="I39">
        <v>-1.32</v>
      </c>
      <c r="J39">
        <v>0</v>
      </c>
      <c r="K39">
        <v>-80.23</v>
      </c>
      <c r="L39">
        <v>-19.98</v>
      </c>
      <c r="M39">
        <v>0</v>
      </c>
    </row>
    <row r="40" spans="1:41" x14ac:dyDescent="0.25">
      <c r="A40" s="2" t="s">
        <v>159</v>
      </c>
      <c r="B40">
        <v>-16.149999999999999</v>
      </c>
      <c r="C40">
        <v>-40.74</v>
      </c>
      <c r="D40">
        <v>-39.99</v>
      </c>
      <c r="E40">
        <v>-39.99</v>
      </c>
      <c r="F40">
        <v>-39.99</v>
      </c>
      <c r="G40">
        <v>-39.99</v>
      </c>
      <c r="H40">
        <v>-39.99</v>
      </c>
      <c r="I40">
        <v>-39.99</v>
      </c>
      <c r="J40">
        <v>-39.99</v>
      </c>
      <c r="K40">
        <v>-39.99</v>
      </c>
      <c r="L40">
        <v>-39.99</v>
      </c>
      <c r="M40">
        <v>-39.99</v>
      </c>
      <c r="N40">
        <v>-39.99</v>
      </c>
      <c r="O40">
        <v>-39.99</v>
      </c>
      <c r="P40">
        <v>-39.99</v>
      </c>
      <c r="Q40">
        <v>-38.51</v>
      </c>
      <c r="R40">
        <v>-38.51</v>
      </c>
      <c r="S40">
        <v>-38.18</v>
      </c>
      <c r="T40">
        <v>-38.18</v>
      </c>
      <c r="U40">
        <v>-38.92</v>
      </c>
      <c r="V40">
        <v>-38.51</v>
      </c>
      <c r="W40">
        <v>-38.18</v>
      </c>
      <c r="X40">
        <v>-38.51</v>
      </c>
      <c r="Y40">
        <v>-38.18</v>
      </c>
      <c r="Z40">
        <v>-38.18</v>
      </c>
      <c r="AA40">
        <v>-38.18</v>
      </c>
      <c r="AB40">
        <v>-38.18</v>
      </c>
      <c r="AC40">
        <v>-38.51</v>
      </c>
      <c r="AD40">
        <v>-38.18</v>
      </c>
      <c r="AE40">
        <v>-5.19</v>
      </c>
      <c r="AF40">
        <v>-37.44</v>
      </c>
      <c r="AG40">
        <v>-38.51</v>
      </c>
      <c r="AH40">
        <v>-38.51</v>
      </c>
      <c r="AI40">
        <v>-38.200000000000003</v>
      </c>
      <c r="AJ40">
        <v>-37.880000000000003</v>
      </c>
      <c r="AK40">
        <v>-38.51</v>
      </c>
      <c r="AL40">
        <v>-11.46</v>
      </c>
    </row>
    <row r="41" spans="1:41" x14ac:dyDescent="0.25">
      <c r="A41" s="2" t="s">
        <v>160</v>
      </c>
      <c r="B41">
        <v>-80.23</v>
      </c>
      <c r="C41">
        <v>-40.21</v>
      </c>
      <c r="D41">
        <v>-40.1</v>
      </c>
      <c r="E41">
        <v>-40.1</v>
      </c>
      <c r="F41">
        <v>-40.1</v>
      </c>
      <c r="G41">
        <v>-40.21</v>
      </c>
      <c r="H41">
        <v>-40.21</v>
      </c>
      <c r="I41">
        <v>-39.76</v>
      </c>
      <c r="J41">
        <v>-40.21</v>
      </c>
      <c r="K41">
        <v>-40.1</v>
      </c>
      <c r="L41">
        <v>-39.76</v>
      </c>
      <c r="M41">
        <v>-40.21</v>
      </c>
      <c r="N41">
        <v>-40.1</v>
      </c>
      <c r="O41">
        <v>-39.76</v>
      </c>
      <c r="P41">
        <v>-39.76</v>
      </c>
      <c r="Q41">
        <v>-39.76</v>
      </c>
      <c r="R41">
        <v>-39.76</v>
      </c>
      <c r="S41">
        <v>-39.76</v>
      </c>
      <c r="T41">
        <v>-39.76</v>
      </c>
      <c r="U41">
        <v>-39.76</v>
      </c>
      <c r="V41">
        <v>-39.76</v>
      </c>
      <c r="W41">
        <v>-39.76</v>
      </c>
      <c r="X41">
        <v>-39.76</v>
      </c>
      <c r="Y41">
        <v>-39.76</v>
      </c>
      <c r="Z41">
        <v>-39.76</v>
      </c>
      <c r="AA41">
        <v>-39.76</v>
      </c>
      <c r="AB41">
        <v>-39.76</v>
      </c>
      <c r="AC41">
        <v>-39.76</v>
      </c>
      <c r="AD41">
        <v>-39.76</v>
      </c>
      <c r="AE41">
        <v>-39.76</v>
      </c>
      <c r="AF41">
        <v>-36.159999999999997</v>
      </c>
      <c r="AG41">
        <v>-6.3</v>
      </c>
      <c r="AH41">
        <v>-39.06</v>
      </c>
      <c r="AI41">
        <v>-39.06</v>
      </c>
      <c r="AJ41">
        <v>-39.06</v>
      </c>
      <c r="AK41">
        <v>-39.06</v>
      </c>
      <c r="AL41">
        <v>-39.06</v>
      </c>
      <c r="AM41">
        <v>-39.06</v>
      </c>
      <c r="AN41">
        <v>-12.61</v>
      </c>
    </row>
    <row r="42" spans="1:41" x14ac:dyDescent="0.25">
      <c r="A42" s="2" t="s">
        <v>161</v>
      </c>
      <c r="B42">
        <v>-69.13</v>
      </c>
      <c r="C42">
        <v>-14.77</v>
      </c>
      <c r="D42">
        <v>-40.58</v>
      </c>
      <c r="E42">
        <v>-40.58</v>
      </c>
      <c r="F42">
        <v>-40.58</v>
      </c>
      <c r="G42">
        <v>-40.58</v>
      </c>
      <c r="H42">
        <v>-40.58</v>
      </c>
      <c r="I42">
        <v>-40.58</v>
      </c>
      <c r="J42">
        <v>-40.58</v>
      </c>
      <c r="K42">
        <v>-40.58</v>
      </c>
      <c r="L42">
        <v>-40.58</v>
      </c>
      <c r="M42">
        <v>-40.58</v>
      </c>
      <c r="N42">
        <v>-40</v>
      </c>
      <c r="O42">
        <v>-40</v>
      </c>
      <c r="P42">
        <v>-40.58</v>
      </c>
      <c r="Q42">
        <v>-40.58</v>
      </c>
      <c r="R42">
        <v>-40.58</v>
      </c>
      <c r="S42">
        <v>-40.58</v>
      </c>
      <c r="T42">
        <v>-40.81</v>
      </c>
      <c r="U42">
        <v>-40.58</v>
      </c>
      <c r="V42">
        <v>-39.76</v>
      </c>
      <c r="W42">
        <v>-40.58</v>
      </c>
      <c r="X42">
        <v>-39.840000000000003</v>
      </c>
      <c r="Y42">
        <v>-39.840000000000003</v>
      </c>
      <c r="Z42">
        <v>-39.840000000000003</v>
      </c>
      <c r="AA42">
        <v>-39.840000000000003</v>
      </c>
      <c r="AB42">
        <v>-39.76</v>
      </c>
      <c r="AC42">
        <v>-39.840000000000003</v>
      </c>
      <c r="AD42">
        <v>-39.76</v>
      </c>
      <c r="AE42">
        <v>-39.840000000000003</v>
      </c>
      <c r="AF42">
        <v>-40</v>
      </c>
      <c r="AG42">
        <v>-39.840000000000003</v>
      </c>
      <c r="AH42">
        <v>-39.840000000000003</v>
      </c>
      <c r="AI42">
        <v>-39.76</v>
      </c>
      <c r="AJ42">
        <v>-39.840000000000003</v>
      </c>
      <c r="AK42">
        <v>-39.020000000000003</v>
      </c>
      <c r="AL42">
        <v>-39.020000000000003</v>
      </c>
      <c r="AM42">
        <v>-39.020000000000003</v>
      </c>
    </row>
    <row r="43" spans="1:41" x14ac:dyDescent="0.25">
      <c r="A43" s="2" t="s">
        <v>162</v>
      </c>
      <c r="B43">
        <v>-5.63</v>
      </c>
      <c r="C43">
        <v>-13.76</v>
      </c>
      <c r="D43">
        <v>-40.78</v>
      </c>
      <c r="E43">
        <v>-40.78</v>
      </c>
      <c r="F43">
        <v>-40.78</v>
      </c>
      <c r="G43">
        <v>-40.78</v>
      </c>
      <c r="H43">
        <v>-40.78</v>
      </c>
      <c r="I43">
        <v>-39.020000000000003</v>
      </c>
      <c r="J43">
        <v>-40.78</v>
      </c>
      <c r="K43">
        <v>-40.78</v>
      </c>
      <c r="L43">
        <v>-40.78</v>
      </c>
      <c r="M43">
        <v>-40.03</v>
      </c>
      <c r="N43">
        <v>-5.64</v>
      </c>
      <c r="O43">
        <v>-40.03</v>
      </c>
      <c r="P43">
        <v>-39.770000000000003</v>
      </c>
      <c r="Q43">
        <v>-40.03</v>
      </c>
      <c r="R43">
        <v>-40.03</v>
      </c>
      <c r="S43">
        <v>-40.78</v>
      </c>
      <c r="T43">
        <v>-40.78</v>
      </c>
      <c r="U43">
        <v>-40.78</v>
      </c>
      <c r="V43">
        <v>-40.78</v>
      </c>
      <c r="W43">
        <v>-40.78</v>
      </c>
      <c r="X43">
        <v>-41.89</v>
      </c>
      <c r="Y43">
        <v>-41.87</v>
      </c>
      <c r="Z43">
        <v>-41.52</v>
      </c>
      <c r="AA43">
        <v>-41.89</v>
      </c>
      <c r="AB43">
        <v>-41.52</v>
      </c>
      <c r="AC43">
        <v>-41.89</v>
      </c>
      <c r="AD43">
        <v>-41.52</v>
      </c>
      <c r="AE43">
        <v>-42.62</v>
      </c>
      <c r="AF43">
        <v>-41.89</v>
      </c>
      <c r="AG43">
        <v>-8.94</v>
      </c>
      <c r="AH43">
        <v>-41.89</v>
      </c>
      <c r="AI43">
        <v>-41.89</v>
      </c>
      <c r="AJ43">
        <v>-42.62</v>
      </c>
      <c r="AK43">
        <v>-42.62</v>
      </c>
      <c r="AL43">
        <v>-42.62</v>
      </c>
      <c r="AM43">
        <v>-43.36</v>
      </c>
      <c r="AN43">
        <v>-43.36</v>
      </c>
      <c r="AO43">
        <v>-16.239999999999998</v>
      </c>
    </row>
    <row r="44" spans="1:41" x14ac:dyDescent="0.25">
      <c r="A44" s="2" t="s">
        <v>163</v>
      </c>
      <c r="B44">
        <v>4.13</v>
      </c>
      <c r="C44">
        <v>6.61</v>
      </c>
      <c r="D44">
        <v>91.37</v>
      </c>
      <c r="E44">
        <v>2.27</v>
      </c>
      <c r="F44">
        <v>2.68</v>
      </c>
      <c r="G44">
        <v>54.75</v>
      </c>
      <c r="H44">
        <v>2.95</v>
      </c>
      <c r="I44">
        <v>172.85</v>
      </c>
      <c r="J44">
        <v>101.78</v>
      </c>
      <c r="K44">
        <v>0.65</v>
      </c>
      <c r="L44">
        <v>2.16</v>
      </c>
      <c r="M44">
        <v>5.72</v>
      </c>
    </row>
    <row r="45" spans="1:41" x14ac:dyDescent="0.25">
      <c r="A45" s="2" t="s">
        <v>164</v>
      </c>
      <c r="B45">
        <v>-58.7</v>
      </c>
      <c r="C45">
        <v>-3.53</v>
      </c>
      <c r="D45">
        <v>0</v>
      </c>
      <c r="E45">
        <v>-85.1</v>
      </c>
      <c r="F45">
        <v>-144.18</v>
      </c>
      <c r="G45">
        <v>0</v>
      </c>
      <c r="H45">
        <v>-69.13</v>
      </c>
      <c r="I45">
        <v>-1.66</v>
      </c>
      <c r="J45">
        <v>0</v>
      </c>
      <c r="K45">
        <v>-59.16</v>
      </c>
      <c r="L45">
        <v>-8.06</v>
      </c>
      <c r="M45">
        <v>0</v>
      </c>
    </row>
    <row r="46" spans="1:41" x14ac:dyDescent="0.25">
      <c r="A46" s="2" t="s">
        <v>165</v>
      </c>
      <c r="B46">
        <v>-85.1</v>
      </c>
      <c r="C46">
        <v>-60.06</v>
      </c>
      <c r="D46">
        <v>-60.84</v>
      </c>
      <c r="E46">
        <v>-60.06</v>
      </c>
      <c r="F46">
        <v>-60.84</v>
      </c>
      <c r="G46">
        <v>-60.06</v>
      </c>
      <c r="H46">
        <v>-60.06</v>
      </c>
      <c r="I46">
        <v>-44.79</v>
      </c>
      <c r="J46">
        <v>-60.84</v>
      </c>
      <c r="K46">
        <v>-60.06</v>
      </c>
      <c r="L46">
        <v>-60.84</v>
      </c>
      <c r="M46">
        <v>-61.63</v>
      </c>
    </row>
    <row r="47" spans="1:41" x14ac:dyDescent="0.25">
      <c r="A47" s="2" t="s">
        <v>166</v>
      </c>
      <c r="B47">
        <v>-59.16</v>
      </c>
      <c r="C47">
        <v>-59.16</v>
      </c>
      <c r="D47">
        <v>-59.16</v>
      </c>
      <c r="E47">
        <v>-59.16</v>
      </c>
      <c r="F47">
        <v>-59.16</v>
      </c>
      <c r="G47">
        <v>-59.16</v>
      </c>
      <c r="H47">
        <v>-44.88</v>
      </c>
      <c r="I47">
        <v>-59.16</v>
      </c>
      <c r="J47">
        <v>-59.16</v>
      </c>
      <c r="K47">
        <v>-59.16</v>
      </c>
      <c r="L47">
        <v>-59.16</v>
      </c>
    </row>
    <row r="48" spans="1:41" x14ac:dyDescent="0.25">
      <c r="A48" s="2" t="s">
        <v>167</v>
      </c>
      <c r="B48">
        <v>-69.13</v>
      </c>
      <c r="C48">
        <v>-58.67</v>
      </c>
      <c r="D48">
        <v>-58.74</v>
      </c>
      <c r="E48">
        <v>-58.74</v>
      </c>
      <c r="F48">
        <v>-58.67</v>
      </c>
      <c r="G48">
        <v>-58.67</v>
      </c>
      <c r="H48">
        <v>-57.91</v>
      </c>
      <c r="I48">
        <v>-57.85</v>
      </c>
      <c r="J48">
        <v>-57.91</v>
      </c>
      <c r="K48">
        <v>-57</v>
      </c>
      <c r="L48">
        <v>-57.91</v>
      </c>
      <c r="M48">
        <v>-57.91</v>
      </c>
    </row>
    <row r="49" spans="1:29" x14ac:dyDescent="0.25">
      <c r="A49" s="2" t="s">
        <v>168</v>
      </c>
      <c r="B49">
        <v>-9.65</v>
      </c>
      <c r="C49">
        <v>-58.7</v>
      </c>
      <c r="D49">
        <v>-58.01</v>
      </c>
      <c r="E49">
        <v>-57.63</v>
      </c>
      <c r="F49">
        <v>-57.63</v>
      </c>
      <c r="G49">
        <v>-57.63</v>
      </c>
      <c r="H49">
        <v>-56.97</v>
      </c>
      <c r="I49">
        <v>-42.18</v>
      </c>
      <c r="J49">
        <v>-56.93</v>
      </c>
      <c r="K49">
        <v>-50.1</v>
      </c>
      <c r="L49">
        <v>-56.28</v>
      </c>
      <c r="M49">
        <v>-56.28</v>
      </c>
    </row>
    <row r="50" spans="1:29" x14ac:dyDescent="0.25">
      <c r="A50" s="2" t="s">
        <v>169</v>
      </c>
      <c r="B50">
        <v>4.03</v>
      </c>
      <c r="C50">
        <v>5.74</v>
      </c>
      <c r="D50">
        <v>91.1</v>
      </c>
      <c r="E50">
        <v>0.57999999999999996</v>
      </c>
      <c r="F50">
        <v>2.64</v>
      </c>
      <c r="G50">
        <v>2.87</v>
      </c>
      <c r="H50">
        <v>2.85</v>
      </c>
      <c r="I50">
        <v>8.15</v>
      </c>
      <c r="J50">
        <v>4.6900000000000004</v>
      </c>
      <c r="K50">
        <v>0.65</v>
      </c>
      <c r="L50">
        <v>2.77</v>
      </c>
      <c r="M50">
        <v>65.459999999999994</v>
      </c>
    </row>
    <row r="51" spans="1:29" x14ac:dyDescent="0.25">
      <c r="A51" s="2" t="s">
        <v>170</v>
      </c>
      <c r="B51">
        <v>-61.71</v>
      </c>
      <c r="C51">
        <v>-2.74</v>
      </c>
      <c r="D51">
        <v>-0.01</v>
      </c>
      <c r="E51">
        <v>-60.7</v>
      </c>
      <c r="F51">
        <v>-1.43</v>
      </c>
      <c r="G51">
        <v>0</v>
      </c>
      <c r="H51">
        <v>-61.64</v>
      </c>
      <c r="I51">
        <v>-0.84</v>
      </c>
      <c r="J51">
        <v>0</v>
      </c>
      <c r="K51">
        <v>-78.75</v>
      </c>
      <c r="L51">
        <v>-23.39</v>
      </c>
      <c r="M51">
        <v>0</v>
      </c>
    </row>
    <row r="52" spans="1:29" x14ac:dyDescent="0.25">
      <c r="A52" s="2" t="s">
        <v>171</v>
      </c>
      <c r="B52">
        <v>-59.91</v>
      </c>
      <c r="C52">
        <v>-59.91</v>
      </c>
      <c r="D52">
        <v>-59.91</v>
      </c>
      <c r="E52">
        <v>-59.91</v>
      </c>
      <c r="F52">
        <v>-59.91</v>
      </c>
      <c r="G52">
        <v>-59.91</v>
      </c>
      <c r="H52">
        <v>-59.91</v>
      </c>
      <c r="I52">
        <v>-59.91</v>
      </c>
      <c r="J52">
        <v>-59.91</v>
      </c>
      <c r="K52">
        <v>-59.91</v>
      </c>
      <c r="L52">
        <v>-60.7</v>
      </c>
      <c r="M52">
        <v>-59.91</v>
      </c>
      <c r="N52">
        <v>-59.91</v>
      </c>
      <c r="O52">
        <v>-59.91</v>
      </c>
      <c r="P52">
        <v>-60.09</v>
      </c>
      <c r="Q52">
        <v>-60.09</v>
      </c>
      <c r="R52">
        <v>-59.91</v>
      </c>
      <c r="S52">
        <v>-58.34</v>
      </c>
      <c r="T52">
        <f>-58.34-59.91</f>
        <v>-118.25</v>
      </c>
      <c r="U52">
        <v>-59.91</v>
      </c>
      <c r="V52">
        <v>-59.12</v>
      </c>
      <c r="W52">
        <v>-58.34</v>
      </c>
      <c r="X52">
        <v>-60.09</v>
      </c>
      <c r="Y52">
        <v>-59.91</v>
      </c>
      <c r="Z52">
        <v>-58.34</v>
      </c>
      <c r="AA52">
        <v>-59.13</v>
      </c>
      <c r="AB52">
        <v>-58.34</v>
      </c>
      <c r="AC52">
        <v>-59.91</v>
      </c>
    </row>
    <row r="53" spans="1:29" x14ac:dyDescent="0.25">
      <c r="A53" s="2" t="s">
        <v>172</v>
      </c>
      <c r="B53">
        <v>-78.75</v>
      </c>
      <c r="C53">
        <v>-59.85</v>
      </c>
      <c r="D53">
        <v>-59.85</v>
      </c>
      <c r="E53">
        <v>-59.85</v>
      </c>
      <c r="F53">
        <v>-59.85</v>
      </c>
      <c r="G53">
        <v>-59.85</v>
      </c>
      <c r="H53">
        <v>-59.85</v>
      </c>
      <c r="I53">
        <v>-59.85</v>
      </c>
      <c r="J53">
        <v>-59.85</v>
      </c>
      <c r="K53">
        <v>-59.85</v>
      </c>
      <c r="L53">
        <v>-59.85</v>
      </c>
      <c r="M53">
        <v>-59.85</v>
      </c>
      <c r="N53">
        <v>-59.67</v>
      </c>
      <c r="O53">
        <v>-59.85</v>
      </c>
      <c r="P53">
        <v>-59.85</v>
      </c>
      <c r="Q53">
        <v>-59.46</v>
      </c>
      <c r="R53">
        <v>-59.85</v>
      </c>
      <c r="S53">
        <v>-59.85</v>
      </c>
      <c r="T53">
        <f>-59.85-59.85</f>
        <v>-119.7</v>
      </c>
      <c r="U53">
        <v>-59.85</v>
      </c>
      <c r="V53">
        <v>-59.85</v>
      </c>
      <c r="W53">
        <v>-59.85</v>
      </c>
      <c r="X53">
        <v>-59.67</v>
      </c>
      <c r="Y53">
        <v>-59.67</v>
      </c>
      <c r="Z53">
        <v>-59.67</v>
      </c>
      <c r="AA53">
        <v>-59.85</v>
      </c>
      <c r="AB53">
        <v>-59.85</v>
      </c>
      <c r="AC53">
        <v>-59.85</v>
      </c>
    </row>
    <row r="54" spans="1:29" x14ac:dyDescent="0.25">
      <c r="A54" s="2" t="s">
        <v>173</v>
      </c>
      <c r="B54">
        <v>-60.74</v>
      </c>
      <c r="C54">
        <v>-60.74</v>
      </c>
      <c r="D54">
        <v>-60.74</v>
      </c>
      <c r="E54">
        <v>-60.74</v>
      </c>
      <c r="F54">
        <v>-60.74</v>
      </c>
      <c r="G54">
        <v>-60.74</v>
      </c>
      <c r="H54">
        <v>-61.57</v>
      </c>
      <c r="I54">
        <v>-61.57</v>
      </c>
      <c r="J54">
        <v>-60.74</v>
      </c>
      <c r="K54">
        <v>-61.4</v>
      </c>
      <c r="L54">
        <v>-61.57</v>
      </c>
      <c r="M54">
        <v>-61.57</v>
      </c>
      <c r="N54">
        <v>-61.57</v>
      </c>
      <c r="O54">
        <v>-61.57</v>
      </c>
      <c r="P54">
        <v>-61.5</v>
      </c>
      <c r="Q54">
        <v>-61.57</v>
      </c>
      <c r="R54">
        <v>-61.64</v>
      </c>
      <c r="S54">
        <v>-61.57</v>
      </c>
      <c r="T54">
        <f>-61.4-61.4</f>
        <v>-122.8</v>
      </c>
      <c r="U54">
        <v>-61.57</v>
      </c>
      <c r="V54">
        <v>-60.81</v>
      </c>
      <c r="W54">
        <v>-60.81</v>
      </c>
      <c r="X54">
        <v>-60.81</v>
      </c>
      <c r="Y54">
        <v>-60.81</v>
      </c>
      <c r="Z54">
        <v>-60.81</v>
      </c>
      <c r="AA54">
        <v>-60.74</v>
      </c>
      <c r="AB54">
        <v>-60.81</v>
      </c>
    </row>
    <row r="55" spans="1:29" x14ac:dyDescent="0.25">
      <c r="A55" s="2" t="s">
        <v>174</v>
      </c>
      <c r="B55">
        <v>-5.63</v>
      </c>
      <c r="C55">
        <v>-60.37</v>
      </c>
      <c r="D55">
        <v>-60.37</v>
      </c>
      <c r="E55">
        <v>-59.87</v>
      </c>
      <c r="F55">
        <v>-59.87</v>
      </c>
      <c r="G55">
        <v>-59.98</v>
      </c>
      <c r="H55">
        <v>-59.98</v>
      </c>
      <c r="I55">
        <v>-60.65</v>
      </c>
      <c r="J55">
        <v>-60.65</v>
      </c>
      <c r="K55">
        <v>-60.37</v>
      </c>
      <c r="L55">
        <v>-60.37</v>
      </c>
      <c r="M55">
        <v>-61.03</v>
      </c>
      <c r="N55">
        <v>-61.71</v>
      </c>
      <c r="O55">
        <v>-61.71</v>
      </c>
      <c r="P55">
        <v>-61.71</v>
      </c>
      <c r="Q55">
        <v>-61.71</v>
      </c>
      <c r="R55">
        <v>-61.71</v>
      </c>
      <c r="S55">
        <v>-61.05</v>
      </c>
      <c r="T55">
        <f>-60.37-60.37</f>
        <v>-120.74</v>
      </c>
      <c r="U55">
        <v>-59.98</v>
      </c>
      <c r="V55">
        <v>-59.98</v>
      </c>
      <c r="W55">
        <v>-59.98</v>
      </c>
      <c r="X55">
        <v>-59.87</v>
      </c>
      <c r="Y55">
        <v>-58.82</v>
      </c>
      <c r="Z55">
        <v>-58.82</v>
      </c>
      <c r="AA55">
        <v>-58.8</v>
      </c>
      <c r="AB55">
        <v>-58.8</v>
      </c>
      <c r="AC55">
        <v>-58.8</v>
      </c>
    </row>
    <row r="56" spans="1:29" x14ac:dyDescent="0.25">
      <c r="A56" s="2" t="s">
        <v>175</v>
      </c>
      <c r="B56">
        <v>5.0199999999999996</v>
      </c>
      <c r="C56">
        <v>4.08</v>
      </c>
      <c r="D56">
        <v>18.850000000000001</v>
      </c>
      <c r="E56">
        <v>0</v>
      </c>
      <c r="F56">
        <v>2.64</v>
      </c>
      <c r="G56">
        <v>59.04</v>
      </c>
      <c r="H56">
        <v>1.66</v>
      </c>
      <c r="I56">
        <v>169.46</v>
      </c>
      <c r="J56">
        <v>103.42</v>
      </c>
      <c r="K56">
        <v>1.75</v>
      </c>
      <c r="L56">
        <v>2.69</v>
      </c>
      <c r="M56">
        <v>23.1</v>
      </c>
    </row>
    <row r="57" spans="1:29" x14ac:dyDescent="0.25">
      <c r="A57" s="2" t="s">
        <v>176</v>
      </c>
      <c r="B57">
        <v>-79.760000000000005</v>
      </c>
      <c r="C57">
        <v>-13.87</v>
      </c>
      <c r="D57">
        <v>0</v>
      </c>
      <c r="E57">
        <v>-83.33</v>
      </c>
      <c r="F57">
        <v>-149.04</v>
      </c>
      <c r="G57">
        <v>0</v>
      </c>
      <c r="H57">
        <v>-79.069999999999993</v>
      </c>
      <c r="I57">
        <v>-0.61</v>
      </c>
      <c r="J57">
        <v>0</v>
      </c>
      <c r="K57">
        <v>-79.540000000000006</v>
      </c>
      <c r="L57">
        <v>-24.67</v>
      </c>
      <c r="M57">
        <v>0</v>
      </c>
    </row>
    <row r="58" spans="1:29" x14ac:dyDescent="0.25">
      <c r="A58" s="2" t="s">
        <v>177</v>
      </c>
      <c r="B58">
        <v>-83.33</v>
      </c>
      <c r="C58">
        <v>-79.44</v>
      </c>
      <c r="D58">
        <v>-79.44</v>
      </c>
      <c r="E58">
        <v>-80.25</v>
      </c>
      <c r="F58">
        <v>-80.25</v>
      </c>
      <c r="G58">
        <v>-80.25</v>
      </c>
      <c r="H58">
        <v>-81.03</v>
      </c>
      <c r="I58">
        <v>-81.03</v>
      </c>
      <c r="J58">
        <v>-81.05</v>
      </c>
      <c r="K58">
        <v>-79.44</v>
      </c>
      <c r="L58">
        <v>-81.05</v>
      </c>
      <c r="M58">
        <v>-81.05</v>
      </c>
      <c r="N58">
        <v>-80.25</v>
      </c>
      <c r="O58">
        <v>-80.25</v>
      </c>
      <c r="P58">
        <v>-81.05</v>
      </c>
    </row>
    <row r="59" spans="1:29" x14ac:dyDescent="0.25">
      <c r="A59" s="2" t="s">
        <v>178</v>
      </c>
      <c r="B59">
        <v>-78.77</v>
      </c>
      <c r="C59">
        <v>-79.540000000000006</v>
      </c>
      <c r="D59">
        <v>-78.77</v>
      </c>
      <c r="E59">
        <v>-78.77</v>
      </c>
      <c r="F59">
        <v>-78.77</v>
      </c>
      <c r="G59">
        <v>-78.77</v>
      </c>
      <c r="H59">
        <v>-78.77</v>
      </c>
      <c r="I59">
        <v>-78.77</v>
      </c>
      <c r="J59">
        <v>-78.77</v>
      </c>
      <c r="K59">
        <v>-78.77</v>
      </c>
      <c r="L59">
        <v>-78.77</v>
      </c>
      <c r="M59">
        <v>-78.3</v>
      </c>
      <c r="N59">
        <v>-78.069999999999993</v>
      </c>
      <c r="O59">
        <v>-78.069999999999993</v>
      </c>
    </row>
    <row r="60" spans="1:29" x14ac:dyDescent="0.25">
      <c r="A60" s="2" t="s">
        <v>179</v>
      </c>
      <c r="B60">
        <v>-70.760000000000005</v>
      </c>
      <c r="C60">
        <v>-78.260000000000005</v>
      </c>
      <c r="D60">
        <v>-78.260000000000005</v>
      </c>
      <c r="E60">
        <v>-78.260000000000005</v>
      </c>
      <c r="F60">
        <v>-78.39</v>
      </c>
      <c r="G60">
        <v>-78.260000000000005</v>
      </c>
      <c r="H60">
        <v>-78.260000000000005</v>
      </c>
      <c r="I60">
        <v>-78.14</v>
      </c>
      <c r="J60">
        <v>-78.260000000000005</v>
      </c>
      <c r="K60">
        <v>-78.260000000000005</v>
      </c>
      <c r="L60">
        <v>-79.069999999999993</v>
      </c>
      <c r="M60">
        <v>-78.930000000000007</v>
      </c>
      <c r="N60">
        <v>-78.930000000000007</v>
      </c>
      <c r="O60">
        <v>-79.069999999999993</v>
      </c>
      <c r="P60">
        <v>-79.069999999999993</v>
      </c>
    </row>
    <row r="61" spans="1:29" x14ac:dyDescent="0.25">
      <c r="A61" s="2" t="s">
        <v>180</v>
      </c>
      <c r="B61">
        <v>-79.760000000000005</v>
      </c>
      <c r="C61">
        <v>-79.760000000000005</v>
      </c>
      <c r="D61">
        <v>-79.09</v>
      </c>
      <c r="E61">
        <v>-79.17</v>
      </c>
      <c r="F61">
        <v>-78.02</v>
      </c>
      <c r="G61">
        <v>-77.52</v>
      </c>
      <c r="H61">
        <v>-76.36</v>
      </c>
      <c r="I61">
        <v>-75.28</v>
      </c>
      <c r="J61">
        <v>-75.28</v>
      </c>
      <c r="K61">
        <v>-75.37</v>
      </c>
      <c r="L61">
        <v>-75.28</v>
      </c>
      <c r="M61">
        <v>-75.37</v>
      </c>
      <c r="N61">
        <v>-76.45</v>
      </c>
      <c r="O61">
        <v>-75.28</v>
      </c>
    </row>
    <row r="62" spans="1:29" x14ac:dyDescent="0.25">
      <c r="A62" s="2" t="s">
        <v>181</v>
      </c>
      <c r="B62">
        <v>4.0599999999999996</v>
      </c>
      <c r="C62">
        <v>2.59</v>
      </c>
      <c r="D62">
        <v>22.64</v>
      </c>
      <c r="E62">
        <v>0.56000000000000005</v>
      </c>
      <c r="F62">
        <v>2.11</v>
      </c>
      <c r="G62">
        <v>8.02</v>
      </c>
      <c r="H62">
        <v>1.78</v>
      </c>
      <c r="I62">
        <v>171.73</v>
      </c>
      <c r="J62">
        <v>101.74</v>
      </c>
      <c r="K62">
        <v>1.1399999999999999</v>
      </c>
      <c r="L62">
        <v>2.79</v>
      </c>
      <c r="M62">
        <v>69.44</v>
      </c>
    </row>
    <row r="63" spans="1:29" x14ac:dyDescent="0.25">
      <c r="A63" s="2" t="s">
        <v>182</v>
      </c>
      <c r="B63">
        <v>-79.44</v>
      </c>
      <c r="C63">
        <v>-18.399999999999999</v>
      </c>
      <c r="D63">
        <v>0</v>
      </c>
      <c r="E63">
        <v>-79.69</v>
      </c>
      <c r="F63">
        <v>-9.2100000000000009</v>
      </c>
      <c r="G63">
        <v>0</v>
      </c>
      <c r="H63">
        <v>-78.680000000000007</v>
      </c>
      <c r="I63">
        <v>-0.69</v>
      </c>
      <c r="J63">
        <v>0</v>
      </c>
      <c r="K63">
        <v>-79.19</v>
      </c>
      <c r="L63">
        <v>-24.78</v>
      </c>
      <c r="M63">
        <v>-0.01</v>
      </c>
    </row>
    <row r="64" spans="1:29" x14ac:dyDescent="0.25">
      <c r="A64" s="2" t="s">
        <v>183</v>
      </c>
      <c r="B64">
        <v>-79.64</v>
      </c>
      <c r="C64">
        <v>-79.69</v>
      </c>
      <c r="D64">
        <v>-79.69</v>
      </c>
      <c r="E64">
        <v>-18.38</v>
      </c>
    </row>
    <row r="65" spans="1:13" x14ac:dyDescent="0.25">
      <c r="A65" s="2" t="s">
        <v>184</v>
      </c>
      <c r="B65">
        <v>-76.650000000000006</v>
      </c>
      <c r="C65">
        <v>-79.19</v>
      </c>
      <c r="D65">
        <v>-79.12</v>
      </c>
      <c r="E65">
        <v>-79.19</v>
      </c>
      <c r="F65">
        <v>-17.7</v>
      </c>
    </row>
    <row r="66" spans="1:13" x14ac:dyDescent="0.25">
      <c r="A66" s="2" t="s">
        <v>185</v>
      </c>
      <c r="B66">
        <v>-70.23</v>
      </c>
      <c r="C66">
        <v>-78.55</v>
      </c>
      <c r="D66">
        <v>-78.55</v>
      </c>
      <c r="E66">
        <v>-78.680000000000007</v>
      </c>
      <c r="F66">
        <v>-16.600000000000001</v>
      </c>
    </row>
    <row r="67" spans="1:13" x14ac:dyDescent="0.25">
      <c r="A67" s="2" t="s">
        <v>186</v>
      </c>
      <c r="B67">
        <v>-79.010000000000005</v>
      </c>
      <c r="C67">
        <v>-79.44</v>
      </c>
      <c r="D67">
        <v>-79.010000000000005</v>
      </c>
      <c r="E67">
        <v>-18.649999999999999</v>
      </c>
    </row>
    <row r="68" spans="1:13" x14ac:dyDescent="0.25">
      <c r="A68" s="2" t="s">
        <v>187</v>
      </c>
      <c r="B68">
        <v>2.6</v>
      </c>
      <c r="C68">
        <v>6.45</v>
      </c>
      <c r="D68">
        <v>91.61</v>
      </c>
      <c r="E68">
        <v>0.05</v>
      </c>
      <c r="F68">
        <v>2.11</v>
      </c>
      <c r="G68">
        <v>65.84</v>
      </c>
      <c r="H68">
        <v>2.35</v>
      </c>
      <c r="I68">
        <v>18.82</v>
      </c>
      <c r="J68">
        <v>13.96</v>
      </c>
      <c r="K68">
        <v>3.35</v>
      </c>
      <c r="L68">
        <v>3.83</v>
      </c>
      <c r="M68">
        <v>26.01</v>
      </c>
    </row>
    <row r="69" spans="1:13" x14ac:dyDescent="0.25">
      <c r="A69" s="2" t="s">
        <v>188</v>
      </c>
      <c r="B69">
        <v>-80.12</v>
      </c>
      <c r="C69">
        <v>-17.04</v>
      </c>
      <c r="D69">
        <v>0</v>
      </c>
      <c r="E69">
        <v>-83.12</v>
      </c>
      <c r="F69">
        <v>-155.27000000000001</v>
      </c>
      <c r="G69">
        <v>0</v>
      </c>
      <c r="H69">
        <v>-79.680000000000007</v>
      </c>
      <c r="I69">
        <v>-1.08</v>
      </c>
      <c r="J69">
        <v>0</v>
      </c>
      <c r="K69">
        <v>-79.53</v>
      </c>
      <c r="L69">
        <v>-29.15</v>
      </c>
      <c r="M69">
        <v>0</v>
      </c>
    </row>
    <row r="70" spans="1:13" x14ac:dyDescent="0.25">
      <c r="A70" s="2" t="s">
        <v>189</v>
      </c>
    </row>
    <row r="71" spans="1:13" x14ac:dyDescent="0.25">
      <c r="A71" s="2" t="s">
        <v>190</v>
      </c>
    </row>
    <row r="72" spans="1:13" x14ac:dyDescent="0.25">
      <c r="A72" s="2" t="s">
        <v>191</v>
      </c>
    </row>
    <row r="73" spans="1:13" x14ac:dyDescent="0.25">
      <c r="A73" s="2" t="s">
        <v>192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CE84C-D4D0-4F8C-8937-6EA6CF7C4D11}">
  <dimension ref="A1:BN33"/>
  <sheetViews>
    <sheetView tabSelected="1" workbookViewId="0">
      <selection activeCell="AB28" sqref="AB28"/>
    </sheetView>
  </sheetViews>
  <sheetFormatPr defaultRowHeight="15" x14ac:dyDescent="0.25"/>
  <cols>
    <col min="1" max="2" width="9.140625" style="2"/>
    <col min="3" max="3" width="15.7109375" style="2" customWidth="1"/>
    <col min="4" max="23" width="9.140625" style="2" customWidth="1"/>
    <col min="24" max="16384" width="9.140625" style="1"/>
  </cols>
  <sheetData>
    <row r="1" spans="1:66" s="9" customFormat="1" x14ac:dyDescent="0.25">
      <c r="A1" s="3" t="s">
        <v>45</v>
      </c>
      <c r="B1" s="3" t="s">
        <v>46</v>
      </c>
      <c r="C1" s="3" t="s">
        <v>19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30</v>
      </c>
      <c r="O1" s="3" t="s">
        <v>31</v>
      </c>
      <c r="P1" s="3" t="s">
        <v>32</v>
      </c>
      <c r="Q1" s="3" t="s">
        <v>33</v>
      </c>
      <c r="R1" s="3" t="s">
        <v>34</v>
      </c>
      <c r="S1" s="3" t="s">
        <v>35</v>
      </c>
      <c r="T1" s="3" t="s">
        <v>39</v>
      </c>
      <c r="U1" s="3" t="s">
        <v>40</v>
      </c>
      <c r="V1" s="3" t="s">
        <v>41</v>
      </c>
      <c r="W1" s="3" t="s">
        <v>42</v>
      </c>
      <c r="X1" s="7" t="s">
        <v>16</v>
      </c>
      <c r="Y1" s="7" t="s">
        <v>36</v>
      </c>
    </row>
    <row r="2" spans="1:66" x14ac:dyDescent="0.25">
      <c r="A2" s="4" t="s">
        <v>47</v>
      </c>
      <c r="B2" s="4" t="s">
        <v>108</v>
      </c>
      <c r="C2" s="4">
        <v>60</v>
      </c>
      <c r="D2" s="4">
        <v>59.87</v>
      </c>
      <c r="E2" s="4">
        <v>59.87</v>
      </c>
      <c r="F2" s="4">
        <v>59.87</v>
      </c>
      <c r="G2" s="4">
        <v>59.87</v>
      </c>
      <c r="H2" s="4">
        <v>59.87</v>
      </c>
      <c r="I2" s="4">
        <v>59.87</v>
      </c>
      <c r="J2" s="4">
        <v>59.87</v>
      </c>
      <c r="K2" s="4">
        <v>59.87</v>
      </c>
      <c r="L2" s="4">
        <v>60.49</v>
      </c>
      <c r="M2" s="4">
        <v>60.49</v>
      </c>
      <c r="N2" s="4">
        <v>59.87</v>
      </c>
      <c r="O2" s="4">
        <v>59.87</v>
      </c>
      <c r="P2" s="4">
        <v>59.87</v>
      </c>
      <c r="Q2" s="4">
        <v>59.87</v>
      </c>
      <c r="R2" s="4">
        <v>59.87</v>
      </c>
      <c r="S2" s="4">
        <v>59.87</v>
      </c>
      <c r="T2" s="4">
        <v>59.87</v>
      </c>
      <c r="U2" s="4">
        <v>59.87</v>
      </c>
      <c r="V2" s="4">
        <v>58.9</v>
      </c>
      <c r="W2" s="4">
        <v>58.85</v>
      </c>
      <c r="X2" s="6">
        <f>AVERAGE(D2:W2)</f>
        <v>59.832499999999996</v>
      </c>
      <c r="Y2" s="6">
        <f>STDEV(D2:W2)</f>
        <v>0.3784994611690527</v>
      </c>
      <c r="AT2" s="1">
        <v>58.85</v>
      </c>
      <c r="AU2" s="1">
        <v>60.22</v>
      </c>
      <c r="AV2" s="1">
        <v>60.67</v>
      </c>
      <c r="AW2" s="1">
        <v>60.71</v>
      </c>
      <c r="AX2" s="1">
        <v>60.28</v>
      </c>
      <c r="AY2" s="1">
        <v>58.9</v>
      </c>
      <c r="AZ2" s="1">
        <v>59.58</v>
      </c>
      <c r="BA2" s="1">
        <v>58.21</v>
      </c>
      <c r="BB2" s="1">
        <v>58.9</v>
      </c>
    </row>
    <row r="3" spans="1:66" x14ac:dyDescent="0.25">
      <c r="A3" s="4" t="s">
        <v>48</v>
      </c>
      <c r="B3" s="4" t="s">
        <v>108</v>
      </c>
      <c r="C3" s="4">
        <v>60</v>
      </c>
      <c r="D3" s="4">
        <v>60.56</v>
      </c>
      <c r="E3" s="4">
        <v>59.84</v>
      </c>
      <c r="F3" s="4">
        <v>59.46</v>
      </c>
      <c r="G3" s="4">
        <v>58.75</v>
      </c>
      <c r="H3" s="4">
        <v>60.56</v>
      </c>
      <c r="I3" s="4">
        <v>60.56</v>
      </c>
      <c r="J3" s="4">
        <v>59.46</v>
      </c>
      <c r="K3" s="4">
        <v>60.56</v>
      </c>
      <c r="L3" s="4">
        <v>60.56</v>
      </c>
      <c r="M3" s="4">
        <v>60.14</v>
      </c>
      <c r="N3" s="4">
        <v>60.56</v>
      </c>
      <c r="O3" s="4">
        <v>60.56</v>
      </c>
      <c r="P3" s="4">
        <v>59.84</v>
      </c>
      <c r="Q3" s="4">
        <v>59.84</v>
      </c>
      <c r="R3" s="4">
        <v>60.14</v>
      </c>
      <c r="S3" s="4">
        <v>60.56</v>
      </c>
      <c r="T3" s="4">
        <v>59.46</v>
      </c>
      <c r="U3" s="4">
        <v>60.56</v>
      </c>
      <c r="V3" s="4">
        <v>60.56</v>
      </c>
      <c r="W3" s="4">
        <v>60.56</v>
      </c>
      <c r="X3" s="6">
        <f t="shared" ref="X3:X9" si="0">AVERAGE(D3:W3)</f>
        <v>60.154499999999999</v>
      </c>
      <c r="Y3" s="6">
        <f t="shared" ref="Y3:Y9" si="1">STDEV(D3:W3)</f>
        <v>0.53927314629581735</v>
      </c>
      <c r="AT3" s="1">
        <v>60.56</v>
      </c>
      <c r="AU3" s="1">
        <v>60.56</v>
      </c>
      <c r="AV3" s="1">
        <v>60.56</v>
      </c>
      <c r="AW3" s="1">
        <v>60.56</v>
      </c>
      <c r="AX3" s="1">
        <v>60.56</v>
      </c>
      <c r="AY3" s="1">
        <v>57.62</v>
      </c>
      <c r="AZ3" s="1">
        <v>57.62</v>
      </c>
      <c r="BA3" s="1">
        <v>57.26</v>
      </c>
      <c r="BB3" s="1">
        <v>57.26</v>
      </c>
      <c r="BC3" s="1">
        <v>55.81</v>
      </c>
      <c r="BD3" s="1">
        <v>55.81</v>
      </c>
      <c r="BE3" s="1">
        <v>56.53</v>
      </c>
      <c r="BF3" s="1">
        <v>55.07</v>
      </c>
      <c r="BG3" s="1">
        <v>56.53</v>
      </c>
      <c r="BH3" s="1">
        <v>56.53</v>
      </c>
      <c r="BI3" s="1">
        <v>56.53</v>
      </c>
      <c r="BJ3" s="1">
        <v>55.81</v>
      </c>
      <c r="BK3" s="1">
        <v>56.53</v>
      </c>
      <c r="BL3" s="1">
        <v>56.9</v>
      </c>
      <c r="BM3" s="1">
        <v>56.9</v>
      </c>
    </row>
    <row r="4" spans="1:66" x14ac:dyDescent="0.25">
      <c r="A4" s="4" t="s">
        <v>84</v>
      </c>
      <c r="B4" s="4" t="s">
        <v>108</v>
      </c>
      <c r="C4" s="4">
        <v>60</v>
      </c>
      <c r="D4" s="4">
        <v>59.83</v>
      </c>
      <c r="E4" s="4">
        <v>60.08</v>
      </c>
      <c r="F4" s="4">
        <v>60.08</v>
      </c>
      <c r="G4" s="4">
        <v>59.83</v>
      </c>
      <c r="H4" s="4">
        <v>60.08</v>
      </c>
      <c r="I4" s="4">
        <v>60.08</v>
      </c>
      <c r="J4" s="4">
        <v>59.83</v>
      </c>
      <c r="K4" s="4">
        <v>60.08</v>
      </c>
      <c r="L4" s="4">
        <v>60.08</v>
      </c>
      <c r="M4" s="4">
        <v>59.83</v>
      </c>
      <c r="N4" s="4">
        <v>60.08</v>
      </c>
      <c r="O4" s="4">
        <v>58.76</v>
      </c>
      <c r="P4" s="4">
        <v>59.83</v>
      </c>
      <c r="Q4" s="4">
        <v>60.08</v>
      </c>
      <c r="R4" s="4">
        <v>59.25</v>
      </c>
      <c r="S4" s="4">
        <v>58.91</v>
      </c>
      <c r="T4" s="4">
        <v>59.48</v>
      </c>
      <c r="U4" s="4">
        <v>59.25</v>
      </c>
      <c r="V4" s="4"/>
      <c r="W4" s="4">
        <v>60.82</v>
      </c>
      <c r="X4" s="6">
        <f t="shared" si="0"/>
        <v>59.803157894736842</v>
      </c>
      <c r="Y4" s="6">
        <f t="shared" si="1"/>
        <v>0.48608472777191802</v>
      </c>
      <c r="AT4" s="1">
        <v>60.82</v>
      </c>
      <c r="AU4" s="1">
        <v>59.15</v>
      </c>
      <c r="AV4" s="1">
        <v>60.68</v>
      </c>
      <c r="AW4" s="1">
        <v>60.1</v>
      </c>
      <c r="AX4" s="1">
        <v>60.1</v>
      </c>
      <c r="AY4" s="1">
        <v>60.1</v>
      </c>
      <c r="AZ4" s="1">
        <v>60.1</v>
      </c>
      <c r="BA4" s="1">
        <v>60.1</v>
      </c>
      <c r="BB4" s="1">
        <v>60.1</v>
      </c>
      <c r="BC4" s="1">
        <v>60.1</v>
      </c>
      <c r="BD4" s="1">
        <v>60.1</v>
      </c>
      <c r="BE4" s="1">
        <v>57.24</v>
      </c>
      <c r="BF4" s="1">
        <v>60.1</v>
      </c>
      <c r="BG4" s="1">
        <v>60.1</v>
      </c>
      <c r="BH4" s="1">
        <v>60.1</v>
      </c>
      <c r="BI4" s="1">
        <v>60.1</v>
      </c>
      <c r="BJ4" s="1">
        <v>58.58</v>
      </c>
      <c r="BK4" s="1">
        <v>58.58</v>
      </c>
      <c r="BL4" s="1">
        <v>58.82</v>
      </c>
      <c r="BM4" s="1">
        <v>57.64</v>
      </c>
      <c r="BN4" s="1">
        <v>58.82</v>
      </c>
    </row>
    <row r="5" spans="1:66" x14ac:dyDescent="0.25">
      <c r="A5" s="4" t="s">
        <v>83</v>
      </c>
      <c r="B5" s="4" t="s">
        <v>108</v>
      </c>
      <c r="C5" s="4">
        <v>60</v>
      </c>
      <c r="D5" s="4">
        <v>60.38</v>
      </c>
      <c r="E5" s="4">
        <v>59.6</v>
      </c>
      <c r="F5" s="4">
        <v>59.6</v>
      </c>
      <c r="G5" s="4">
        <v>59.6</v>
      </c>
      <c r="H5" s="4">
        <v>59.6</v>
      </c>
      <c r="I5" s="4">
        <v>60.93</v>
      </c>
      <c r="J5" s="4">
        <v>60.11</v>
      </c>
      <c r="K5" s="4">
        <v>60.06</v>
      </c>
      <c r="L5" s="4">
        <v>59.32</v>
      </c>
      <c r="M5" s="4">
        <v>59.26</v>
      </c>
      <c r="N5" s="4">
        <v>59.26</v>
      </c>
      <c r="O5" s="4">
        <v>59.26</v>
      </c>
      <c r="P5" s="4">
        <v>59.26</v>
      </c>
      <c r="Q5" s="4">
        <v>59.26</v>
      </c>
      <c r="R5" s="4">
        <v>59.26</v>
      </c>
      <c r="S5" s="4">
        <v>59.34</v>
      </c>
      <c r="T5" s="4">
        <v>59.26</v>
      </c>
      <c r="U5" s="4">
        <v>58.77</v>
      </c>
      <c r="V5" s="4">
        <v>59.6</v>
      </c>
      <c r="W5" s="4">
        <v>58</v>
      </c>
      <c r="X5" s="6">
        <f t="shared" si="0"/>
        <v>59.486499999999999</v>
      </c>
      <c r="Y5" s="6">
        <f t="shared" si="1"/>
        <v>0.59804308065204625</v>
      </c>
      <c r="AT5" s="1">
        <v>58</v>
      </c>
      <c r="AU5" s="1">
        <v>58</v>
      </c>
      <c r="AV5" s="1">
        <v>57.09</v>
      </c>
      <c r="AW5" s="1">
        <v>57.93</v>
      </c>
      <c r="AX5" s="1">
        <v>57.23</v>
      </c>
      <c r="AY5" s="1">
        <v>57.17</v>
      </c>
      <c r="AZ5" s="1">
        <v>57.17</v>
      </c>
      <c r="BA5" s="1">
        <v>56.32</v>
      </c>
      <c r="BB5" s="1">
        <v>56.4</v>
      </c>
      <c r="BC5" s="1">
        <v>58.77</v>
      </c>
      <c r="BD5" s="1">
        <v>57.65</v>
      </c>
      <c r="BE5" s="1">
        <v>58.49</v>
      </c>
      <c r="BF5" s="1">
        <v>59.26</v>
      </c>
      <c r="BG5" s="1">
        <v>58.49</v>
      </c>
      <c r="BH5" s="1">
        <v>58.49</v>
      </c>
      <c r="BI5" s="1">
        <v>58.49</v>
      </c>
      <c r="BJ5" s="1">
        <v>58.55</v>
      </c>
      <c r="BK5" s="1">
        <v>58.49</v>
      </c>
      <c r="BL5" s="1">
        <v>46.26</v>
      </c>
      <c r="BM5" s="1">
        <v>56.88</v>
      </c>
    </row>
    <row r="6" spans="1:66" x14ac:dyDescent="0.25">
      <c r="A6" s="4" t="s">
        <v>47</v>
      </c>
      <c r="B6" s="4" t="s">
        <v>108</v>
      </c>
      <c r="C6" s="4">
        <v>80</v>
      </c>
      <c r="D6" s="4">
        <v>80.349999999999994</v>
      </c>
      <c r="E6" s="4">
        <v>80.09</v>
      </c>
      <c r="F6" s="4">
        <v>78.849999999999994</v>
      </c>
      <c r="G6" s="4">
        <v>78.209999999999994</v>
      </c>
      <c r="H6" s="4">
        <v>78.209999999999994</v>
      </c>
      <c r="I6" s="4">
        <v>78.67</v>
      </c>
      <c r="J6" s="4">
        <v>78.209999999999994</v>
      </c>
      <c r="K6" s="4">
        <v>78.209999999999994</v>
      </c>
      <c r="L6" s="4">
        <v>78.209999999999994</v>
      </c>
      <c r="M6" s="4">
        <v>78.209999999999994</v>
      </c>
      <c r="N6" s="4">
        <v>78.209999999999994</v>
      </c>
      <c r="O6" s="4">
        <v>77.45</v>
      </c>
      <c r="P6" s="4">
        <v>78.209999999999994</v>
      </c>
      <c r="Q6" s="4">
        <v>77.91</v>
      </c>
      <c r="R6" s="4">
        <v>77.23</v>
      </c>
      <c r="S6" s="4">
        <v>77.45</v>
      </c>
      <c r="T6" s="4">
        <v>78.209999999999994</v>
      </c>
      <c r="U6" s="4">
        <v>78.209999999999994</v>
      </c>
      <c r="V6" s="4">
        <v>78.209999999999994</v>
      </c>
      <c r="W6" s="4">
        <v>77.45</v>
      </c>
      <c r="X6" s="6">
        <f t="shared" si="0"/>
        <v>78.288000000000025</v>
      </c>
      <c r="Y6" s="6">
        <f t="shared" si="1"/>
        <v>0.7744852280199096</v>
      </c>
      <c r="AW6" s="1">
        <v>74.290000000000006</v>
      </c>
      <c r="AX6" s="1">
        <v>76.81</v>
      </c>
      <c r="AY6" s="1">
        <v>76.81</v>
      </c>
    </row>
    <row r="7" spans="1:66" x14ac:dyDescent="0.25">
      <c r="A7" s="4" t="s">
        <v>48</v>
      </c>
      <c r="B7" s="4" t="s">
        <v>108</v>
      </c>
      <c r="C7" s="4">
        <v>80</v>
      </c>
      <c r="D7" s="4">
        <v>80.75</v>
      </c>
      <c r="E7" s="4">
        <v>80.75</v>
      </c>
      <c r="F7" s="4">
        <v>80.75</v>
      </c>
      <c r="G7" s="4">
        <v>80.75</v>
      </c>
      <c r="H7" s="4">
        <v>81.14</v>
      </c>
      <c r="I7" s="4">
        <v>81.14</v>
      </c>
      <c r="J7" s="4">
        <v>80.75</v>
      </c>
      <c r="K7" s="4">
        <v>81.14</v>
      </c>
      <c r="L7" s="4">
        <v>81.14</v>
      </c>
      <c r="M7" s="4">
        <v>81.14</v>
      </c>
      <c r="N7" s="4">
        <v>81.849999999999994</v>
      </c>
      <c r="O7" s="4">
        <v>81.14</v>
      </c>
      <c r="P7" s="4">
        <v>81.849999999999994</v>
      </c>
      <c r="Q7" s="4">
        <v>81.849999999999994</v>
      </c>
      <c r="R7" s="4">
        <v>81.849999999999994</v>
      </c>
      <c r="S7" s="4">
        <v>81.849999999999994</v>
      </c>
      <c r="T7" s="4">
        <v>81.849999999999994</v>
      </c>
      <c r="U7" s="4">
        <v>81.849999999999994</v>
      </c>
      <c r="V7" s="4">
        <v>74.45</v>
      </c>
      <c r="W7" s="4">
        <v>81.849999999999994</v>
      </c>
      <c r="X7" s="6">
        <f t="shared" si="0"/>
        <v>80.991999999999976</v>
      </c>
      <c r="Y7" s="6">
        <f t="shared" si="1"/>
        <v>1.6077332850287909</v>
      </c>
      <c r="AT7" s="1">
        <v>81.849999999999994</v>
      </c>
      <c r="AU7" s="1">
        <v>81.849999999999994</v>
      </c>
      <c r="AV7" s="1">
        <v>81.14</v>
      </c>
    </row>
    <row r="8" spans="1:66" x14ac:dyDescent="0.25">
      <c r="A8" s="4" t="s">
        <v>84</v>
      </c>
      <c r="B8" s="4" t="s">
        <v>108</v>
      </c>
      <c r="C8" s="4">
        <v>80</v>
      </c>
      <c r="D8" s="4">
        <v>81.33</v>
      </c>
      <c r="E8" s="4">
        <v>81.33</v>
      </c>
      <c r="F8" s="4">
        <v>81.33</v>
      </c>
      <c r="G8" s="4">
        <v>80.739999999999995</v>
      </c>
      <c r="H8" s="4">
        <v>80.739999999999995</v>
      </c>
      <c r="I8" s="4">
        <v>81.89</v>
      </c>
      <c r="J8" s="4">
        <v>81.33</v>
      </c>
      <c r="K8" s="4">
        <v>80.08</v>
      </c>
      <c r="L8" s="4">
        <v>80.08</v>
      </c>
      <c r="M8" s="4">
        <v>80.08</v>
      </c>
      <c r="N8" s="4">
        <v>80.08</v>
      </c>
      <c r="O8" s="4">
        <v>80.08</v>
      </c>
      <c r="P8" s="4">
        <v>80.08</v>
      </c>
      <c r="Q8" s="4">
        <v>80.08</v>
      </c>
      <c r="R8" s="4">
        <v>80.08</v>
      </c>
      <c r="S8" s="4">
        <v>80.08</v>
      </c>
      <c r="T8" s="4">
        <v>80.08</v>
      </c>
      <c r="U8" s="4">
        <v>80.08</v>
      </c>
      <c r="V8" s="4">
        <v>68.63</v>
      </c>
      <c r="W8" s="4">
        <v>79.59</v>
      </c>
      <c r="X8" s="6">
        <f t="shared" si="0"/>
        <v>79.889499999999984</v>
      </c>
      <c r="Y8" s="6">
        <f t="shared" si="1"/>
        <v>2.7242970604697674</v>
      </c>
      <c r="AT8" s="1">
        <v>80.08</v>
      </c>
      <c r="AU8" s="1">
        <v>80.08</v>
      </c>
      <c r="AV8" s="1">
        <v>79.56</v>
      </c>
    </row>
    <row r="9" spans="1:66" x14ac:dyDescent="0.25">
      <c r="A9" s="4" t="s">
        <v>83</v>
      </c>
      <c r="B9" s="4" t="s">
        <v>108</v>
      </c>
      <c r="C9" s="4">
        <v>80</v>
      </c>
      <c r="D9" s="4">
        <v>80.09</v>
      </c>
      <c r="E9" s="4">
        <v>80.930000000000007</v>
      </c>
      <c r="F9" s="4">
        <v>81.7</v>
      </c>
      <c r="G9" s="4">
        <v>81.7</v>
      </c>
      <c r="H9" s="4">
        <v>81.7</v>
      </c>
      <c r="I9" s="4">
        <v>81.760000000000005</v>
      </c>
      <c r="J9" s="4">
        <v>81.7</v>
      </c>
      <c r="K9" s="4">
        <v>80.09</v>
      </c>
      <c r="L9" s="4">
        <v>80.09</v>
      </c>
      <c r="M9" s="4">
        <v>80.09</v>
      </c>
      <c r="N9" s="4">
        <v>80.09</v>
      </c>
      <c r="O9" s="4">
        <v>78.48</v>
      </c>
      <c r="P9" s="4">
        <v>78.48</v>
      </c>
      <c r="Q9" s="4">
        <v>78.48</v>
      </c>
      <c r="R9" s="4">
        <v>78.48</v>
      </c>
      <c r="S9" s="4">
        <v>78.48</v>
      </c>
      <c r="T9" s="4">
        <v>78.48</v>
      </c>
      <c r="U9" s="4">
        <v>78.48</v>
      </c>
      <c r="V9" s="4">
        <v>76.09</v>
      </c>
      <c r="W9" s="4">
        <v>76.87</v>
      </c>
      <c r="X9" s="6">
        <f t="shared" si="0"/>
        <v>79.613000000000014</v>
      </c>
      <c r="Y9" s="6">
        <f t="shared" si="1"/>
        <v>1.6831271021836893</v>
      </c>
      <c r="AT9" s="1">
        <v>76.87</v>
      </c>
      <c r="AU9" s="1">
        <v>77.77</v>
      </c>
      <c r="AV9" s="1">
        <v>77.77</v>
      </c>
    </row>
    <row r="10" spans="1:66" x14ac:dyDescent="0.25">
      <c r="A10" s="4" t="s">
        <v>47</v>
      </c>
      <c r="B10" s="4" t="s">
        <v>108</v>
      </c>
      <c r="C10" s="4">
        <v>20</v>
      </c>
      <c r="D10" s="6">
        <v>20.37</v>
      </c>
      <c r="E10" s="6">
        <v>20.37</v>
      </c>
      <c r="F10" s="6">
        <v>20.37</v>
      </c>
      <c r="G10" s="6">
        <v>20.37</v>
      </c>
      <c r="H10" s="6">
        <v>20.36</v>
      </c>
      <c r="I10" s="6">
        <v>20.37</v>
      </c>
      <c r="J10" s="6">
        <v>20.37</v>
      </c>
      <c r="K10" s="6">
        <v>20.36</v>
      </c>
      <c r="L10" s="6">
        <v>20.37</v>
      </c>
      <c r="M10" s="6">
        <v>19.54</v>
      </c>
      <c r="N10" s="6">
        <v>19.54</v>
      </c>
      <c r="O10" s="6">
        <v>19.54</v>
      </c>
      <c r="P10" s="6">
        <v>19.54</v>
      </c>
      <c r="Q10" s="6">
        <v>19.54</v>
      </c>
      <c r="R10" s="6">
        <v>19.54</v>
      </c>
      <c r="S10" s="6">
        <v>19.54</v>
      </c>
      <c r="T10" s="6">
        <v>19.54</v>
      </c>
      <c r="U10" s="6">
        <v>19.54</v>
      </c>
      <c r="V10" s="6">
        <v>19.54</v>
      </c>
      <c r="W10" s="6">
        <v>19.54</v>
      </c>
      <c r="X10" s="6">
        <f t="shared" ref="X10:X13" si="2">AVERAGE(D10:W10)</f>
        <v>19.912500000000005</v>
      </c>
      <c r="Y10" s="6">
        <f t="shared" ref="Y10:Y13" si="3">STDEV(D10:W10)</f>
        <v>0.42252218876646058</v>
      </c>
    </row>
    <row r="11" spans="1:66" x14ac:dyDescent="0.25">
      <c r="A11" s="4" t="s">
        <v>48</v>
      </c>
      <c r="B11" s="4" t="s">
        <v>108</v>
      </c>
      <c r="C11" s="4">
        <v>20</v>
      </c>
      <c r="D11" s="6">
        <v>21.14</v>
      </c>
      <c r="E11" s="6">
        <v>21.14</v>
      </c>
      <c r="F11" s="6">
        <v>21.14</v>
      </c>
      <c r="G11" s="6">
        <v>21.14</v>
      </c>
      <c r="H11" s="6">
        <v>21.14</v>
      </c>
      <c r="I11" s="6">
        <v>21.14</v>
      </c>
      <c r="J11" s="6">
        <v>21.14</v>
      </c>
      <c r="K11" s="6">
        <v>21.14</v>
      </c>
      <c r="L11" s="6">
        <v>21.14</v>
      </c>
      <c r="M11" s="6">
        <v>20.329999999999998</v>
      </c>
      <c r="N11" s="6">
        <v>21.14</v>
      </c>
      <c r="O11" s="6">
        <v>21.14</v>
      </c>
      <c r="P11" s="6">
        <v>19.52</v>
      </c>
      <c r="Q11" s="6">
        <v>21.14</v>
      </c>
      <c r="R11" s="6">
        <v>21.14</v>
      </c>
      <c r="S11" s="6">
        <v>20.32</v>
      </c>
      <c r="T11" s="6">
        <v>21.14</v>
      </c>
      <c r="U11" s="6">
        <v>20.329999999999998</v>
      </c>
      <c r="V11" s="6">
        <v>20.329999999999998</v>
      </c>
      <c r="W11" s="6">
        <v>20.329999999999998</v>
      </c>
      <c r="X11" s="6">
        <f t="shared" si="2"/>
        <v>20.855999999999991</v>
      </c>
      <c r="Y11" s="6">
        <f t="shared" si="3"/>
        <v>0.476173343050175</v>
      </c>
    </row>
    <row r="12" spans="1:66" x14ac:dyDescent="0.25">
      <c r="A12" s="4" t="s">
        <v>84</v>
      </c>
      <c r="B12" s="4" t="s">
        <v>108</v>
      </c>
      <c r="C12" s="4">
        <v>20</v>
      </c>
      <c r="D12" s="6">
        <v>20.13</v>
      </c>
      <c r="E12" s="6">
        <v>20.13</v>
      </c>
      <c r="F12" s="6">
        <v>20.13</v>
      </c>
      <c r="G12" s="6">
        <v>20.13</v>
      </c>
      <c r="H12" s="6">
        <v>20.13</v>
      </c>
      <c r="I12" s="6">
        <v>19.38</v>
      </c>
      <c r="J12" s="6">
        <v>19.38</v>
      </c>
      <c r="K12" s="6">
        <v>19.38</v>
      </c>
      <c r="L12" s="6">
        <v>19.38</v>
      </c>
      <c r="M12" s="6">
        <v>19.53</v>
      </c>
      <c r="N12" s="6">
        <v>20.94</v>
      </c>
      <c r="O12" s="6">
        <v>20.94</v>
      </c>
      <c r="P12" s="6">
        <v>20.94</v>
      </c>
      <c r="Q12" s="6">
        <v>20.94</v>
      </c>
      <c r="R12" s="6">
        <v>20.190000000000001</v>
      </c>
      <c r="S12" s="6">
        <v>20.190000000000001</v>
      </c>
      <c r="T12" s="6">
        <v>20.190000000000001</v>
      </c>
      <c r="U12" s="6">
        <v>20.190000000000001</v>
      </c>
      <c r="V12" s="6">
        <v>20.190000000000001</v>
      </c>
      <c r="W12" s="6">
        <v>20.190000000000001</v>
      </c>
      <c r="X12" s="6">
        <f t="shared" si="2"/>
        <v>20.13</v>
      </c>
      <c r="Y12" s="6">
        <f t="shared" si="3"/>
        <v>0.52595777296981672</v>
      </c>
    </row>
    <row r="13" spans="1:66" x14ac:dyDescent="0.25">
      <c r="A13" s="4" t="s">
        <v>83</v>
      </c>
      <c r="B13" s="4" t="s">
        <v>108</v>
      </c>
      <c r="C13" s="4">
        <v>20</v>
      </c>
      <c r="D13" s="6">
        <v>20.32</v>
      </c>
      <c r="E13" s="6">
        <v>20.32</v>
      </c>
      <c r="F13" s="6">
        <v>21.1</v>
      </c>
      <c r="G13" s="6">
        <v>19.489999999999998</v>
      </c>
      <c r="H13" s="6">
        <v>19.489999999999998</v>
      </c>
      <c r="I13" s="6">
        <v>20.27</v>
      </c>
      <c r="J13" s="6">
        <v>20.27</v>
      </c>
      <c r="K13" s="6">
        <v>20.329999999999998</v>
      </c>
      <c r="L13" s="6">
        <v>19.5</v>
      </c>
      <c r="M13" s="6">
        <v>19.489999999999998</v>
      </c>
      <c r="N13" s="6">
        <v>20.43</v>
      </c>
      <c r="O13" s="6">
        <v>19.600000000000001</v>
      </c>
      <c r="P13" s="6">
        <v>18.78</v>
      </c>
      <c r="Q13" s="6">
        <v>19.600000000000001</v>
      </c>
      <c r="R13" s="6">
        <v>19.600000000000001</v>
      </c>
      <c r="S13" s="6">
        <v>19.600000000000001</v>
      </c>
      <c r="T13" s="6">
        <v>19.600000000000001</v>
      </c>
      <c r="U13" s="6">
        <v>19.600000000000001</v>
      </c>
      <c r="V13" s="6">
        <v>19.600000000000001</v>
      </c>
      <c r="W13" s="6">
        <v>19.600000000000001</v>
      </c>
      <c r="X13" s="6">
        <f t="shared" si="2"/>
        <v>19.829500000000007</v>
      </c>
      <c r="Y13" s="6">
        <f t="shared" si="3"/>
        <v>0.51665396136047714</v>
      </c>
    </row>
    <row r="14" spans="1:66" x14ac:dyDescent="0.25">
      <c r="A14" s="4" t="s">
        <v>47</v>
      </c>
      <c r="B14" s="4" t="s">
        <v>108</v>
      </c>
      <c r="C14" s="4">
        <v>40</v>
      </c>
      <c r="D14" s="6">
        <v>40.909999999999997</v>
      </c>
      <c r="E14" s="6">
        <v>39.97</v>
      </c>
      <c r="F14" s="6">
        <v>40.909999999999997</v>
      </c>
      <c r="G14" s="6">
        <v>40.76</v>
      </c>
      <c r="H14" s="6">
        <v>40.909999999999997</v>
      </c>
      <c r="I14" s="6">
        <v>40.909999999999997</v>
      </c>
      <c r="J14" s="6">
        <v>39.020000000000003</v>
      </c>
      <c r="K14" s="6">
        <v>40.909999999999997</v>
      </c>
      <c r="L14" s="6">
        <v>40.909999999999997</v>
      </c>
      <c r="M14" s="6">
        <v>40.909999999999997</v>
      </c>
      <c r="N14" s="6">
        <v>40.76</v>
      </c>
      <c r="O14" s="6">
        <v>40.76</v>
      </c>
      <c r="P14" s="6">
        <v>39.97</v>
      </c>
      <c r="Q14" s="6">
        <v>39.97</v>
      </c>
      <c r="R14" s="6">
        <v>39.159999999999997</v>
      </c>
      <c r="S14" s="6">
        <v>39.159999999999997</v>
      </c>
      <c r="T14" s="6">
        <v>39.159999999999997</v>
      </c>
      <c r="U14" s="6">
        <v>39.159999999999997</v>
      </c>
      <c r="V14" s="6">
        <v>39.159999999999997</v>
      </c>
      <c r="W14" s="6">
        <v>38.369999999999997</v>
      </c>
      <c r="X14" s="6">
        <f t="shared" ref="X14:X17" si="4">AVERAGE(D14:W14)</f>
        <v>40.087499999999991</v>
      </c>
      <c r="Y14" s="6">
        <f t="shared" ref="Y14:Y17" si="5">STDEV(D14:W14)</f>
        <v>0.87432304640429293</v>
      </c>
      <c r="AT14" s="1">
        <v>39.159999999999997</v>
      </c>
      <c r="AU14" s="1">
        <v>39.020000000000003</v>
      </c>
      <c r="AV14" s="1">
        <v>38.369999999999997</v>
      </c>
      <c r="AW14" s="1">
        <v>38.369999999999997</v>
      </c>
      <c r="AX14" s="1">
        <v>38.229999999999997</v>
      </c>
      <c r="AY14" s="1">
        <v>39.159999999999997</v>
      </c>
      <c r="AZ14" s="1">
        <v>39.159999999999997</v>
      </c>
    </row>
    <row r="15" spans="1:66" x14ac:dyDescent="0.25">
      <c r="A15" s="4" t="s">
        <v>48</v>
      </c>
      <c r="B15" s="4" t="s">
        <v>108</v>
      </c>
      <c r="C15" s="4">
        <v>40</v>
      </c>
      <c r="D15" s="6">
        <v>40.14</v>
      </c>
      <c r="E15" s="6">
        <v>40.14</v>
      </c>
      <c r="F15" s="6">
        <v>40.14</v>
      </c>
      <c r="G15" s="6">
        <v>39.99</v>
      </c>
      <c r="H15" s="6">
        <v>39.200000000000003</v>
      </c>
      <c r="I15" s="6">
        <v>40.14</v>
      </c>
      <c r="J15" s="6">
        <v>40.14</v>
      </c>
      <c r="K15" s="6">
        <v>40.14</v>
      </c>
      <c r="L15" s="6">
        <v>40.14</v>
      </c>
      <c r="M15" s="6">
        <v>40.14</v>
      </c>
      <c r="N15" s="6">
        <v>40.14</v>
      </c>
      <c r="O15" s="6">
        <v>40.14</v>
      </c>
      <c r="P15" s="6">
        <v>39.99</v>
      </c>
      <c r="Q15" s="6">
        <v>39.200000000000003</v>
      </c>
      <c r="R15" s="6">
        <v>39.99</v>
      </c>
      <c r="S15" s="6">
        <v>39.99</v>
      </c>
      <c r="T15" s="6">
        <v>39.200000000000003</v>
      </c>
      <c r="U15" s="6">
        <v>39.99</v>
      </c>
      <c r="V15" s="6">
        <v>39.99</v>
      </c>
      <c r="W15" s="6">
        <v>39.200000000000003</v>
      </c>
      <c r="X15" s="6">
        <f t="shared" si="4"/>
        <v>39.907000000000004</v>
      </c>
      <c r="Y15" s="6">
        <f t="shared" si="5"/>
        <v>0.36875466098749093</v>
      </c>
      <c r="AT15" s="1">
        <v>39.99</v>
      </c>
      <c r="AU15" s="1">
        <v>39.99</v>
      </c>
      <c r="AV15" s="1">
        <v>39.99</v>
      </c>
      <c r="AW15" s="1">
        <v>39.200000000000003</v>
      </c>
      <c r="AX15" s="1">
        <v>39.200000000000003</v>
      </c>
      <c r="AY15" s="1">
        <v>39.200000000000003</v>
      </c>
      <c r="AZ15" s="1">
        <v>39.200000000000003</v>
      </c>
    </row>
    <row r="16" spans="1:66" x14ac:dyDescent="0.25">
      <c r="A16" s="4" t="s">
        <v>84</v>
      </c>
      <c r="B16" s="4" t="s">
        <v>108</v>
      </c>
      <c r="C16" s="4">
        <v>40</v>
      </c>
      <c r="D16" s="6">
        <v>39.71</v>
      </c>
      <c r="E16" s="6">
        <v>40.17</v>
      </c>
      <c r="F16" s="6">
        <v>40.17</v>
      </c>
      <c r="G16" s="6">
        <v>40.17</v>
      </c>
      <c r="H16" s="6">
        <v>40.17</v>
      </c>
      <c r="I16" s="6">
        <v>40.17</v>
      </c>
      <c r="J16" s="6">
        <v>40.270000000000003</v>
      </c>
      <c r="K16" s="6">
        <v>40.72</v>
      </c>
      <c r="L16" s="6">
        <v>40.72</v>
      </c>
      <c r="M16" s="6">
        <v>40.72</v>
      </c>
      <c r="N16" s="6">
        <v>40.72</v>
      </c>
      <c r="O16" s="6">
        <v>39.15</v>
      </c>
      <c r="P16" s="6">
        <v>40.72</v>
      </c>
      <c r="Q16" s="6">
        <v>40.270000000000003</v>
      </c>
      <c r="R16" s="6">
        <v>40.17</v>
      </c>
      <c r="S16" s="6">
        <v>40.17</v>
      </c>
      <c r="T16" s="6">
        <v>40.17</v>
      </c>
      <c r="U16" s="6">
        <v>40.17</v>
      </c>
      <c r="V16" s="6">
        <v>40.17</v>
      </c>
      <c r="W16" s="6">
        <v>39.03</v>
      </c>
      <c r="X16" s="6">
        <f t="shared" si="4"/>
        <v>40.186499999999988</v>
      </c>
      <c r="Y16" s="6">
        <f t="shared" si="5"/>
        <v>0.46332068012509292</v>
      </c>
      <c r="AT16" s="1">
        <v>39.71</v>
      </c>
      <c r="AU16" s="1">
        <v>39.71</v>
      </c>
      <c r="AV16" s="1">
        <v>39.159999999999997</v>
      </c>
      <c r="AW16" s="1">
        <v>39.71</v>
      </c>
      <c r="AX16" s="1">
        <v>39.03</v>
      </c>
      <c r="AY16" s="1">
        <v>39.71</v>
      </c>
      <c r="AZ16" s="1">
        <v>39.71</v>
      </c>
    </row>
    <row r="17" spans="1:63" x14ac:dyDescent="0.25">
      <c r="A17" s="4" t="s">
        <v>83</v>
      </c>
      <c r="B17" s="4" t="s">
        <v>108</v>
      </c>
      <c r="C17" s="4">
        <v>40</v>
      </c>
      <c r="D17" s="6">
        <v>39.729999999999997</v>
      </c>
      <c r="E17" s="6">
        <v>39.729999999999997</v>
      </c>
      <c r="F17" s="6">
        <v>39.67</v>
      </c>
      <c r="G17" s="6">
        <v>39.729999999999997</v>
      </c>
      <c r="H17" s="6">
        <v>41.26</v>
      </c>
      <c r="I17" s="6">
        <v>41.32</v>
      </c>
      <c r="J17" s="6">
        <v>41.32</v>
      </c>
      <c r="K17" s="6">
        <v>40.56</v>
      </c>
      <c r="L17" s="6">
        <v>39.67</v>
      </c>
      <c r="M17" s="6">
        <v>39.729999999999997</v>
      </c>
      <c r="N17" s="6">
        <v>40.56</v>
      </c>
      <c r="O17" s="6">
        <v>39.729999999999997</v>
      </c>
      <c r="P17" s="6">
        <v>40.5</v>
      </c>
      <c r="Q17" s="6">
        <v>40.56</v>
      </c>
      <c r="R17" s="6">
        <v>39.729999999999997</v>
      </c>
      <c r="S17" s="6">
        <v>39.67</v>
      </c>
      <c r="T17" s="6">
        <v>39.67</v>
      </c>
      <c r="U17" s="6">
        <v>39.67</v>
      </c>
      <c r="V17" s="6">
        <v>38.909999999999997</v>
      </c>
      <c r="W17" s="6">
        <v>38.909999999999997</v>
      </c>
      <c r="X17" s="6">
        <f t="shared" si="4"/>
        <v>40.031499999999987</v>
      </c>
      <c r="Y17" s="6">
        <f t="shared" si="5"/>
        <v>0.71087251799609374</v>
      </c>
      <c r="AT17" s="1">
        <v>38.08</v>
      </c>
      <c r="AU17" s="1">
        <v>38.08</v>
      </c>
      <c r="AV17" s="1">
        <v>38.909999999999997</v>
      </c>
      <c r="AW17" s="1">
        <v>38.909999999999997</v>
      </c>
      <c r="AX17" s="1">
        <v>38.909999999999997</v>
      </c>
      <c r="AY17" s="1">
        <v>38.85</v>
      </c>
      <c r="AZ17" s="1">
        <v>38.909999999999997</v>
      </c>
    </row>
    <row r="18" spans="1:63" x14ac:dyDescent="0.25">
      <c r="A18" s="4" t="s">
        <v>47</v>
      </c>
      <c r="B18" s="4" t="s">
        <v>108</v>
      </c>
      <c r="C18" s="4">
        <v>-20</v>
      </c>
      <c r="D18" s="6">
        <v>-20.22</v>
      </c>
      <c r="E18" s="6">
        <v>-20.22</v>
      </c>
      <c r="F18" s="6">
        <v>-20.22</v>
      </c>
      <c r="G18" s="6">
        <v>-20.22</v>
      </c>
      <c r="H18" s="6">
        <v>-20.22</v>
      </c>
      <c r="I18" s="6">
        <v>-20.22</v>
      </c>
      <c r="J18" s="6">
        <v>-20.22</v>
      </c>
      <c r="K18" s="6">
        <v>-20.22</v>
      </c>
      <c r="L18" s="6">
        <v>-20.22</v>
      </c>
      <c r="M18" s="6">
        <v>-20.22</v>
      </c>
      <c r="N18" s="6">
        <v>-20.22</v>
      </c>
      <c r="O18" s="6">
        <v>-20.22</v>
      </c>
      <c r="P18" s="6">
        <v>-19.54</v>
      </c>
      <c r="Q18" s="6">
        <v>-18.850000000000001</v>
      </c>
      <c r="R18" s="6">
        <v>-19.12</v>
      </c>
      <c r="S18" s="6">
        <v>-18.850000000000001</v>
      </c>
      <c r="T18" s="6">
        <v>-19.52</v>
      </c>
      <c r="U18" s="6">
        <v>-19.54</v>
      </c>
      <c r="V18" s="6">
        <v>-19.54</v>
      </c>
      <c r="W18" s="6">
        <v>-19.54</v>
      </c>
      <c r="X18" s="6">
        <f t="shared" ref="X18:X21" si="6">AVERAGE(D18:W18)</f>
        <v>-19.857000000000006</v>
      </c>
      <c r="Y18" s="6">
        <f t="shared" ref="Y18:Y21" si="7">STDEV(D18:W18)</f>
        <v>0.49566648379519668</v>
      </c>
      <c r="AT18" s="1">
        <v>-19.12</v>
      </c>
      <c r="AU18" s="1">
        <v>-18.420000000000002</v>
      </c>
      <c r="AV18" s="1">
        <v>-18</v>
      </c>
      <c r="AW18" s="1">
        <v>-18</v>
      </c>
      <c r="AX18" s="1">
        <v>-18</v>
      </c>
      <c r="AY18" s="1">
        <v>-18</v>
      </c>
      <c r="AZ18" s="1">
        <v>-18</v>
      </c>
      <c r="BA18" s="1">
        <v>-18</v>
      </c>
      <c r="BB18" s="1">
        <v>-18</v>
      </c>
      <c r="BC18" s="1">
        <v>-18.420000000000002</v>
      </c>
      <c r="BD18" s="1">
        <v>-18.420000000000002</v>
      </c>
      <c r="BE18" s="1">
        <v>-18</v>
      </c>
      <c r="BF18" s="1">
        <v>-18</v>
      </c>
      <c r="BG18" s="1">
        <v>-18</v>
      </c>
    </row>
    <row r="19" spans="1:63" x14ac:dyDescent="0.25">
      <c r="A19" s="4" t="s">
        <v>48</v>
      </c>
      <c r="B19" s="4" t="s">
        <v>108</v>
      </c>
      <c r="C19" s="4">
        <v>-20</v>
      </c>
      <c r="D19" s="6">
        <v>-20.52</v>
      </c>
      <c r="E19" s="6">
        <v>-20.68</v>
      </c>
      <c r="F19" s="6">
        <v>-20.68</v>
      </c>
      <c r="G19" s="6">
        <v>-20.52</v>
      </c>
      <c r="H19" s="6">
        <v>-20.52</v>
      </c>
      <c r="I19" s="6">
        <v>-20.68</v>
      </c>
      <c r="J19" s="6">
        <v>-20.68</v>
      </c>
      <c r="K19" s="6">
        <v>-20.59</v>
      </c>
      <c r="L19" s="6">
        <v>-20.59</v>
      </c>
      <c r="M19" s="6">
        <v>-20.59</v>
      </c>
      <c r="N19" s="6">
        <v>-20.59</v>
      </c>
      <c r="O19" s="6">
        <v>-20.59</v>
      </c>
      <c r="P19" s="6">
        <v>-20.59</v>
      </c>
      <c r="Q19" s="6">
        <v>-20.59</v>
      </c>
      <c r="R19" s="6">
        <v>-20.59</v>
      </c>
      <c r="S19" s="6">
        <v>-19.420000000000002</v>
      </c>
      <c r="T19" s="6">
        <v>-19.420000000000002</v>
      </c>
      <c r="U19" s="6">
        <v>-20.59</v>
      </c>
      <c r="V19" s="6">
        <v>-19.420000000000002</v>
      </c>
      <c r="W19" s="6">
        <v>-13.76</v>
      </c>
      <c r="X19" s="6">
        <f t="shared" si="6"/>
        <v>-20.080499999999997</v>
      </c>
      <c r="Y19" s="6">
        <f t="shared" si="7"/>
        <v>1.5493783982786875</v>
      </c>
      <c r="AT19" s="1">
        <v>-19.420000000000002</v>
      </c>
      <c r="AU19" s="1">
        <v>-20.59</v>
      </c>
      <c r="AV19" s="1">
        <v>-20.59</v>
      </c>
      <c r="AW19" s="1">
        <v>-19.95</v>
      </c>
      <c r="AX19" s="1">
        <v>-19.95</v>
      </c>
      <c r="AY19" s="1">
        <v>-19.95</v>
      </c>
      <c r="AZ19" s="1">
        <v>-19.420000000000002</v>
      </c>
      <c r="BA19" s="1">
        <v>-19.420000000000002</v>
      </c>
      <c r="BB19" s="1">
        <v>-20.59</v>
      </c>
      <c r="BC19" s="1">
        <v>-19.95</v>
      </c>
      <c r="BD19" s="1">
        <v>-19.420000000000002</v>
      </c>
      <c r="BE19" s="1">
        <v>-19.420000000000002</v>
      </c>
      <c r="BF19" s="1">
        <v>-19.420000000000002</v>
      </c>
    </row>
    <row r="20" spans="1:63" x14ac:dyDescent="0.25">
      <c r="A20" s="4" t="s">
        <v>84</v>
      </c>
      <c r="B20" s="4" t="s">
        <v>108</v>
      </c>
      <c r="C20" s="4">
        <v>-20</v>
      </c>
      <c r="D20" s="6">
        <v>-19.64</v>
      </c>
      <c r="E20" s="6">
        <v>-19.64</v>
      </c>
      <c r="F20" s="6">
        <v>-19.64</v>
      </c>
      <c r="G20" s="6">
        <v>-19.64</v>
      </c>
      <c r="H20" s="6">
        <v>-19.64</v>
      </c>
      <c r="I20" s="6">
        <v>-19.64</v>
      </c>
      <c r="J20" s="6">
        <v>-19.37</v>
      </c>
      <c r="K20" s="6">
        <v>-19.64</v>
      </c>
      <c r="L20" s="6">
        <v>-19.64</v>
      </c>
      <c r="M20" s="6">
        <v>-19.64</v>
      </c>
      <c r="N20" s="6">
        <v>-19.64</v>
      </c>
      <c r="O20" s="6">
        <v>-19.64</v>
      </c>
      <c r="P20" s="6">
        <v>-19.37</v>
      </c>
      <c r="Q20" s="6">
        <v>-19.37</v>
      </c>
      <c r="R20" s="6">
        <v>-19.37</v>
      </c>
      <c r="S20" s="6">
        <v>-19.37</v>
      </c>
      <c r="T20" s="6">
        <v>-19.37</v>
      </c>
      <c r="U20" s="6">
        <v>-19.37</v>
      </c>
      <c r="V20" s="6">
        <v>-19.37</v>
      </c>
      <c r="W20" s="6">
        <v>-12.84</v>
      </c>
      <c r="X20" s="6">
        <f t="shared" si="6"/>
        <v>-19.192</v>
      </c>
      <c r="Y20" s="6">
        <f t="shared" si="7"/>
        <v>1.5010368346404326</v>
      </c>
      <c r="AT20" s="1">
        <v>-19.37</v>
      </c>
      <c r="AU20" s="1">
        <v>-19.37</v>
      </c>
      <c r="AV20" s="1">
        <v>-18.59</v>
      </c>
      <c r="AW20" s="1">
        <v>-18.59</v>
      </c>
      <c r="AX20" s="1">
        <v>-18.59</v>
      </c>
      <c r="AY20" s="1">
        <v>-18.59</v>
      </c>
      <c r="AZ20" s="1">
        <v>-18.59</v>
      </c>
      <c r="BA20" s="1">
        <v>-18.97</v>
      </c>
      <c r="BB20" s="1">
        <v>-18.59</v>
      </c>
      <c r="BC20" s="1">
        <v>-18.59</v>
      </c>
      <c r="BD20" s="1">
        <v>-18.59</v>
      </c>
      <c r="BE20" s="1">
        <v>-18.59</v>
      </c>
      <c r="BF20" s="1">
        <v>-18.59</v>
      </c>
    </row>
    <row r="21" spans="1:63" x14ac:dyDescent="0.25">
      <c r="A21" s="4" t="s">
        <v>83</v>
      </c>
      <c r="B21" s="4" t="s">
        <v>108</v>
      </c>
      <c r="C21" s="4">
        <v>-20</v>
      </c>
      <c r="D21" s="6">
        <v>-20.399999999999999</v>
      </c>
      <c r="E21" s="6">
        <v>-20.399999999999999</v>
      </c>
      <c r="F21" s="6">
        <v>-20.399999999999999</v>
      </c>
      <c r="G21" s="6">
        <v>-20.399999999999999</v>
      </c>
      <c r="H21" s="6">
        <v>-20.399999999999999</v>
      </c>
      <c r="I21" s="6">
        <v>-20.399999999999999</v>
      </c>
      <c r="J21" s="6">
        <v>-20.399999999999999</v>
      </c>
      <c r="K21" s="6">
        <v>-19.600000000000001</v>
      </c>
      <c r="L21" s="6">
        <v>-19.600000000000001</v>
      </c>
      <c r="M21" s="6">
        <v>-19.600000000000001</v>
      </c>
      <c r="N21" s="6">
        <v>-19.600000000000001</v>
      </c>
      <c r="O21" s="6">
        <v>-19.600000000000001</v>
      </c>
      <c r="P21" s="6">
        <v>-20.399999999999999</v>
      </c>
      <c r="Q21" s="6">
        <v>-20.399999999999999</v>
      </c>
      <c r="R21" s="6">
        <v>-20.399999999999999</v>
      </c>
      <c r="S21" s="6">
        <v>-20.399999999999999</v>
      </c>
      <c r="T21" s="6">
        <v>-20.399999999999999</v>
      </c>
      <c r="U21" s="6">
        <v>-19.600000000000001</v>
      </c>
      <c r="V21" s="6">
        <v>-20.399999999999999</v>
      </c>
      <c r="W21" s="6">
        <v>-18.82</v>
      </c>
      <c r="X21" s="6">
        <f t="shared" si="6"/>
        <v>-20.080999999999996</v>
      </c>
      <c r="Y21" s="6">
        <f t="shared" si="7"/>
        <v>0.47579186072992147</v>
      </c>
      <c r="AT21" s="1">
        <v>-20.399999999999999</v>
      </c>
      <c r="AU21" s="1">
        <v>-20.399999999999999</v>
      </c>
      <c r="AV21" s="1">
        <v>-20.399999999999999</v>
      </c>
      <c r="AW21" s="1">
        <v>-20.399999999999999</v>
      </c>
      <c r="AX21" s="1">
        <v>-20.399999999999999</v>
      </c>
      <c r="AY21" s="1">
        <v>-20.55</v>
      </c>
      <c r="AZ21" s="1">
        <v>-20.399999999999999</v>
      </c>
      <c r="BA21" s="1">
        <v>-20.399999999999999</v>
      </c>
      <c r="BB21" s="1">
        <v>-20.399999999999999</v>
      </c>
      <c r="BC21" s="1">
        <v>-20.399999999999999</v>
      </c>
      <c r="BD21" s="1">
        <v>-20.399999999999999</v>
      </c>
      <c r="BE21" s="1">
        <v>-20.399999999999999</v>
      </c>
      <c r="BF21" s="1">
        <v>-20.399999999999999</v>
      </c>
    </row>
    <row r="22" spans="1:63" x14ac:dyDescent="0.25">
      <c r="A22" s="4" t="s">
        <v>47</v>
      </c>
      <c r="B22" s="4" t="s">
        <v>108</v>
      </c>
      <c r="C22" s="4">
        <v>-40</v>
      </c>
      <c r="D22" s="6">
        <v>-39.99</v>
      </c>
      <c r="E22" s="6">
        <v>-39.99</v>
      </c>
      <c r="F22" s="6">
        <v>-39.99</v>
      </c>
      <c r="G22" s="6">
        <v>-39.99</v>
      </c>
      <c r="H22" s="6">
        <v>-39.99</v>
      </c>
      <c r="I22" s="6">
        <v>-39.99</v>
      </c>
      <c r="J22" s="6">
        <v>-39.99</v>
      </c>
      <c r="K22" s="6">
        <v>-39.99</v>
      </c>
      <c r="L22" s="6">
        <v>-39.99</v>
      </c>
      <c r="M22" s="6">
        <v>-39.99</v>
      </c>
      <c r="N22" s="6">
        <v>-39.99</v>
      </c>
      <c r="O22" s="6">
        <v>-39.99</v>
      </c>
      <c r="P22" s="6">
        <v>-39.99</v>
      </c>
      <c r="Q22" s="6">
        <v>-38.51</v>
      </c>
      <c r="R22" s="6">
        <v>-38.51</v>
      </c>
      <c r="S22" s="6">
        <v>-38.18</v>
      </c>
      <c r="T22" s="6">
        <v>-38.18</v>
      </c>
      <c r="U22" s="6">
        <v>-38.92</v>
      </c>
      <c r="V22" s="6">
        <v>-38.51</v>
      </c>
      <c r="W22" s="6">
        <v>-38.18</v>
      </c>
      <c r="X22" s="6">
        <f t="shared" ref="X18:X25" si="8">AVERAGE(D22:W22)</f>
        <v>-39.442999999999991</v>
      </c>
      <c r="Y22" s="6">
        <f t="shared" ref="Y18:Y25" si="9">STDEV(D22:W22)</f>
        <v>0.78002091739834101</v>
      </c>
      <c r="AT22" s="1">
        <v>-38.51</v>
      </c>
      <c r="AU22" s="1">
        <v>-38.18</v>
      </c>
      <c r="AV22" s="1">
        <v>-38.18</v>
      </c>
      <c r="AW22" s="1">
        <v>-38.18</v>
      </c>
      <c r="AX22" s="1">
        <v>-38.18</v>
      </c>
      <c r="AY22" s="1">
        <v>-38.51</v>
      </c>
      <c r="AZ22" s="1">
        <v>-38.18</v>
      </c>
      <c r="BA22" s="1">
        <v>-5.19</v>
      </c>
      <c r="BB22" s="1">
        <v>-37.44</v>
      </c>
      <c r="BC22" s="1">
        <v>-38.51</v>
      </c>
      <c r="BD22" s="1">
        <v>-38.51</v>
      </c>
      <c r="BE22" s="1">
        <v>-38.200000000000003</v>
      </c>
      <c r="BF22" s="1">
        <v>-37.880000000000003</v>
      </c>
      <c r="BG22" s="1">
        <v>-38.51</v>
      </c>
      <c r="BH22" s="1">
        <v>-11.46</v>
      </c>
    </row>
    <row r="23" spans="1:63" x14ac:dyDescent="0.25">
      <c r="A23" s="4" t="s">
        <v>48</v>
      </c>
      <c r="B23" s="4" t="s">
        <v>108</v>
      </c>
      <c r="C23" s="4">
        <v>-40</v>
      </c>
      <c r="D23" s="6">
        <v>-40.1</v>
      </c>
      <c r="E23" s="6">
        <v>-40.1</v>
      </c>
      <c r="F23" s="6">
        <v>-40.1</v>
      </c>
      <c r="G23" s="6">
        <v>-40.21</v>
      </c>
      <c r="H23" s="6">
        <v>-40.21</v>
      </c>
      <c r="I23" s="6">
        <v>-39.76</v>
      </c>
      <c r="J23" s="6">
        <v>-40.21</v>
      </c>
      <c r="K23" s="6">
        <v>-40.1</v>
      </c>
      <c r="L23" s="6">
        <v>-39.76</v>
      </c>
      <c r="M23" s="6">
        <v>-40.21</v>
      </c>
      <c r="N23" s="6">
        <v>-40.1</v>
      </c>
      <c r="O23" s="6">
        <v>-39.76</v>
      </c>
      <c r="P23" s="6">
        <v>-39.76</v>
      </c>
      <c r="Q23" s="6">
        <v>-39.76</v>
      </c>
      <c r="R23" s="6">
        <v>-39.76</v>
      </c>
      <c r="S23" s="6">
        <v>-39.76</v>
      </c>
      <c r="T23" s="6">
        <v>-39.76</v>
      </c>
      <c r="U23" s="6">
        <v>-39.76</v>
      </c>
      <c r="V23" s="6">
        <v>-39.76</v>
      </c>
      <c r="W23" s="6">
        <v>-39.76</v>
      </c>
      <c r="X23" s="6">
        <f t="shared" si="8"/>
        <v>-39.934999999999995</v>
      </c>
      <c r="Y23" s="6">
        <f t="shared" si="9"/>
        <v>0.20202917975798654</v>
      </c>
      <c r="AT23" s="1">
        <v>-39.76</v>
      </c>
      <c r="AU23" s="1">
        <v>-39.76</v>
      </c>
      <c r="AV23" s="1">
        <v>-39.76</v>
      </c>
      <c r="AW23" s="1">
        <v>-39.76</v>
      </c>
      <c r="AX23" s="1">
        <v>-39.76</v>
      </c>
      <c r="AY23" s="1">
        <v>-39.76</v>
      </c>
      <c r="AZ23" s="1">
        <v>-39.76</v>
      </c>
      <c r="BA23" s="1">
        <v>-39.76</v>
      </c>
      <c r="BB23" s="1">
        <v>-36.159999999999997</v>
      </c>
      <c r="BC23" s="1">
        <v>-6.3</v>
      </c>
      <c r="BD23" s="1">
        <v>-39.06</v>
      </c>
      <c r="BE23" s="1">
        <v>-39.06</v>
      </c>
      <c r="BF23" s="1">
        <v>-39.06</v>
      </c>
      <c r="BG23" s="1">
        <v>-39.06</v>
      </c>
      <c r="BH23" s="1">
        <v>-39.06</v>
      </c>
    </row>
    <row r="24" spans="1:63" x14ac:dyDescent="0.25">
      <c r="A24" s="4" t="s">
        <v>84</v>
      </c>
      <c r="B24" s="4" t="s">
        <v>108</v>
      </c>
      <c r="C24" s="4">
        <v>-40</v>
      </c>
      <c r="D24" s="6">
        <v>-40.58</v>
      </c>
      <c r="E24" s="6">
        <v>-40.58</v>
      </c>
      <c r="F24" s="6">
        <v>-40.58</v>
      </c>
      <c r="G24" s="6">
        <v>-40.58</v>
      </c>
      <c r="H24" s="6">
        <v>-40.58</v>
      </c>
      <c r="I24" s="6">
        <v>-40.58</v>
      </c>
      <c r="J24" s="6">
        <v>-40.58</v>
      </c>
      <c r="K24" s="6">
        <v>-40.58</v>
      </c>
      <c r="L24" s="6">
        <v>-40.58</v>
      </c>
      <c r="M24" s="6">
        <v>-40.58</v>
      </c>
      <c r="N24" s="6">
        <v>-40</v>
      </c>
      <c r="O24" s="6">
        <v>-40</v>
      </c>
      <c r="P24" s="6">
        <v>-40.58</v>
      </c>
      <c r="Q24" s="6">
        <v>-40.58</v>
      </c>
      <c r="R24" s="6">
        <v>-40.58</v>
      </c>
      <c r="S24" s="6">
        <v>-40.58</v>
      </c>
      <c r="T24" s="6">
        <v>-40.81</v>
      </c>
      <c r="U24" s="6">
        <v>-40.58</v>
      </c>
      <c r="V24" s="6">
        <v>-39.76</v>
      </c>
      <c r="W24" s="6">
        <v>-40.58</v>
      </c>
      <c r="X24" s="6">
        <f t="shared" si="8"/>
        <v>-40.492500000000007</v>
      </c>
      <c r="Y24" s="6">
        <f t="shared" si="9"/>
        <v>0.25597851472340405</v>
      </c>
      <c r="AT24" s="1">
        <v>-39.840000000000003</v>
      </c>
      <c r="AU24" s="1">
        <v>-39.840000000000003</v>
      </c>
      <c r="AV24" s="1">
        <v>-39.840000000000003</v>
      </c>
      <c r="AW24" s="1">
        <v>-39.840000000000003</v>
      </c>
      <c r="AX24" s="1">
        <v>-39.76</v>
      </c>
      <c r="AY24" s="1">
        <v>-39.840000000000003</v>
      </c>
      <c r="AZ24" s="1">
        <v>-39.76</v>
      </c>
      <c r="BA24" s="1">
        <v>-39.840000000000003</v>
      </c>
      <c r="BB24" s="1">
        <v>-40</v>
      </c>
      <c r="BC24" s="1">
        <v>-39.840000000000003</v>
      </c>
      <c r="BD24" s="1">
        <v>-39.840000000000003</v>
      </c>
      <c r="BE24" s="1">
        <v>-39.76</v>
      </c>
      <c r="BF24" s="1">
        <v>-39.840000000000003</v>
      </c>
      <c r="BG24" s="1">
        <v>-39.020000000000003</v>
      </c>
      <c r="BH24" s="1">
        <v>-39.020000000000003</v>
      </c>
    </row>
    <row r="25" spans="1:63" x14ac:dyDescent="0.25">
      <c r="A25" s="4" t="s">
        <v>83</v>
      </c>
      <c r="B25" s="4" t="s">
        <v>108</v>
      </c>
      <c r="C25" s="4">
        <v>-40</v>
      </c>
      <c r="D25" s="6">
        <v>-40.78</v>
      </c>
      <c r="E25" s="6">
        <v>-40.78</v>
      </c>
      <c r="F25" s="6">
        <v>-40.78</v>
      </c>
      <c r="G25" s="6">
        <v>-40.78</v>
      </c>
      <c r="H25" s="6">
        <v>-40.78</v>
      </c>
      <c r="I25" s="6">
        <v>-39.020000000000003</v>
      </c>
      <c r="J25" s="6">
        <v>-40.78</v>
      </c>
      <c r="K25" s="6">
        <v>-40.78</v>
      </c>
      <c r="L25" s="6">
        <v>-40.78</v>
      </c>
      <c r="M25" s="6">
        <v>-40.03</v>
      </c>
      <c r="N25" s="6">
        <v>-41.52</v>
      </c>
      <c r="O25" s="6">
        <v>-40.03</v>
      </c>
      <c r="P25" s="6">
        <v>-39.770000000000003</v>
      </c>
      <c r="Q25" s="6">
        <v>-40.03</v>
      </c>
      <c r="R25" s="6">
        <v>-40.03</v>
      </c>
      <c r="S25" s="6">
        <v>-40.78</v>
      </c>
      <c r="T25" s="6">
        <v>-40.78</v>
      </c>
      <c r="U25" s="6">
        <v>-40.78</v>
      </c>
      <c r="V25" s="6">
        <v>-40.78</v>
      </c>
      <c r="W25" s="6">
        <v>-40.78</v>
      </c>
      <c r="X25" s="6">
        <f t="shared" si="8"/>
        <v>-40.528499999999987</v>
      </c>
      <c r="Y25" s="6">
        <f t="shared" si="9"/>
        <v>0.54532727981026463</v>
      </c>
      <c r="AT25" s="1">
        <v>-41.89</v>
      </c>
      <c r="AU25" s="1">
        <v>-41.87</v>
      </c>
      <c r="AW25" s="1">
        <v>-41.89</v>
      </c>
      <c r="AX25" s="1">
        <v>-41.52</v>
      </c>
      <c r="AY25" s="1">
        <v>-41.89</v>
      </c>
      <c r="AZ25" s="1">
        <v>-41.52</v>
      </c>
      <c r="BA25" s="1">
        <v>-42.62</v>
      </c>
      <c r="BB25" s="1">
        <v>-41.89</v>
      </c>
      <c r="BC25" s="1">
        <v>-8.94</v>
      </c>
      <c r="BD25" s="1">
        <v>-41.89</v>
      </c>
      <c r="BE25" s="1">
        <v>-41.89</v>
      </c>
      <c r="BF25" s="1">
        <v>-42.62</v>
      </c>
      <c r="BG25" s="1">
        <v>-42.62</v>
      </c>
      <c r="BH25" s="1">
        <v>-42.62</v>
      </c>
    </row>
    <row r="26" spans="1:63" x14ac:dyDescent="0.25">
      <c r="A26" s="4" t="s">
        <v>47</v>
      </c>
      <c r="B26" s="4" t="s">
        <v>108</v>
      </c>
      <c r="C26" s="4">
        <v>-60</v>
      </c>
      <c r="D26" s="6">
        <v>-59.91</v>
      </c>
      <c r="E26" s="6">
        <v>-59.91</v>
      </c>
      <c r="F26" s="6">
        <v>-59.91</v>
      </c>
      <c r="G26" s="6">
        <v>-59.91</v>
      </c>
      <c r="H26" s="6">
        <v>-59.91</v>
      </c>
      <c r="I26" s="6">
        <v>-59.91</v>
      </c>
      <c r="J26" s="6">
        <v>-59.91</v>
      </c>
      <c r="K26" s="6">
        <v>-59.91</v>
      </c>
      <c r="L26" s="6">
        <v>-59.91</v>
      </c>
      <c r="M26" s="6">
        <v>-59.91</v>
      </c>
      <c r="N26" s="6">
        <v>-60.7</v>
      </c>
      <c r="O26" s="6">
        <v>-59.91</v>
      </c>
      <c r="P26" s="6">
        <v>-59.91</v>
      </c>
      <c r="Q26" s="6">
        <v>-59.91</v>
      </c>
      <c r="R26" s="6">
        <v>-60.09</v>
      </c>
      <c r="S26" s="6">
        <v>-60.09</v>
      </c>
      <c r="T26" s="6">
        <v>-59.91</v>
      </c>
      <c r="U26" s="6">
        <v>-58.34</v>
      </c>
      <c r="V26" s="6">
        <v>-60.09</v>
      </c>
      <c r="W26" s="6">
        <v>-59.91</v>
      </c>
      <c r="X26" s="6">
        <f t="shared" ref="X26:X29" si="10">AVERAGE(D26:W26)</f>
        <v>-59.897999999999989</v>
      </c>
      <c r="Y26" s="6">
        <f t="shared" ref="Y26:Y29" si="11">STDEV(D26:W26)</f>
        <v>0.409320360957938</v>
      </c>
      <c r="AT26" s="1">
        <v>-59.12</v>
      </c>
      <c r="AU26" s="1">
        <v>-58.34</v>
      </c>
      <c r="AW26" s="1">
        <v>-59.91</v>
      </c>
      <c r="AX26" s="1">
        <v>-58.34</v>
      </c>
      <c r="AZ26" s="1">
        <v>-58.34</v>
      </c>
      <c r="BA26" s="1">
        <v>-59.91</v>
      </c>
    </row>
    <row r="27" spans="1:63" x14ac:dyDescent="0.25">
      <c r="A27" s="4" t="s">
        <v>48</v>
      </c>
      <c r="B27" s="4" t="s">
        <v>108</v>
      </c>
      <c r="C27" s="4">
        <v>-60</v>
      </c>
      <c r="D27" s="1">
        <v>-59.85</v>
      </c>
      <c r="E27" s="6">
        <v>-59.85</v>
      </c>
      <c r="F27" s="6">
        <v>-59.85</v>
      </c>
      <c r="G27" s="6">
        <v>-59.85</v>
      </c>
      <c r="H27" s="6">
        <v>-59.85</v>
      </c>
      <c r="I27" s="6">
        <v>-59.85</v>
      </c>
      <c r="J27" s="6">
        <v>-59.85</v>
      </c>
      <c r="K27" s="6">
        <v>-59.85</v>
      </c>
      <c r="L27" s="6">
        <v>-59.85</v>
      </c>
      <c r="M27" s="6">
        <v>-59.85</v>
      </c>
      <c r="N27" s="6">
        <v>-59.85</v>
      </c>
      <c r="O27" s="6">
        <v>-59.85</v>
      </c>
      <c r="P27" s="6">
        <v>-59.67</v>
      </c>
      <c r="Q27" s="6">
        <v>-59.85</v>
      </c>
      <c r="R27" s="6">
        <v>-59.85</v>
      </c>
      <c r="S27" s="6">
        <v>-59.46</v>
      </c>
      <c r="T27" s="6">
        <v>-59.85</v>
      </c>
      <c r="U27" s="6">
        <v>-59.85</v>
      </c>
      <c r="V27" s="1">
        <v>-59.13</v>
      </c>
      <c r="W27" s="6">
        <v>-59.85</v>
      </c>
      <c r="X27" s="6">
        <f>AVERAGE(D27:W27)</f>
        <v>-59.785500000000013</v>
      </c>
      <c r="Y27" s="6">
        <f>STDEV(D27:W27)</f>
        <v>0.18059769188942978</v>
      </c>
      <c r="AU27" s="1">
        <v>-59.85</v>
      </c>
      <c r="AV27" s="1">
        <v>-59.67</v>
      </c>
      <c r="AW27" s="1">
        <v>-59.67</v>
      </c>
      <c r="AX27" s="1">
        <v>-59.67</v>
      </c>
      <c r="AY27" s="1">
        <v>-59.85</v>
      </c>
      <c r="AZ27" s="1">
        <v>-59.85</v>
      </c>
      <c r="BA27" s="1">
        <v>-59.85</v>
      </c>
    </row>
    <row r="28" spans="1:63" x14ac:dyDescent="0.25">
      <c r="A28" s="4" t="s">
        <v>84</v>
      </c>
      <c r="B28" s="4" t="s">
        <v>108</v>
      </c>
      <c r="C28" s="4">
        <v>-60</v>
      </c>
      <c r="D28" s="6">
        <v>-60.74</v>
      </c>
      <c r="E28" s="6">
        <v>-60.74</v>
      </c>
      <c r="F28" s="6">
        <v>-60.74</v>
      </c>
      <c r="G28" s="6">
        <v>-60.74</v>
      </c>
      <c r="H28" s="6">
        <v>-60.74</v>
      </c>
      <c r="I28" s="6">
        <v>-60.74</v>
      </c>
      <c r="J28" s="6">
        <v>-61.57</v>
      </c>
      <c r="K28" s="6">
        <v>-61.57</v>
      </c>
      <c r="L28" s="6">
        <v>-60.74</v>
      </c>
      <c r="M28" s="6">
        <v>-61.4</v>
      </c>
      <c r="N28" s="6">
        <v>-61.57</v>
      </c>
      <c r="O28" s="6">
        <v>-61.57</v>
      </c>
      <c r="P28" s="6">
        <v>-61.57</v>
      </c>
      <c r="Q28" s="6">
        <v>-61.57</v>
      </c>
      <c r="R28" s="6">
        <v>-61.5</v>
      </c>
      <c r="S28" s="6">
        <v>-61.57</v>
      </c>
      <c r="T28" s="6">
        <v>-61.64</v>
      </c>
      <c r="U28" s="6">
        <v>-61.57</v>
      </c>
      <c r="V28" s="6">
        <v>-58.8</v>
      </c>
      <c r="W28" s="6">
        <v>-61.57</v>
      </c>
      <c r="X28" s="6">
        <f t="shared" si="10"/>
        <v>-61.132500000000007</v>
      </c>
      <c r="Y28" s="6">
        <f t="shared" si="11"/>
        <v>0.67690374811381171</v>
      </c>
      <c r="AT28" s="1">
        <v>-60.81</v>
      </c>
      <c r="AU28" s="1">
        <v>-60.81</v>
      </c>
      <c r="AV28" s="1">
        <v>-60.81</v>
      </c>
      <c r="AW28" s="1">
        <v>-60.81</v>
      </c>
      <c r="AX28" s="1">
        <v>-60.81</v>
      </c>
      <c r="AY28" s="1">
        <v>-60.74</v>
      </c>
      <c r="AZ28" s="1">
        <v>-60.81</v>
      </c>
    </row>
    <row r="29" spans="1:63" x14ac:dyDescent="0.25">
      <c r="A29" s="4" t="s">
        <v>83</v>
      </c>
      <c r="B29" s="4" t="s">
        <v>108</v>
      </c>
      <c r="C29" s="4">
        <v>-60</v>
      </c>
      <c r="D29" s="6">
        <v>-60.81</v>
      </c>
      <c r="E29" s="6">
        <v>-60.37</v>
      </c>
      <c r="F29" s="6">
        <v>-60.37</v>
      </c>
      <c r="G29" s="6">
        <v>-59.87</v>
      </c>
      <c r="H29" s="6">
        <v>-59.87</v>
      </c>
      <c r="I29" s="6">
        <v>-59.98</v>
      </c>
      <c r="J29" s="6">
        <v>-59.98</v>
      </c>
      <c r="K29" s="6">
        <v>-60.65</v>
      </c>
      <c r="L29" s="6">
        <v>-60.65</v>
      </c>
      <c r="M29" s="6">
        <v>-60.37</v>
      </c>
      <c r="N29" s="6">
        <v>-60.37</v>
      </c>
      <c r="O29" s="6">
        <v>-61.03</v>
      </c>
      <c r="P29" s="6">
        <v>-61.71</v>
      </c>
      <c r="Q29" s="6">
        <v>-61.71</v>
      </c>
      <c r="R29" s="6">
        <v>-61.71</v>
      </c>
      <c r="S29" s="6">
        <v>-61.71</v>
      </c>
      <c r="T29" s="6">
        <v>-61.71</v>
      </c>
      <c r="U29" s="6">
        <v>-61.05</v>
      </c>
      <c r="V29" s="6">
        <v>-60.81</v>
      </c>
      <c r="W29" s="6">
        <v>-59.98</v>
      </c>
      <c r="X29" s="6">
        <f t="shared" si="10"/>
        <v>-60.735500000000002</v>
      </c>
      <c r="Y29" s="6">
        <f t="shared" si="11"/>
        <v>0.67685398409810349</v>
      </c>
      <c r="AT29" s="1">
        <v>-59.98</v>
      </c>
      <c r="AU29" s="1">
        <v>-59.98</v>
      </c>
      <c r="AV29" s="1">
        <v>-59.87</v>
      </c>
      <c r="AW29" s="1">
        <v>-58.82</v>
      </c>
      <c r="AX29" s="1">
        <v>-58.82</v>
      </c>
      <c r="AZ29" s="1">
        <v>-58.8</v>
      </c>
      <c r="BA29" s="1">
        <v>-58.8</v>
      </c>
    </row>
    <row r="30" spans="1:63" x14ac:dyDescent="0.25">
      <c r="A30" s="4" t="s">
        <v>47</v>
      </c>
      <c r="B30" s="4" t="s">
        <v>108</v>
      </c>
      <c r="C30" s="4">
        <v>-80</v>
      </c>
      <c r="D30" s="1">
        <v>-80.5</v>
      </c>
      <c r="E30" s="6">
        <v>-79.44</v>
      </c>
      <c r="F30" s="6">
        <v>-79.44</v>
      </c>
      <c r="G30" s="6">
        <v>-80.25</v>
      </c>
      <c r="H30" s="6">
        <v>-80.25</v>
      </c>
      <c r="I30" s="6">
        <v>-80.25</v>
      </c>
      <c r="J30" s="6">
        <v>-81.03</v>
      </c>
      <c r="K30" s="6">
        <v>-81.03</v>
      </c>
      <c r="L30" s="6">
        <v>-81.05</v>
      </c>
      <c r="M30" s="6">
        <v>-79.44</v>
      </c>
      <c r="N30" s="6">
        <v>-81.05</v>
      </c>
      <c r="O30" s="6">
        <v>-81.05</v>
      </c>
      <c r="P30" s="6">
        <v>-80.25</v>
      </c>
      <c r="Q30" s="6">
        <v>-80.25</v>
      </c>
      <c r="R30" s="6">
        <v>-81.05</v>
      </c>
      <c r="S30" s="6">
        <v>-83.12</v>
      </c>
      <c r="T30" s="6">
        <v>-80.5</v>
      </c>
      <c r="U30" s="6">
        <v>-80.5</v>
      </c>
      <c r="V30" s="6">
        <v>-80.5</v>
      </c>
      <c r="W30" s="6">
        <v>-80.430000000000007</v>
      </c>
      <c r="X30" s="6">
        <f>AVERAGE(D30:W30)</f>
        <v>-80.568999999999988</v>
      </c>
      <c r="Y30" s="6">
        <f>STDEV(D30:W30)</f>
        <v>0.80227243043219465</v>
      </c>
      <c r="AT30" s="1">
        <v>-80.430000000000007</v>
      </c>
      <c r="AU30" s="1">
        <v>-80.430000000000007</v>
      </c>
      <c r="AV30" s="1">
        <v>-80.5</v>
      </c>
      <c r="AX30" s="1">
        <v>-80.430000000000007</v>
      </c>
      <c r="AY30" s="1">
        <v>-80.430000000000007</v>
      </c>
      <c r="AZ30" s="1">
        <v>-28.42</v>
      </c>
      <c r="BA30" s="1">
        <v>-80.5</v>
      </c>
      <c r="BB30" s="1">
        <v>-80.5</v>
      </c>
      <c r="BC30" s="1">
        <v>-80.5</v>
      </c>
      <c r="BD30" s="1">
        <v>-80.430000000000007</v>
      </c>
      <c r="BE30" s="1">
        <v>-80.430000000000007</v>
      </c>
      <c r="BF30" s="1">
        <v>-81.22</v>
      </c>
      <c r="BG30" s="1">
        <f>-80.43-80.5</f>
        <v>-160.93</v>
      </c>
      <c r="BH30" s="1">
        <v>-80.5</v>
      </c>
      <c r="BI30" s="1">
        <v>-80.430000000000007</v>
      </c>
      <c r="BJ30" s="1">
        <v>-80.5</v>
      </c>
      <c r="BK30" s="1">
        <v>-80.5</v>
      </c>
    </row>
    <row r="31" spans="1:63" x14ac:dyDescent="0.25">
      <c r="A31" s="4" t="s">
        <v>48</v>
      </c>
      <c r="B31" s="4" t="s">
        <v>108</v>
      </c>
      <c r="C31" s="4">
        <v>-80</v>
      </c>
      <c r="D31" s="6">
        <v>-78.77</v>
      </c>
      <c r="E31" s="6">
        <v>-79.540000000000006</v>
      </c>
      <c r="F31" s="6">
        <v>-78.77</v>
      </c>
      <c r="G31" s="6">
        <v>-78.77</v>
      </c>
      <c r="H31" s="6">
        <v>-78.77</v>
      </c>
      <c r="I31" s="6">
        <v>-78.77</v>
      </c>
      <c r="J31" s="6">
        <v>-78.77</v>
      </c>
      <c r="K31" s="6">
        <v>-78.77</v>
      </c>
      <c r="L31" s="6">
        <v>-78.77</v>
      </c>
      <c r="M31" s="6">
        <v>-78.77</v>
      </c>
      <c r="N31" s="6">
        <v>-78.77</v>
      </c>
      <c r="O31" s="6">
        <v>-78.3</v>
      </c>
      <c r="P31" s="6">
        <v>-78.069999999999993</v>
      </c>
      <c r="Q31" s="6">
        <v>-78.069999999999993</v>
      </c>
      <c r="R31" s="6">
        <v>-78.77</v>
      </c>
      <c r="S31" s="6">
        <v>-78.77</v>
      </c>
      <c r="T31" s="6">
        <v>-79</v>
      </c>
      <c r="U31" s="6">
        <v>-79</v>
      </c>
      <c r="V31" s="6">
        <v>-79.53</v>
      </c>
      <c r="W31" s="6">
        <v>-78.77</v>
      </c>
      <c r="X31" s="6">
        <f t="shared" ref="X26:X33" si="12">AVERAGE(D31:W31)</f>
        <v>-78.775999999999982</v>
      </c>
      <c r="Y31" s="6">
        <f t="shared" ref="Y26:Y33" si="13">STDEV(D31:W31)</f>
        <v>0.36102777265964003</v>
      </c>
      <c r="AT31" s="1">
        <v>-78.77</v>
      </c>
      <c r="AV31" s="1">
        <v>-78.77</v>
      </c>
      <c r="AW31" s="1">
        <v>-78.77</v>
      </c>
      <c r="AX31" s="1">
        <v>-78.77</v>
      </c>
      <c r="AY31" s="1">
        <v>-50.53</v>
      </c>
      <c r="AZ31" s="1">
        <v>-78.77</v>
      </c>
      <c r="BB31" s="1">
        <v>-78.77</v>
      </c>
      <c r="BC31" s="1">
        <v>-77.61</v>
      </c>
      <c r="BD31" s="1">
        <v>-78.22</v>
      </c>
      <c r="BE31" s="1">
        <v>-77.61</v>
      </c>
      <c r="BF31" s="1">
        <v>-77</v>
      </c>
      <c r="BG31" s="1">
        <f>-77-77</f>
        <v>-154</v>
      </c>
      <c r="BH31" s="1">
        <v>-77</v>
      </c>
      <c r="BI31" s="1">
        <v>-76.3</v>
      </c>
      <c r="BJ31" s="1">
        <v>-76.19</v>
      </c>
      <c r="BK31" s="1">
        <v>-75.52</v>
      </c>
    </row>
    <row r="32" spans="1:63" x14ac:dyDescent="0.25">
      <c r="A32" s="4" t="s">
        <v>84</v>
      </c>
      <c r="B32" s="4" t="s">
        <v>108</v>
      </c>
      <c r="C32" s="4">
        <v>-80</v>
      </c>
      <c r="D32" s="1">
        <v>-78.97</v>
      </c>
      <c r="E32" s="6">
        <v>-78.260000000000005</v>
      </c>
      <c r="F32" s="6">
        <v>-78.260000000000005</v>
      </c>
      <c r="G32" s="6">
        <v>-78.260000000000005</v>
      </c>
      <c r="H32" s="6">
        <v>-78.39</v>
      </c>
      <c r="I32" s="6">
        <v>-78.260000000000005</v>
      </c>
      <c r="J32" s="6">
        <v>-78.260000000000005</v>
      </c>
      <c r="K32" s="6">
        <v>-78.14</v>
      </c>
      <c r="L32" s="6">
        <v>-78.260000000000005</v>
      </c>
      <c r="M32" s="6">
        <v>-78.260000000000005</v>
      </c>
      <c r="N32" s="6">
        <v>-79.069999999999993</v>
      </c>
      <c r="O32" s="6">
        <v>-78.930000000000007</v>
      </c>
      <c r="P32" s="6">
        <v>-78.930000000000007</v>
      </c>
      <c r="Q32" s="6">
        <v>-79.069999999999993</v>
      </c>
      <c r="R32" s="6">
        <v>-79.069999999999993</v>
      </c>
      <c r="S32" s="6">
        <v>-79.680000000000007</v>
      </c>
      <c r="T32" s="6">
        <v>-79.680000000000007</v>
      </c>
      <c r="U32" s="6">
        <v>-79.680000000000007</v>
      </c>
      <c r="V32" s="6">
        <v>-78.849999999999994</v>
      </c>
      <c r="W32" s="6">
        <v>-78.849999999999994</v>
      </c>
      <c r="X32" s="6">
        <f>AVERAGE(D32:W32)</f>
        <v>-78.756499999999988</v>
      </c>
      <c r="Y32" s="6">
        <f>STDEV(D32:W32)</f>
        <v>0.52398548593800165</v>
      </c>
      <c r="AT32" s="1">
        <v>-78.849999999999994</v>
      </c>
      <c r="AU32" s="1">
        <v>-78.97</v>
      </c>
      <c r="AV32" s="1">
        <v>-78.97</v>
      </c>
      <c r="AW32" s="1">
        <v>-78.97</v>
      </c>
      <c r="AX32" s="1">
        <v>-78.849999999999994</v>
      </c>
      <c r="AZ32" s="1">
        <v>-79.680000000000007</v>
      </c>
      <c r="BA32" s="1">
        <v>-78.97</v>
      </c>
      <c r="BB32" s="1">
        <v>-78.97</v>
      </c>
      <c r="BC32" s="1">
        <v>-78.849999999999994</v>
      </c>
      <c r="BD32" s="1">
        <v>-78.97</v>
      </c>
      <c r="BE32" s="1">
        <v>-78.97</v>
      </c>
      <c r="BF32" s="1">
        <v>-78.14</v>
      </c>
      <c r="BG32" s="1">
        <f>-78.25-78.14</f>
        <v>-156.38999999999999</v>
      </c>
      <c r="BH32" s="1">
        <v>-78.14</v>
      </c>
      <c r="BI32" s="1">
        <v>-77.42</v>
      </c>
      <c r="BJ32" s="1">
        <v>-77.42</v>
      </c>
    </row>
    <row r="33" spans="1:62" x14ac:dyDescent="0.25">
      <c r="A33" s="4" t="s">
        <v>83</v>
      </c>
      <c r="B33" s="4" t="s">
        <v>108</v>
      </c>
      <c r="C33" s="4">
        <v>-80</v>
      </c>
      <c r="D33" s="6">
        <v>-79.760000000000005</v>
      </c>
      <c r="E33" s="6">
        <v>-79.760000000000005</v>
      </c>
      <c r="F33" s="6">
        <v>-79.09</v>
      </c>
      <c r="G33" s="6">
        <v>-79.17</v>
      </c>
      <c r="H33" s="6">
        <v>-78.02</v>
      </c>
      <c r="I33" s="6">
        <v>-77.52</v>
      </c>
      <c r="J33" s="6">
        <v>-76.36</v>
      </c>
      <c r="K33" s="6">
        <v>-78.98</v>
      </c>
      <c r="L33" s="6">
        <v>-78.98</v>
      </c>
      <c r="M33" s="6">
        <v>-78.98</v>
      </c>
      <c r="N33" s="6">
        <v>-78.98</v>
      </c>
      <c r="O33" s="6">
        <v>-78.98</v>
      </c>
      <c r="P33" s="6">
        <v>-78.98</v>
      </c>
      <c r="Q33" s="6">
        <v>-78.25</v>
      </c>
      <c r="R33" s="6">
        <v>-78.98</v>
      </c>
      <c r="S33" s="6">
        <v>-80.12</v>
      </c>
      <c r="T33" s="6">
        <v>-79.66</v>
      </c>
      <c r="U33" s="6">
        <v>-80.12</v>
      </c>
      <c r="V33" s="6">
        <v>-79.27</v>
      </c>
      <c r="W33" s="6">
        <v>-80.010000000000005</v>
      </c>
      <c r="X33" s="6">
        <f t="shared" si="12"/>
        <v>-78.998500000000007</v>
      </c>
      <c r="Y33" s="6">
        <f t="shared" si="13"/>
        <v>0.9152294794203274</v>
      </c>
      <c r="AV33" s="1">
        <v>-78.98</v>
      </c>
      <c r="AW33" s="1">
        <v>-78.98</v>
      </c>
      <c r="AX33" s="1">
        <v>-78.98</v>
      </c>
      <c r="AZ33" s="1">
        <v>-78.98</v>
      </c>
      <c r="BA33" s="1">
        <v>-78.98</v>
      </c>
      <c r="BB33" s="1">
        <v>-78.98</v>
      </c>
      <c r="BC33" s="1">
        <v>-78.25</v>
      </c>
      <c r="BD33" s="1">
        <v>-77.94</v>
      </c>
      <c r="BE33" s="1">
        <v>-77.94</v>
      </c>
      <c r="BF33" s="1">
        <v>-77.94</v>
      </c>
      <c r="BG33" s="1">
        <f>-77.44-77.44</f>
        <v>-154.88</v>
      </c>
      <c r="BH33" s="1">
        <v>-77.44</v>
      </c>
      <c r="BI33" s="1">
        <v>-77.94</v>
      </c>
      <c r="BJ33" s="1">
        <v>-77.94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Yaxis_IMUC_old</vt:lpstr>
      <vt:lpstr>Yaxis_IMUC</vt:lpstr>
      <vt:lpstr>Yaxis_IMUA</vt:lpstr>
      <vt:lpstr>Yaxis_IMUB</vt:lpstr>
      <vt:lpstr>Yaxis_IMUD</vt:lpstr>
      <vt:lpstr>angleY</vt:lpstr>
      <vt:lpstr>Sheet1</vt:lpstr>
      <vt:lpstr>Sheet2</vt:lpstr>
      <vt:lpstr>angleX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2019-02-01T20:49:14Z</dcterms:created>
  <dcterms:modified xsi:type="dcterms:W3CDTF">2019-02-20T19:43:26Z</dcterms:modified>
</cp:coreProperties>
</file>