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details" sheetId="1" r:id="rId4"/>
    <sheet state="visible" name="WEIGHTS" sheetId="2" r:id="rId5"/>
    <sheet state="visible" name="COPRAS" sheetId="3" r:id="rId6"/>
    <sheet state="visible" name="SAW" sheetId="4" r:id="rId7"/>
    <sheet state="visible" name="WPM" sheetId="5" r:id="rId8"/>
    <sheet state="visible" name="RANK CORREL" sheetId="6" r:id="rId9"/>
  </sheets>
  <definedNames/>
  <calcPr/>
  <extLst>
    <ext uri="GoogleSheetsCustomDataVersion1">
      <go:sheetsCustomData xmlns:go="http://customooxmlschemas.google.com/" r:id="rId10" roundtripDataSignature="AMtx7miIInylsoj8o4YwjLF7JK+8peTlnw=="/>
    </ext>
  </extLst>
</workbook>
</file>

<file path=xl/sharedStrings.xml><?xml version="1.0" encoding="utf-8"?>
<sst xmlns="http://schemas.openxmlformats.org/spreadsheetml/2006/main" count="539" uniqueCount="430">
  <si>
    <t xml:space="preserve">Member Names </t>
  </si>
  <si>
    <t>Roll no</t>
  </si>
  <si>
    <t>Riya Biswas</t>
  </si>
  <si>
    <t>IMH/10005/20</t>
  </si>
  <si>
    <t xml:space="preserve">Koushiki Chakrabarti </t>
  </si>
  <si>
    <t>IMH/10010/20</t>
  </si>
  <si>
    <t>Anshika Singh</t>
  </si>
  <si>
    <t>IMH/10034/20</t>
  </si>
  <si>
    <t>Shikha Kumari</t>
  </si>
  <si>
    <t>IMH/10037/20</t>
  </si>
  <si>
    <t>Astha Ohdar</t>
  </si>
  <si>
    <t>IMH/10049/20</t>
  </si>
  <si>
    <t>TOPIC:</t>
  </si>
  <si>
    <t>Apply non ratio methods like SAW,WPM AND COPRAS</t>
  </si>
  <si>
    <t>Data given:</t>
  </si>
  <si>
    <r>
      <rPr>
        <rFont val="Arial"/>
        <b/>
        <color theme="1"/>
        <sz val="9.0"/>
      </rPr>
      <t>GPS Survey Data conducted during 2015-2018</t>
    </r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</si>
  <si>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</si>
  <si>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</si>
  <si>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</si>
  <si>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S.No.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</si>
  <si>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</si>
  <si>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</si>
  <si>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</si>
  <si>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</si>
  <si>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</si>
  <si>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</si>
  <si>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</si>
  <si>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</si>
  <si>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</si>
  <si>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</si>
  <si>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t>Total Hardness</t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</si>
  <si>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</si>
  <si>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</si>
  <si>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</si>
  <si>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</si>
  <si>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</si>
  <si>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</si>
  <si>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</si>
  <si>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</si>
  <si>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</si>
  <si>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</si>
  <si>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</si>
  <si>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</si>
  <si>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r>
      <rPr>
        <rFont val="Arial"/>
        <b/>
        <color theme="1"/>
        <sz val="9.0"/>
      </rPr>
      <t>GPS Survey Data conducted during 2015-2018</t>
    </r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</si>
  <si>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</si>
  <si>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</si>
  <si>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</si>
  <si>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S.No.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</si>
  <si>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</si>
  <si>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</si>
  <si>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</si>
  <si>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</si>
  <si>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</si>
  <si>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</si>
  <si>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</si>
  <si>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</si>
  <si>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</si>
  <si>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</si>
  <si>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</si>
  <si>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</si>
  <si>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</si>
  <si>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</si>
  <si>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</si>
  <si>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</si>
  <si>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</si>
  <si>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</si>
  <si>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</si>
  <si>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</si>
  <si>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</si>
  <si>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</si>
  <si>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</si>
  <si>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1nb</t>
  </si>
  <si>
    <t>nb3</t>
  </si>
  <si>
    <t>nb2</t>
  </si>
  <si>
    <t>worst</t>
  </si>
  <si>
    <t>best</t>
  </si>
  <si>
    <t>diff</t>
  </si>
  <si>
    <t>normalized decision matrix: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</si>
  <si>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</si>
  <si>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</si>
  <si>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</si>
  <si>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Times New Roman"/>
        <color theme="1"/>
      </rPr>
      <t xml:space="preserve">In this step we first calculated the </t>
    </r>
    <r>
      <rPr>
        <rFont val="Times New Roman"/>
        <b/>
        <color theme="1"/>
      </rPr>
      <t>difference=best-worst</t>
    </r>
    <r>
      <rPr>
        <rFont val="Times New Roman"/>
        <color theme="1"/>
      </rPr>
      <t xml:space="preserve">  where,</t>
    </r>
    <r>
      <rPr>
        <rFont val="Times New Roman"/>
        <b/>
        <color theme="1"/>
      </rPr>
      <t>best=minimum of the each criteria</t>
    </r>
    <r>
      <rPr>
        <rFont val="Times New Roman"/>
        <color theme="1"/>
      </rPr>
      <t xml:space="preserve"> and </t>
    </r>
    <r>
      <rPr>
        <rFont val="Times New Roman"/>
        <b/>
        <color theme="1"/>
      </rPr>
      <t>worst=maximum of each criteria,</t>
    </r>
    <r>
      <rPr>
        <rFont val="Times New Roman"/>
        <color theme="1"/>
      </rPr>
      <t xml:space="preserve"> then we calculated </t>
    </r>
    <r>
      <rPr>
        <rFont val="Times New Roman"/>
        <b/>
        <color theme="1"/>
      </rPr>
      <t>s=data-worst</t>
    </r>
    <r>
      <rPr>
        <rFont val="Times New Roman"/>
        <color theme="1"/>
      </rPr>
      <t>, followed by normalized decision matrix using</t>
    </r>
    <r>
      <rPr>
        <rFont val="Times New Roman"/>
        <color theme="1"/>
        <sz val="11.0"/>
      </rPr>
      <t xml:space="preserve"> </t>
    </r>
    <r>
      <rPr>
        <rFont val="Times New Roman"/>
        <b/>
        <color theme="1"/>
        <sz val="11.0"/>
      </rPr>
      <t>s/difference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</si>
  <si>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</si>
  <si>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</si>
  <si>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</si>
  <si>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</si>
  <si>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</si>
  <si>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</si>
  <si>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</si>
  <si>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</si>
  <si>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</si>
  <si>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</si>
  <si>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</si>
  <si>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</si>
  <si>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</si>
  <si>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</si>
  <si>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</si>
  <si>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</si>
  <si>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</si>
  <si>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</si>
  <si>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</si>
  <si>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</si>
  <si>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</si>
  <si>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t>Unnao</t>
  </si>
  <si>
    <t>std.deviation</t>
  </si>
  <si>
    <t>BY CRITIC METHODS</t>
  </si>
  <si>
    <t>We have applied critic method to calculate the weights.</t>
  </si>
  <si>
    <t>Step 1. Find out the correlation of each cell using the correl().Put 1 in all the cells diagonally.</t>
  </si>
  <si>
    <t>Step 2.  Now, we create the next table using formula 1- correl() value. Find the summation of each row using sum(). Then find out the standard deviation using stddeva().</t>
  </si>
  <si>
    <t>Step 3. Multiply sum and standard deviation values of each row. Then calculate the weights of each row by dividing that value by the summation value cj.</t>
  </si>
  <si>
    <t>Arsenic</t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</si>
  <si>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</si>
  <si>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</si>
  <si>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</si>
  <si>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</si>
  <si>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</si>
  <si>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</si>
  <si>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</si>
  <si>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</si>
  <si>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</si>
  <si>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</si>
  <si>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</si>
  <si>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</si>
  <si>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</si>
  <si>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</si>
  <si>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</si>
  <si>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</si>
  <si>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</si>
  <si>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</si>
  <si>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</si>
  <si>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</si>
  <si>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</si>
  <si>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</si>
  <si>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t>Iron</t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</si>
  <si>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</si>
  <si>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</si>
  <si>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</si>
  <si>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</si>
  <si>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</si>
  <si>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</si>
  <si>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t>sum</t>
  </si>
  <si>
    <t>STD.DEVIATION</t>
  </si>
  <si>
    <t>SUM.DEV(Cj)</t>
  </si>
  <si>
    <t>weights</t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</si>
  <si>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</si>
  <si>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</si>
  <si>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</si>
  <si>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</si>
  <si>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</si>
  <si>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t>std.dev</t>
  </si>
  <si>
    <t>cj</t>
  </si>
  <si>
    <t>Fluoride</t>
  </si>
  <si>
    <t>Nitrate</t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</si>
  <si>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</si>
  <si>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</si>
  <si>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</si>
  <si>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</si>
  <si>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</si>
  <si>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Iron</t>
    </r>
  </si>
  <si>
    <t>summation cj</t>
  </si>
  <si>
    <t>Complex Proportional Assessment(COPRAS) METHOD</t>
  </si>
  <si>
    <t>Step 1-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</si>
  <si>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</si>
  <si>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</si>
  <si>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</si>
  <si>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t>Developling the initial descision matrix</t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</si>
  <si>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</si>
  <si>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</si>
  <si>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</si>
  <si>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</si>
  <si>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</si>
  <si>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</si>
  <si>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</si>
  <si>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</si>
  <si>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</si>
  <si>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</si>
  <si>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</si>
  <si>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</si>
  <si>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</si>
  <si>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</si>
  <si>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</si>
  <si>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</si>
  <si>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</si>
  <si>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</si>
  <si>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</si>
  <si>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</si>
  <si>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</si>
  <si>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</si>
  <si>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</si>
  <si>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weights:</t>
  </si>
  <si>
    <t>Step 2-</t>
  </si>
  <si>
    <t>Normalised descision making</t>
  </si>
  <si>
    <t>In the second step we have normalised the descision matrix using the formula given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</si>
  <si>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</si>
  <si>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</si>
  <si>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</si>
  <si>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t>District Name</t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</si>
  <si>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</si>
  <si>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</si>
  <si>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</si>
  <si>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</si>
  <si>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 xml:space="preserve">Total Hardnes
</t>
    </r>
    <r>
      <rPr>
        <rFont val="Arial"/>
        <b/>
        <color theme="1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</si>
  <si>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</si>
  <si>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</si>
  <si>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</si>
  <si>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</si>
  <si>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</si>
  <si>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</si>
  <si>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</si>
  <si>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</si>
  <si>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</si>
  <si>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</si>
  <si>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</si>
  <si>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</si>
  <si>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</si>
  <si>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</si>
  <si>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</si>
  <si>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</si>
  <si>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</si>
  <si>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Step 3-</t>
  </si>
  <si>
    <t>Weight normalized descision matrix</t>
  </si>
  <si>
    <t>In step 3 we have multiplied the weights with corresponding normalised descision matrix by given formula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</si>
  <si>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</si>
  <si>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</si>
  <si>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</si>
  <si>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</si>
  <si>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</si>
  <si>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</si>
  <si>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</si>
  <si>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 xml:space="preserve">Total Hardnes
</t>
    </r>
    <r>
      <rPr>
        <rFont val="Arial"/>
        <b/>
        <color theme="1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</si>
  <si>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</si>
  <si>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</si>
  <si>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</si>
  <si>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</si>
  <si>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</si>
  <si>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</si>
  <si>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</si>
  <si>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</si>
  <si>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</si>
  <si>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</si>
  <si>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</si>
  <si>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</si>
  <si>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</si>
  <si>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</si>
  <si>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</si>
  <si>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</si>
  <si>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</si>
  <si>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Step 4-</t>
  </si>
  <si>
    <t>Summation</t>
  </si>
  <si>
    <t>In this step we have added the row of weighted normalised descision matrix</t>
  </si>
  <si>
    <t>S+i is for benifeciary</t>
  </si>
  <si>
    <t xml:space="preserve">S-i is for non benificiary </t>
  </si>
  <si>
    <t xml:space="preserve">Since there is no benificiary so we have </t>
  </si>
  <si>
    <t>Source Count</t>
  </si>
  <si>
    <t>Village Count</t>
  </si>
  <si>
    <t>Habitation Count</t>
  </si>
  <si>
    <t>taken S+i is taken as zero</t>
  </si>
  <si>
    <t>sum min/sum(i)</t>
  </si>
  <si>
    <t>sum min</t>
  </si>
  <si>
    <t>Step 5-</t>
  </si>
  <si>
    <t>In this step we have determined relative significance of alternative</t>
  </si>
  <si>
    <t>Q(i)</t>
  </si>
  <si>
    <t>Step 6-</t>
  </si>
  <si>
    <t>In this step we have calculated the quantitaive utility</t>
  </si>
  <si>
    <t>And using the formula we have found Ui</t>
  </si>
  <si>
    <t>and using rank formula found the rankof each table</t>
  </si>
  <si>
    <t>u(i)</t>
  </si>
  <si>
    <t>rank</t>
  </si>
  <si>
    <t>SAW METHOD (Simple Additive Weighting)</t>
  </si>
  <si>
    <t>DATA SET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</si>
  <si>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</si>
  <si>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</si>
  <si>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</si>
  <si>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</si>
  <si>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</si>
  <si>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</si>
  <si>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</si>
  <si>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</si>
  <si>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</si>
  <si>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</si>
  <si>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</si>
  <si>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</si>
  <si>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</si>
  <si>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</si>
  <si>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</si>
  <si>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</si>
  <si>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</si>
  <si>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</si>
  <si>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</si>
  <si>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</si>
  <si>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</si>
  <si>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</si>
  <si>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</si>
  <si>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</si>
  <si>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</si>
  <si>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</si>
  <si>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The normalised decision matrix as calculated earlier:</t>
  </si>
  <si>
    <t>Total Hardnes
s</t>
  </si>
  <si>
    <t>Agra</t>
  </si>
  <si>
    <t>Ballia</t>
  </si>
  <si>
    <t>Chandauli</t>
  </si>
  <si>
    <t>Firozabad</t>
  </si>
  <si>
    <t>Mathura</t>
  </si>
  <si>
    <t>Prayagraj</t>
  </si>
  <si>
    <t xml:space="preserve">Step 1 :  </t>
  </si>
  <si>
    <t>Using this formula we calculated the Ai values of each row , where w represents the weights and x represents the values from the original dataset</t>
  </si>
  <si>
    <r>
      <rPr>
        <rFont val="Times New Roman"/>
        <b/>
        <color theme="1"/>
      </rPr>
      <t>Step 2 :</t>
    </r>
    <r>
      <rPr>
        <rFont val="Times New Roman"/>
        <color theme="1"/>
      </rPr>
      <t xml:space="preserve">  </t>
    </r>
  </si>
  <si>
    <t>Using the formula [=RANK(value, data, [is_ascending])] to calculate the rank.</t>
  </si>
  <si>
    <t>source count</t>
  </si>
  <si>
    <t>village count</t>
  </si>
  <si>
    <t>habitation count</t>
  </si>
  <si>
    <t>Ai</t>
  </si>
  <si>
    <t>Weighted Product Method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</si>
  <si>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</si>
  <si>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</si>
  <si>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</si>
  <si>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</si>
  <si>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</si>
  <si>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</si>
  <si>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</si>
  <si>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</si>
  <si>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</si>
  <si>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</si>
  <si>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</si>
  <si>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</si>
  <si>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</si>
  <si>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</si>
  <si>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</si>
  <si>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</si>
  <si>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</si>
  <si>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</si>
  <si>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</si>
  <si>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Agra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</si>
  <si>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</si>
  <si>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Chandauli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</si>
  <si>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</si>
  <si>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</si>
  <si>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</si>
  <si>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</si>
  <si>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STEP 1:</t>
  </si>
  <si>
    <t>Squared matrix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</si>
  <si>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</si>
  <si>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</si>
  <si>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</si>
  <si>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t>Each data in the given matrix is squared</t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</si>
  <si>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</si>
  <si>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</si>
  <si>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</si>
  <si>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</si>
  <si>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</si>
  <si>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</si>
  <si>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</si>
  <si>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</si>
  <si>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</si>
  <si>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</si>
  <si>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</si>
  <si>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</si>
  <si>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</si>
  <si>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</si>
  <si>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</si>
  <si>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</si>
  <si>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</si>
  <si>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</si>
  <si>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</si>
  <si>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</si>
  <si>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</si>
  <si>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product</t>
  </si>
  <si>
    <t>STEP 2:</t>
  </si>
  <si>
    <t>weighted normalized matrix</t>
  </si>
  <si>
    <t>Since our data is beneficial, so we used the vector normalization which has the following formula: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</si>
  <si>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</si>
  <si>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</si>
  <si>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</si>
  <si>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</si>
  <si>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</si>
  <si>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</si>
  <si>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</si>
  <si>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</si>
  <si>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</si>
  <si>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</si>
  <si>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</si>
  <si>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</si>
  <si>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</si>
  <si>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</si>
  <si>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</si>
  <si>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</si>
  <si>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</si>
  <si>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</si>
  <si>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</si>
  <si>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</si>
  <si>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</si>
  <si>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</si>
  <si>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</si>
  <si>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</si>
  <si>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STEP 3:</t>
  </si>
  <si>
    <t>weighted Product model</t>
  </si>
  <si>
    <t>We calculate it as data of each cell in the normalized matrix to the power of the weights of calculated.</t>
  </si>
  <si>
    <t>Then we find the product of all the values  in the criterias of the step 1 matrix formed. .It is shown in the below pasted formula</t>
  </si>
  <si>
    <t>Now we find the rank of the products calculated in the Previous step using the rank function in excel .</t>
  </si>
  <si>
    <r>
      <rPr>
        <rFont val="Arial"/>
        <b/>
        <color theme="1"/>
        <sz val="9.0"/>
      </rPr>
      <t>Source Count</t>
    </r>
  </si>
  <si>
    <r>
      <rPr>
        <rFont val="Arial"/>
        <b/>
        <color theme="1"/>
        <sz val="9.0"/>
      </rPr>
      <t>Habitation Count</t>
    </r>
  </si>
  <si>
    <r>
      <rPr>
        <rFont val="Arial"/>
        <b/>
        <color theme="1"/>
        <sz val="9.0"/>
      </rPr>
      <t>Village Count</t>
    </r>
  </si>
  <si>
    <r>
      <rPr>
        <rFont val="Arial"/>
        <b/>
        <color theme="1"/>
        <sz val="9.0"/>
      </rPr>
      <t>District Name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</si>
  <si>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</si>
  <si>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</si>
  <si>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</si>
  <si>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</si>
  <si>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</si>
  <si>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</si>
  <si>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</si>
  <si>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</si>
  <si>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theme="1"/>
        <sz val="9.0"/>
      </rPr>
      <t>Total Hardness</t>
    </r>
  </si>
  <si>
    <r>
      <rPr>
        <rFont val="Arial"/>
        <b/>
        <color theme="1"/>
        <sz val="9.0"/>
      </rPr>
      <t>Arsenic</t>
    </r>
  </si>
  <si>
    <r>
      <rPr>
        <rFont val="Arial"/>
        <b/>
        <color theme="1"/>
        <sz val="9.0"/>
      </rPr>
      <t>Fluoride</t>
    </r>
  </si>
  <si>
    <r>
      <rPr>
        <rFont val="Arial"/>
        <b/>
        <color theme="1"/>
        <sz val="9.0"/>
      </rPr>
      <t>Nitrate</t>
    </r>
  </si>
  <si>
    <r>
      <rPr>
        <rFont val="Arial"/>
        <b/>
        <color theme="1"/>
        <sz val="9.0"/>
      </rPr>
      <t>Iron</t>
    </r>
  </si>
  <si>
    <r>
      <rPr>
        <rFont val="Arial"/>
        <b/>
        <color rgb="FF000000"/>
        <sz val="9.0"/>
      </rPr>
      <t xml:space="preserve">Total Hardnes
</t>
    </r>
    <r>
      <rPr>
        <rFont val="Arial"/>
        <b/>
        <color rgb="FF000000"/>
        <sz val="9.0"/>
      </rPr>
      <t>s</t>
    </r>
  </si>
  <si>
    <r>
      <rPr>
        <rFont val="Arial MT"/>
        <color theme="1"/>
        <sz val="9.0"/>
      </rPr>
      <t>Ballia</t>
    </r>
  </si>
  <si>
    <r>
      <rPr>
        <rFont val="Arial MT"/>
        <color theme="1"/>
        <sz val="9.0"/>
      </rPr>
      <t>Firozabad</t>
    </r>
  </si>
  <si>
    <r>
      <rPr>
        <rFont val="Arial MT"/>
        <color theme="1"/>
        <sz val="9.0"/>
      </rPr>
      <t>Mathura</t>
    </r>
  </si>
  <si>
    <r>
      <rPr>
        <rFont val="Arial MT"/>
        <color theme="1"/>
        <sz val="9.0"/>
      </rPr>
      <t>Prayagraj</t>
    </r>
  </si>
  <si>
    <r>
      <rPr>
        <rFont val="Arial MT"/>
        <color theme="1"/>
        <sz val="9.0"/>
      </rPr>
      <t>Unnao</t>
    </r>
  </si>
  <si>
    <t>CORRELATION OF RANKS BY THE 3 METHODS:</t>
  </si>
  <si>
    <t>using the correl function in excel.</t>
  </si>
  <si>
    <t>SOURCE COUNT</t>
  </si>
  <si>
    <t>WPM</t>
  </si>
  <si>
    <t>COPRAS</t>
  </si>
  <si>
    <t>SAW</t>
  </si>
  <si>
    <t>VILLAGE COUNT</t>
  </si>
  <si>
    <t>HABITATION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</si>
</sst>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Times New Roman"/>
      <scheme val="minor"/>
    </font>
    <font>
      <b/>
      <sz val="12.0"/>
      <color theme="1"/>
      <name val="Times New Roman"/>
      <scheme val="minor"/>
    </font>
    <font>
      <sz val="12.0"/>
      <color theme="1"/>
      <name val="Times New Roman"/>
      <scheme val="minor"/>
    </font>
    <font>
      <b/>
      <sz val="16.0"/>
      <color theme="1"/>
      <name val="Times New Roman"/>
      <scheme val="minor"/>
    </font>
    <font>
      <b/>
      <sz val="14.0"/>
      <color theme="1"/>
      <name val="Times New Roman"/>
      <scheme val="minor"/>
    </font>
    <font>
      <b/>
      <color theme="1"/>
      <name val="Times New Roman"/>
      <scheme val="minor"/>
    </font>
    <font>
      <color rgb="FF888888"/>
      <name val="Sans-serif"/>
    </font>
    <font>
      <b/>
      <sz val="9.0"/>
      <color theme="1"/>
      <name val="Arial"/>
    </font>
    <font/>
    <font>
      <sz val="10.0"/>
      <color rgb="FF000000"/>
      <name val="Times New Roman"/>
    </font>
    <font>
      <b/>
      <sz val="9.0"/>
      <color rgb="FF000000"/>
      <name val="Arial"/>
    </font>
    <font>
      <color theme="1"/>
      <name val="Times New Roman"/>
      <scheme val="minor"/>
    </font>
    <font>
      <sz val="9.0"/>
      <color theme="1"/>
      <name val="Arial"/>
    </font>
    <font>
      <sz val="9.0"/>
      <color rgb="FF000000"/>
      <name val="Arial"/>
    </font>
    <font>
      <b/>
      <sz val="16.0"/>
      <color theme="1"/>
      <name val="Times New Roman"/>
    </font>
    <font>
      <b/>
      <sz val="10.0"/>
      <color rgb="FF000000"/>
      <name val="Times New Roman"/>
    </font>
    <font>
      <b/>
      <sz val="18.0"/>
      <color theme="1"/>
      <name val="Times New Roman"/>
      <scheme val="minor"/>
    </font>
    <font>
      <b/>
      <sz val="11.0"/>
      <color theme="1"/>
      <name val="Times New Roman"/>
      <scheme val="minor"/>
    </font>
    <font>
      <b/>
      <sz val="11.0"/>
      <color theme="1"/>
      <name val="Calibri"/>
    </font>
    <font>
      <b/>
      <sz val="11.0"/>
      <color rgb="FF3F3F3F"/>
      <name val="Calibri"/>
    </font>
    <font>
      <strike/>
      <color theme="1"/>
      <name val="Times New Roman"/>
      <scheme val="minor"/>
    </font>
    <font>
      <b/>
      <sz val="14.0"/>
      <color rgb="FF000000"/>
      <name val="&quot;Times New Roman&quot;"/>
    </font>
    <font>
      <sz val="11.0"/>
      <color theme="1"/>
      <name val="Times New Roman"/>
      <scheme val="minor"/>
    </font>
    <font>
      <color rgb="FF000000"/>
      <name val="Roboto"/>
    </font>
    <font>
      <b/>
      <sz val="12.0"/>
      <color rgb="FF000000"/>
      <name val="&quot;Times New Roman&quot;"/>
    </font>
    <font>
      <sz val="12.0"/>
      <color rgb="FF343541"/>
      <name val="Söhne"/>
    </font>
    <font>
      <sz val="11.0"/>
      <color rgb="FF7F6000"/>
      <name val="&quot;Times New Roman&quot;"/>
    </font>
    <font>
      <sz val="9.0"/>
      <color rgb="FF000000"/>
      <name val="&quot;Google Sans Mono&quot;"/>
    </font>
    <font>
      <color rgb="FF000000"/>
      <name val="&quot;Times New Roman&quot;"/>
    </font>
    <font>
      <color rgb="FF000000"/>
      <name val="Arial"/>
    </font>
    <font>
      <color rgb="FF000000"/>
      <name val="Inconsolata"/>
    </font>
    <font>
      <sz val="9.0"/>
      <color theme="1"/>
      <name val="Times New Roman"/>
      <scheme val="minor"/>
    </font>
    <font>
      <sz val="6.0"/>
      <color theme="1"/>
      <name val="Times New Roman"/>
      <scheme val="minor"/>
    </font>
    <font>
      <sz val="9.0"/>
      <color rgb="FF1F1F1F"/>
      <name val="&quot;Google Sans&quot;"/>
    </font>
    <font>
      <b/>
      <sz val="15.0"/>
      <color theme="1"/>
      <name val="Times New Roman"/>
      <scheme val="minor"/>
    </font>
    <font>
      <sz val="10.0"/>
      <color theme="1"/>
      <name val="Times New Roman"/>
      <scheme val="minor"/>
    </font>
    <font>
      <b/>
      <sz val="9.0"/>
      <color theme="1"/>
      <name val="Times New Roman"/>
      <scheme val="minor"/>
    </font>
    <font>
      <i/>
      <sz val="11.0"/>
      <color rgb="FF000000"/>
      <name val="Calibri"/>
    </font>
    <font>
      <sz val="11.0"/>
      <color rgb="FF000000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CB3E2"/>
        <bgColor rgb="FF8CB3E2"/>
      </patternFill>
    </fill>
    <fill>
      <patternFill patternType="solid">
        <fgColor rgb="FF8DB3E2"/>
        <bgColor rgb="FF8DB3E2"/>
      </patternFill>
    </fill>
    <fill>
      <patternFill patternType="solid">
        <fgColor rgb="FFE6B8B6"/>
        <bgColor rgb="FFE6B8B6"/>
      </patternFill>
    </fill>
    <fill>
      <patternFill patternType="solid">
        <fgColor rgb="FFF9BF8E"/>
        <bgColor rgb="FFF9BF8E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2DBDB"/>
        <bgColor rgb="FFF2DBDB"/>
      </patternFill>
    </fill>
    <fill>
      <patternFill patternType="solid">
        <fgColor rgb="FFFDE8D8"/>
        <bgColor rgb="FFFDE8D8"/>
      </patternFill>
    </fill>
    <fill>
      <patternFill patternType="solid">
        <fgColor rgb="FFC3D69A"/>
        <bgColor rgb="FFC3D69A"/>
      </patternFill>
    </fill>
    <fill>
      <patternFill patternType="solid">
        <fgColor rgb="FFDBE6F0"/>
        <bgColor rgb="FFDBE6F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right style="thin">
        <color rgb="FF000000"/>
      </right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0" fillId="2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3" fontId="5" numFmtId="0" xfId="0" applyAlignment="1" applyFill="1" applyFont="1">
      <alignment horizontal="left" readingOrder="0" vertical="top"/>
    </xf>
    <xf borderId="0" fillId="0" fontId="6" numFmtId="0" xfId="0" applyAlignment="1" applyFont="1">
      <alignment horizontal="left" vertical="top"/>
    </xf>
    <xf borderId="2" fillId="4" fontId="7" numFmtId="0" xfId="0" applyAlignment="1" applyBorder="1" applyFill="1" applyFont="1">
      <alignment horizontal="center" shrinkToFit="0" vertical="top" wrapText="1"/>
    </xf>
    <xf borderId="3" fillId="0" fontId="8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vertical="top"/>
    </xf>
    <xf borderId="1" fillId="5" fontId="9" numFmtId="0" xfId="0" applyAlignment="1" applyBorder="1" applyFill="1" applyFont="1">
      <alignment horizontal="left" shrinkToFit="0" vertical="bottom" wrapText="1"/>
    </xf>
    <xf borderId="5" fillId="4" fontId="7" numFmtId="0" xfId="0" applyAlignment="1" applyBorder="1" applyFont="1">
      <alignment horizontal="center" shrinkToFit="0" vertical="top" wrapText="1"/>
    </xf>
    <xf borderId="6" fillId="0" fontId="8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vertical="top"/>
    </xf>
    <xf borderId="5" fillId="6" fontId="7" numFmtId="0" xfId="0" applyAlignment="1" applyBorder="1" applyFill="1" applyFont="1">
      <alignment horizontal="center" shrinkToFit="0" vertical="top" wrapText="1"/>
    </xf>
    <xf borderId="5" fillId="7" fontId="7" numFmtId="0" xfId="0" applyAlignment="1" applyBorder="1" applyFill="1" applyFont="1">
      <alignment horizontal="left" shrinkToFit="0" vertical="top" wrapText="1"/>
    </xf>
    <xf borderId="1" fillId="8" fontId="7" numFmtId="0" xfId="0" applyAlignment="1" applyBorder="1" applyFill="1" applyFont="1">
      <alignment horizontal="center" shrinkToFit="0" vertical="center" wrapText="1"/>
    </xf>
    <xf borderId="1" fillId="8" fontId="7" numFmtId="0" xfId="0" applyAlignment="1" applyBorder="1" applyFont="1">
      <alignment horizontal="left" shrinkToFit="0" vertical="top" wrapText="1"/>
    </xf>
    <xf borderId="1" fillId="4" fontId="7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top" wrapText="1"/>
    </xf>
    <xf borderId="1" fillId="6" fontId="7" numFmtId="0" xfId="0" applyAlignment="1" applyBorder="1" applyFont="1">
      <alignment horizontal="center" shrinkToFit="0" vertical="center" wrapText="1"/>
    </xf>
    <xf borderId="1" fillId="6" fontId="10" numFmtId="0" xfId="0" applyAlignment="1" applyBorder="1" applyFont="1">
      <alignment horizontal="center" readingOrder="0" shrinkToFit="0" vertical="top" wrapText="1"/>
    </xf>
    <xf borderId="1" fillId="7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horizontal="left" shrinkToFit="0" vertical="top" wrapText="1"/>
    </xf>
    <xf borderId="0" fillId="9" fontId="11" numFmtId="0" xfId="0" applyAlignment="1" applyFill="1" applyFont="1">
      <alignment horizontal="center" readingOrder="0" vertical="top"/>
    </xf>
    <xf borderId="1" fillId="9" fontId="12" numFmtId="0" xfId="0" applyAlignment="1" applyBorder="1" applyFont="1">
      <alignment horizontal="left" shrinkToFit="0" vertical="top" wrapText="1"/>
    </xf>
    <xf borderId="1" fillId="10" fontId="13" numFmtId="1" xfId="0" applyAlignment="1" applyBorder="1" applyFill="1" applyFont="1" applyNumberFormat="1">
      <alignment horizontal="center" shrinkToFit="1" vertical="top" wrapText="0"/>
    </xf>
    <xf borderId="1" fillId="11" fontId="13" numFmtId="1" xfId="0" applyAlignment="1" applyBorder="1" applyFill="1" applyFont="1" applyNumberFormat="1">
      <alignment horizontal="center" shrinkToFit="1" vertical="top" wrapText="0"/>
    </xf>
    <xf borderId="1" fillId="12" fontId="13" numFmtId="1" xfId="0" applyAlignment="1" applyBorder="1" applyFill="1" applyFont="1" applyNumberFormat="1">
      <alignment horizontal="center" shrinkToFit="1" vertical="top" wrapText="0"/>
    </xf>
    <xf borderId="1" fillId="9" fontId="13" numFmtId="1" xfId="0" applyAlignment="1" applyBorder="1" applyFont="1" applyNumberFormat="1">
      <alignment horizontal="center" readingOrder="0" shrinkToFit="1" vertical="top" wrapText="0"/>
    </xf>
    <xf borderId="1" fillId="9" fontId="13" numFmtId="1" xfId="0" applyAlignment="1" applyBorder="1" applyFont="1" applyNumberFormat="1">
      <alignment horizontal="center" shrinkToFit="1" vertical="top" wrapText="0"/>
    </xf>
    <xf borderId="1" fillId="0" fontId="9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shrinkToFit="0" vertical="top" wrapText="1"/>
    </xf>
    <xf borderId="1" fillId="4" fontId="7" numFmtId="0" xfId="0" applyAlignment="1" applyBorder="1" applyFont="1">
      <alignment horizontal="right" shrinkToFit="0" vertical="center" wrapText="1"/>
    </xf>
    <xf borderId="1" fillId="6" fontId="9" numFmtId="0" xfId="0" applyAlignment="1" applyBorder="1" applyFont="1">
      <alignment horizontal="center" shrinkToFit="0" vertical="top" wrapText="1"/>
    </xf>
    <xf borderId="1" fillId="0" fontId="13" numFmtId="1" xfId="0" applyAlignment="1" applyBorder="1" applyFont="1" applyNumberFormat="1">
      <alignment horizontal="center" shrinkToFit="1" vertical="top" wrapText="0"/>
    </xf>
    <xf borderId="1" fillId="13" fontId="12" numFmtId="0" xfId="0" applyAlignment="1" applyBorder="1" applyFill="1" applyFont="1">
      <alignment horizontal="left" shrinkToFit="0" vertical="top" wrapText="1"/>
    </xf>
    <xf borderId="1" fillId="13" fontId="13" numFmtId="1" xfId="0" applyAlignment="1" applyBorder="1" applyFont="1" applyNumberFormat="1">
      <alignment horizontal="center" shrinkToFit="1" vertical="top" wrapText="0"/>
    </xf>
    <xf borderId="1" fillId="13" fontId="13" numFmtId="1" xfId="0" applyAlignment="1" applyBorder="1" applyFont="1" applyNumberFormat="1">
      <alignment horizontal="right" shrinkToFit="1" vertical="top" wrapText="0"/>
    </xf>
    <xf borderId="1" fillId="0" fontId="12" numFmtId="0" xfId="0" applyAlignment="1" applyBorder="1" applyFont="1">
      <alignment horizontal="left" shrinkToFit="0" vertical="top" wrapText="1"/>
    </xf>
    <xf borderId="1" fillId="14" fontId="13" numFmtId="1" xfId="0" applyAlignment="1" applyBorder="1" applyFill="1" applyFont="1" applyNumberFormat="1">
      <alignment horizontal="center" shrinkToFit="1" vertical="top" wrapText="0"/>
    </xf>
    <xf borderId="1" fillId="14" fontId="13" numFmtId="1" xfId="0" applyAlignment="1" applyBorder="1" applyFont="1" applyNumberFormat="1">
      <alignment horizontal="right" shrinkToFit="1" vertical="top" wrapText="0"/>
    </xf>
    <xf borderId="1" fillId="14" fontId="13" numFmtId="1" xfId="0" applyAlignment="1" applyBorder="1" applyFont="1" applyNumberFormat="1">
      <alignment horizontal="left" shrinkToFit="1" vertical="top" wrapText="0"/>
    </xf>
    <xf borderId="1" fillId="13" fontId="13" numFmtId="1" xfId="0" applyAlignment="1" applyBorder="1" applyFont="1" applyNumberFormat="1">
      <alignment horizontal="left" shrinkToFit="1" vertical="top" wrapText="0"/>
    </xf>
    <xf borderId="0" fillId="0" fontId="11" numFmtId="0" xfId="0" applyAlignment="1" applyFont="1">
      <alignment horizontal="left" vertical="top"/>
    </xf>
    <xf borderId="1" fillId="15" fontId="11" numFmtId="0" xfId="0" applyAlignment="1" applyBorder="1" applyFill="1" applyFont="1">
      <alignment horizontal="left" vertical="top"/>
    </xf>
    <xf borderId="1" fillId="0" fontId="9" numFmtId="1" xfId="0" applyAlignment="1" applyBorder="1" applyFont="1" applyNumberFormat="1">
      <alignment horizontal="left" vertical="top"/>
    </xf>
    <xf borderId="8" fillId="2" fontId="14" numFmtId="0" xfId="0" applyAlignment="1" applyBorder="1" applyFont="1">
      <alignment horizontal="center" vertical="top"/>
    </xf>
    <xf borderId="9" fillId="0" fontId="8" numFmtId="0" xfId="0" applyAlignment="1" applyBorder="1" applyFont="1">
      <alignment horizontal="left" vertical="top"/>
    </xf>
    <xf borderId="0" fillId="15" fontId="11" numFmtId="0" xfId="0" applyAlignment="1" applyFont="1">
      <alignment horizontal="left" readingOrder="0" shrinkToFit="0" vertical="top" wrapText="1"/>
    </xf>
    <xf borderId="0" fillId="15" fontId="11" numFmtId="0" xfId="0" applyAlignment="1" applyFont="1">
      <alignment horizontal="left" vertical="top"/>
    </xf>
    <xf borderId="1" fillId="16" fontId="9" numFmtId="0" xfId="0" applyAlignment="1" applyBorder="1" applyFill="1" applyFont="1">
      <alignment horizontal="center" shrinkToFit="0" vertical="top" wrapText="1"/>
    </xf>
    <xf borderId="1" fillId="17" fontId="11" numFmtId="0" xfId="0" applyAlignment="1" applyBorder="1" applyFill="1" applyFont="1">
      <alignment horizontal="left" vertical="top"/>
    </xf>
    <xf borderId="1" fillId="18" fontId="11" numFmtId="0" xfId="0" applyAlignment="1" applyBorder="1" applyFill="1" applyFont="1">
      <alignment horizontal="left" vertical="top"/>
    </xf>
    <xf borderId="1" fillId="19" fontId="11" numFmtId="0" xfId="0" applyAlignment="1" applyBorder="1" applyFill="1" applyFont="1">
      <alignment horizontal="left" vertical="top"/>
    </xf>
    <xf borderId="1" fillId="0" fontId="12" numFmtId="0" xfId="0" applyAlignment="1" applyBorder="1" applyFont="1">
      <alignment horizontal="left" readingOrder="0" shrinkToFit="0" vertical="top" wrapText="1"/>
    </xf>
    <xf borderId="10" fillId="0" fontId="11" numFmtId="0" xfId="0" applyAlignment="1" applyBorder="1" applyFont="1">
      <alignment horizontal="left" vertical="top"/>
    </xf>
    <xf borderId="7" fillId="20" fontId="15" numFmtId="0" xfId="0" applyAlignment="1" applyBorder="1" applyFill="1" applyFont="1">
      <alignment horizontal="left" readingOrder="0" vertical="top"/>
    </xf>
    <xf borderId="1" fillId="0" fontId="11" numFmtId="0" xfId="0" applyAlignment="1" applyBorder="1" applyFont="1">
      <alignment horizontal="left" vertical="top"/>
    </xf>
    <xf borderId="0" fillId="2" fontId="16" numFmtId="0" xfId="0" applyAlignment="1" applyFont="1">
      <alignment horizontal="center" readingOrder="0" vertical="top"/>
    </xf>
    <xf borderId="0" fillId="21" fontId="17" numFmtId="0" xfId="0" applyAlignment="1" applyFill="1" applyFont="1">
      <alignment horizontal="left" readingOrder="0" vertical="top"/>
    </xf>
    <xf borderId="0" fillId="22" fontId="11" numFmtId="0" xfId="0" applyAlignment="1" applyFill="1" applyFont="1">
      <alignment horizontal="left" readingOrder="0" vertical="top"/>
    </xf>
    <xf borderId="0" fillId="0" fontId="11" numFmtId="0" xfId="0" applyAlignment="1" applyFont="1">
      <alignment horizontal="center" vertical="top"/>
    </xf>
    <xf borderId="0" fillId="0" fontId="9" numFmtId="0" xfId="0" applyAlignment="1" applyFont="1">
      <alignment horizontal="left" vertical="top"/>
    </xf>
    <xf borderId="1" fillId="23" fontId="7" numFmtId="0" xfId="0" applyAlignment="1" applyBorder="1" applyFill="1" applyFont="1">
      <alignment horizontal="center" shrinkToFit="0" vertical="center" wrapText="1"/>
    </xf>
    <xf borderId="1" fillId="23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shrinkToFit="0" vertical="top" wrapText="1"/>
    </xf>
    <xf borderId="1" fillId="23" fontId="7" numFmtId="0" xfId="0" applyAlignment="1" applyBorder="1" applyFont="1">
      <alignment horizontal="center" shrinkToFit="0" vertical="top" wrapText="1"/>
    </xf>
    <xf borderId="11" fillId="5" fontId="18" numFmtId="0" xfId="0" applyAlignment="1" applyBorder="1" applyFont="1">
      <alignment horizontal="left" vertical="center"/>
    </xf>
    <xf borderId="11" fillId="23" fontId="19" numFmtId="0" xfId="0" applyAlignment="1" applyBorder="1" applyFont="1">
      <alignment horizontal="center" vertical="center"/>
    </xf>
    <xf borderId="1" fillId="21" fontId="5" numFmtId="0" xfId="0" applyAlignment="1" applyBorder="1" applyFont="1">
      <alignment horizontal="center" vertical="top"/>
    </xf>
    <xf borderId="1" fillId="21" fontId="5" numFmtId="0" xfId="0" applyAlignment="1" applyBorder="1" applyFont="1">
      <alignment horizontal="center" readingOrder="0" vertical="top"/>
    </xf>
    <xf borderId="1" fillId="24" fontId="11" numFmtId="0" xfId="0" applyAlignment="1" applyBorder="1" applyFill="1" applyFont="1">
      <alignment horizontal="left" vertical="top"/>
    </xf>
    <xf borderId="1" fillId="21" fontId="5" numFmtId="0" xfId="0" applyAlignment="1" applyBorder="1" applyFont="1">
      <alignment horizontal="left" vertical="top"/>
    </xf>
    <xf borderId="0" fillId="25" fontId="9" numFmtId="0" xfId="0" applyAlignment="1" applyFill="1" applyFont="1">
      <alignment horizontal="left" vertical="top"/>
    </xf>
    <xf borderId="0" fillId="0" fontId="11" numFmtId="0" xfId="0" applyAlignment="1" applyFont="1">
      <alignment horizontal="left" readingOrder="0" vertical="top"/>
    </xf>
    <xf borderId="1" fillId="26" fontId="16" numFmtId="0" xfId="0" applyAlignment="1" applyBorder="1" applyFill="1" applyFont="1">
      <alignment horizontal="left" readingOrder="0" vertical="top"/>
    </xf>
    <xf borderId="0" fillId="26" fontId="20" numFmtId="0" xfId="0" applyAlignment="1" applyFont="1">
      <alignment horizontal="left" vertical="top"/>
    </xf>
    <xf borderId="0" fillId="26" fontId="11" numFmtId="0" xfId="0" applyAlignment="1" applyFont="1">
      <alignment horizontal="left" vertical="top"/>
    </xf>
    <xf borderId="12" fillId="24" fontId="21" numFmtId="0" xfId="0" applyAlignment="1" applyBorder="1" applyFont="1">
      <alignment horizontal="left" readingOrder="0" vertical="top"/>
    </xf>
    <xf borderId="7" fillId="0" fontId="9" numFmtId="0" xfId="0" applyAlignment="1" applyBorder="1" applyFont="1">
      <alignment horizontal="left" shrinkToFit="0" vertical="bottom" wrapText="1"/>
    </xf>
    <xf borderId="0" fillId="7" fontId="22" numFmtId="0" xfId="0" applyAlignment="1" applyFont="1">
      <alignment horizontal="left" readingOrder="0" vertical="top"/>
    </xf>
    <xf borderId="13" fillId="14" fontId="13" numFmtId="1" xfId="0" applyAlignment="1" applyBorder="1" applyFont="1" applyNumberFormat="1">
      <alignment horizontal="center" shrinkToFit="1" vertical="top" wrapText="0"/>
    </xf>
    <xf borderId="13" fillId="14" fontId="13" numFmtId="1" xfId="0" applyAlignment="1" applyBorder="1" applyFont="1" applyNumberFormat="1">
      <alignment horizontal="right" shrinkToFit="1" vertical="top" wrapText="0"/>
    </xf>
    <xf borderId="13" fillId="14" fontId="13" numFmtId="1" xfId="0" applyAlignment="1" applyBorder="1" applyFont="1" applyNumberFormat="1">
      <alignment horizontal="left" shrinkToFit="1" vertical="top" wrapText="0"/>
    </xf>
    <xf borderId="13" fillId="11" fontId="13" numFmtId="1" xfId="0" applyAlignment="1" applyBorder="1" applyFont="1" applyNumberFormat="1">
      <alignment horizontal="center" shrinkToFit="1" vertical="top" wrapText="0"/>
    </xf>
    <xf borderId="13" fillId="12" fontId="13" numFmtId="1" xfId="0" applyAlignment="1" applyBorder="1" applyFont="1" applyNumberFormat="1">
      <alignment horizontal="center" shrinkToFit="1" vertical="top" wrapText="0"/>
    </xf>
    <xf borderId="5" fillId="0" fontId="9" numFmtId="0" xfId="0" applyAlignment="1" applyBorder="1" applyFont="1">
      <alignment horizontal="left" vertical="top"/>
    </xf>
    <xf borderId="1" fillId="24" fontId="23" numFmtId="0" xfId="0" applyAlignment="1" applyBorder="1" applyFont="1">
      <alignment horizontal="left" shrinkToFit="0" vertical="top" wrapText="0"/>
    </xf>
    <xf borderId="0" fillId="24" fontId="23" numFmtId="0" xfId="0" applyAlignment="1" applyFont="1">
      <alignment horizontal="left" shrinkToFit="0" vertical="top" wrapText="0"/>
    </xf>
    <xf borderId="7" fillId="3" fontId="24" numFmtId="0" xfId="0" applyAlignment="1" applyBorder="1" applyFont="1">
      <alignment horizontal="left" readingOrder="0" vertical="top"/>
    </xf>
    <xf borderId="0" fillId="7" fontId="11" numFmtId="0" xfId="0" applyAlignment="1" applyFont="1">
      <alignment horizontal="left" vertical="top"/>
    </xf>
    <xf borderId="0" fillId="0" fontId="25" numFmtId="0" xfId="0" applyAlignment="1" applyFont="1">
      <alignment horizontal="left" readingOrder="0" vertical="top"/>
    </xf>
    <xf borderId="0" fillId="24" fontId="26" numFmtId="0" xfId="0" applyAlignment="1" applyFont="1">
      <alignment horizontal="left" readingOrder="0" vertical="top"/>
    </xf>
    <xf borderId="5" fillId="2" fontId="7" numFmtId="0" xfId="0" applyAlignment="1" applyBorder="1" applyFont="1">
      <alignment horizontal="center" shrinkToFit="0" vertical="top" wrapText="1"/>
    </xf>
    <xf borderId="5" fillId="2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center" shrinkToFit="0" vertical="top" wrapText="1"/>
    </xf>
    <xf borderId="1" fillId="4" fontId="7" numFmtId="0" xfId="0" applyAlignment="1" applyBorder="1" applyFont="1">
      <alignment horizontal="right" shrinkToFit="0" vertical="top" wrapText="1"/>
    </xf>
    <xf borderId="1" fillId="4" fontId="7" numFmtId="0" xfId="0" applyAlignment="1" applyBorder="1" applyFont="1">
      <alignment horizontal="center" shrinkToFit="0" vertical="top" wrapText="1"/>
    </xf>
    <xf borderId="1" fillId="27" fontId="7" numFmtId="0" xfId="0" applyAlignment="1" applyBorder="1" applyFill="1" applyFont="1">
      <alignment horizontal="center" shrinkToFit="0" vertical="center" wrapText="1"/>
    </xf>
    <xf borderId="1" fillId="27" fontId="9" numFmtId="0" xfId="0" applyAlignment="1" applyBorder="1" applyFont="1">
      <alignment horizontal="center" shrinkToFit="0" vertical="top" wrapText="1"/>
    </xf>
    <xf borderId="1" fillId="18" fontId="27" numFmtId="0" xfId="0" applyAlignment="1" applyBorder="1" applyFont="1">
      <alignment horizontal="left" vertical="top"/>
    </xf>
    <xf borderId="1" fillId="28" fontId="11" numFmtId="0" xfId="0" applyAlignment="1" applyBorder="1" applyFill="1" applyFont="1">
      <alignment horizontal="left" vertical="top"/>
    </xf>
    <xf borderId="7" fillId="3" fontId="1" numFmtId="0" xfId="0" applyAlignment="1" applyBorder="1" applyFont="1">
      <alignment horizontal="left" readingOrder="0" vertical="top"/>
    </xf>
    <xf borderId="1" fillId="3" fontId="11" numFmtId="0" xfId="0" applyAlignment="1" applyBorder="1" applyFont="1">
      <alignment horizontal="left" vertical="top"/>
    </xf>
    <xf borderId="1" fillId="29" fontId="11" numFmtId="0" xfId="0" applyAlignment="1" applyBorder="1" applyFill="1" applyFont="1">
      <alignment horizontal="left" vertical="top"/>
    </xf>
    <xf borderId="12" fillId="0" fontId="4" numFmtId="0" xfId="0" applyAlignment="1" applyBorder="1" applyFont="1">
      <alignment horizontal="left" readingOrder="0" vertical="top"/>
    </xf>
    <xf borderId="0" fillId="7" fontId="11" numFmtId="0" xfId="0" applyAlignment="1" applyFont="1">
      <alignment horizontal="left" readingOrder="0" vertical="top"/>
    </xf>
    <xf borderId="0" fillId="2" fontId="11" numFmtId="0" xfId="0" applyAlignment="1" applyFont="1">
      <alignment horizontal="left" vertical="top"/>
    </xf>
    <xf borderId="0" fillId="7" fontId="28" numFmtId="0" xfId="0" applyAlignment="1" applyFont="1">
      <alignment horizontal="left" readingOrder="0" vertical="top"/>
    </xf>
    <xf borderId="1" fillId="30" fontId="28" numFmtId="0" xfId="0" applyAlignment="1" applyBorder="1" applyFill="1" applyFont="1">
      <alignment horizontal="left" readingOrder="0" vertical="top"/>
    </xf>
    <xf borderId="1" fillId="30" fontId="11" numFmtId="0" xfId="0" applyAlignment="1" applyBorder="1" applyFont="1">
      <alignment horizontal="left" readingOrder="0" vertical="top"/>
    </xf>
    <xf borderId="1" fillId="27" fontId="28" numFmtId="0" xfId="0" applyAlignment="1" applyBorder="1" applyFont="1">
      <alignment horizontal="left" readingOrder="0" vertical="top"/>
    </xf>
    <xf borderId="1" fillId="31" fontId="28" numFmtId="0" xfId="0" applyAlignment="1" applyBorder="1" applyFill="1" applyFont="1">
      <alignment horizontal="left" readingOrder="0" vertical="top"/>
    </xf>
    <xf borderId="1" fillId="20" fontId="11" numFmtId="0" xfId="0" applyAlignment="1" applyBorder="1" applyFont="1">
      <alignment horizontal="left" readingOrder="0" vertical="top"/>
    </xf>
    <xf borderId="1" fillId="27" fontId="11" numFmtId="0" xfId="0" applyAlignment="1" applyBorder="1" applyFont="1">
      <alignment horizontal="left" readingOrder="0" vertical="top"/>
    </xf>
    <xf borderId="1" fillId="31" fontId="11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1" fillId="32" fontId="11" numFmtId="0" xfId="0" applyAlignment="1" applyBorder="1" applyFill="1" applyFont="1">
      <alignment horizontal="left" readingOrder="0" vertical="top"/>
    </xf>
    <xf borderId="1" fillId="27" fontId="29" numFmtId="0" xfId="0" applyAlignment="1" applyBorder="1" applyFont="1">
      <alignment horizontal="left" readingOrder="0" vertical="top"/>
    </xf>
    <xf borderId="1" fillId="31" fontId="29" numFmtId="0" xfId="0" applyAlignment="1" applyBorder="1" applyFont="1">
      <alignment horizontal="left" readingOrder="0" vertical="top"/>
    </xf>
    <xf borderId="5" fillId="33" fontId="3" numFmtId="0" xfId="0" applyAlignment="1" applyBorder="1" applyFill="1" applyFont="1">
      <alignment horizontal="left" readingOrder="0" vertical="top"/>
    </xf>
    <xf borderId="0" fillId="15" fontId="5" numFmtId="0" xfId="0" applyAlignment="1" applyFont="1">
      <alignment horizontal="left" readingOrder="0" vertical="top"/>
    </xf>
    <xf borderId="0" fillId="24" fontId="30" numFmtId="0" xfId="0" applyAlignment="1" applyFont="1">
      <alignment horizontal="left" readingOrder="0" shrinkToFit="0" vertical="top" wrapText="0"/>
    </xf>
    <xf borderId="0" fillId="24" fontId="3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vertical="top"/>
    </xf>
    <xf borderId="1" fillId="10" fontId="11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/>
    </xf>
    <xf borderId="1" fillId="34" fontId="11" numFmtId="0" xfId="0" applyAlignment="1" applyBorder="1" applyFill="1" applyFont="1">
      <alignment horizontal="left" vertical="top"/>
    </xf>
    <xf borderId="1" fillId="35" fontId="11" numFmtId="0" xfId="0" applyAlignment="1" applyBorder="1" applyFill="1" applyFont="1">
      <alignment horizontal="left" vertical="top"/>
    </xf>
    <xf borderId="1" fillId="36" fontId="11" numFmtId="0" xfId="0" applyAlignment="1" applyBorder="1" applyFill="1" applyFont="1">
      <alignment horizontal="left" vertical="top"/>
    </xf>
    <xf borderId="0" fillId="0" fontId="31" numFmtId="0" xfId="0" applyAlignment="1" applyFont="1">
      <alignment horizontal="left" vertical="top"/>
    </xf>
    <xf borderId="1" fillId="37" fontId="9" numFmtId="0" xfId="0" applyAlignment="1" applyBorder="1" applyFill="1" applyFont="1">
      <alignment horizontal="left" vertical="top"/>
    </xf>
    <xf borderId="1" fillId="20" fontId="11" numFmtId="0" xfId="0" applyAlignment="1" applyBorder="1" applyFont="1">
      <alignment horizontal="left" vertical="top"/>
    </xf>
    <xf borderId="1" fillId="27" fontId="11" numFmtId="0" xfId="0" applyAlignment="1" applyBorder="1" applyFont="1">
      <alignment horizontal="left" vertical="top"/>
    </xf>
    <xf borderId="0" fillId="0" fontId="32" numFmtId="0" xfId="0" applyAlignment="1" applyFont="1">
      <alignment horizontal="left" vertical="top"/>
    </xf>
    <xf borderId="0" fillId="36" fontId="5" numFmtId="0" xfId="0" applyAlignment="1" applyFont="1">
      <alignment horizontal="left" readingOrder="0" vertical="top"/>
    </xf>
    <xf borderId="0" fillId="36" fontId="11" numFmtId="0" xfId="0" applyAlignment="1" applyFont="1">
      <alignment horizontal="left" readingOrder="0" vertical="top"/>
    </xf>
    <xf borderId="0" fillId="22" fontId="33" numFmtId="0" xfId="0" applyAlignment="1" applyFont="1">
      <alignment horizontal="left" readingOrder="0" vertical="top"/>
    </xf>
    <xf borderId="1" fillId="2" fontId="11" numFmtId="0" xfId="0" applyAlignment="1" applyBorder="1" applyFont="1">
      <alignment horizontal="left" readingOrder="0" vertical="top"/>
    </xf>
    <xf borderId="1" fillId="21" fontId="11" numFmtId="0" xfId="0" applyAlignment="1" applyBorder="1" applyFont="1">
      <alignment horizontal="left" readingOrder="0" vertical="top"/>
    </xf>
    <xf borderId="1" fillId="38" fontId="11" numFmtId="0" xfId="0" applyAlignment="1" applyBorder="1" applyFill="1" applyFont="1">
      <alignment horizontal="left" readingOrder="0" vertical="top"/>
    </xf>
    <xf borderId="1" fillId="9" fontId="11" numFmtId="0" xfId="0" applyAlignment="1" applyBorder="1" applyFont="1">
      <alignment horizontal="left" vertical="top"/>
    </xf>
    <xf borderId="1" fillId="15" fontId="27" numFmtId="0" xfId="0" applyAlignment="1" applyBorder="1" applyFont="1">
      <alignment horizontal="left" vertical="top"/>
    </xf>
    <xf borderId="5" fillId="2" fontId="34" numFmtId="0" xfId="0" applyAlignment="1" applyBorder="1" applyFont="1">
      <alignment horizontal="center" readingOrder="0" vertical="top"/>
    </xf>
    <xf borderId="0" fillId="0" fontId="35" numFmtId="0" xfId="0" applyAlignment="1" applyFont="1">
      <alignment horizontal="left" vertical="top"/>
    </xf>
    <xf borderId="1" fillId="15" fontId="11" numFmtId="0" xfId="0" applyAlignment="1" applyBorder="1" applyFont="1">
      <alignment horizontal="left" readingOrder="0" vertical="top"/>
    </xf>
    <xf borderId="1" fillId="0" fontId="11" numFmtId="1" xfId="0" applyAlignment="1" applyBorder="1" applyFont="1" applyNumberFormat="1">
      <alignment horizontal="left" vertical="top"/>
    </xf>
    <xf borderId="0" fillId="39" fontId="5" numFmtId="0" xfId="0" applyAlignment="1" applyFill="1" applyFont="1">
      <alignment horizontal="left" readingOrder="0" vertical="top"/>
    </xf>
    <xf borderId="5" fillId="39" fontId="5" numFmtId="0" xfId="0" applyAlignment="1" applyBorder="1" applyFont="1">
      <alignment horizontal="left" readingOrder="0" vertical="top"/>
    </xf>
    <xf borderId="14" fillId="0" fontId="9" numFmtId="0" xfId="0" applyAlignment="1" applyBorder="1" applyFont="1">
      <alignment horizontal="left" shrinkToFit="0" vertical="bottom" wrapText="1"/>
    </xf>
    <xf borderId="15" fillId="4" fontId="7" numFmtId="0" xfId="0" applyAlignment="1" applyBorder="1" applyFont="1">
      <alignment horizontal="center" shrinkToFit="0" vertical="top" wrapText="1"/>
    </xf>
    <xf borderId="16" fillId="0" fontId="8" numFmtId="0" xfId="0" applyAlignment="1" applyBorder="1" applyFont="1">
      <alignment horizontal="left" vertical="top"/>
    </xf>
    <xf borderId="17" fillId="0" fontId="8" numFmtId="0" xfId="0" applyAlignment="1" applyBorder="1" applyFont="1">
      <alignment horizontal="left" vertical="top"/>
    </xf>
    <xf borderId="15" fillId="6" fontId="7" numFmtId="0" xfId="0" applyAlignment="1" applyBorder="1" applyFont="1">
      <alignment horizontal="center" shrinkToFit="0" vertical="top" wrapText="1"/>
    </xf>
    <xf borderId="15" fillId="7" fontId="7" numFmtId="0" xfId="0" applyAlignment="1" applyBorder="1" applyFont="1">
      <alignment horizontal="left" shrinkToFit="0" vertical="top" wrapText="1"/>
    </xf>
    <xf borderId="0" fillId="2" fontId="36" numFmtId="0" xfId="0" applyAlignment="1" applyFont="1">
      <alignment horizontal="left" readingOrder="0" shrinkToFit="0" vertical="top" wrapText="1"/>
    </xf>
    <xf borderId="1" fillId="13" fontId="12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vertical="top"/>
    </xf>
    <xf borderId="0" fillId="2" fontId="5" numFmtId="0" xfId="0" applyAlignment="1" applyFont="1">
      <alignment horizontal="left" readingOrder="0" vertical="top"/>
    </xf>
    <xf borderId="0" fillId="0" fontId="11" numFmtId="0" xfId="0" applyAlignment="1" applyFont="1">
      <alignment horizontal="left" shrinkToFit="0" vertical="top" wrapText="0"/>
    </xf>
    <xf borderId="1" fillId="22" fontId="11" numFmtId="0" xfId="0" applyAlignment="1" applyBorder="1" applyFont="1">
      <alignment horizontal="left" readingOrder="0" vertical="top"/>
    </xf>
    <xf borderId="0" fillId="2" fontId="11" numFmtId="0" xfId="0" applyAlignment="1" applyFont="1">
      <alignment horizontal="left" readingOrder="0" vertical="top"/>
    </xf>
    <xf borderId="1" fillId="34" fontId="9" numFmtId="0" xfId="0" applyAlignment="1" applyBorder="1" applyFont="1">
      <alignment horizontal="left" shrinkToFit="0" vertical="bottom" wrapText="1"/>
    </xf>
    <xf borderId="5" fillId="34" fontId="7" numFmtId="0" xfId="0" applyAlignment="1" applyBorder="1" applyFont="1">
      <alignment horizontal="center" shrinkToFit="0" vertical="top" wrapText="1"/>
    </xf>
    <xf borderId="5" fillId="31" fontId="7" numFmtId="0" xfId="0" applyAlignment="1" applyBorder="1" applyFont="1">
      <alignment horizontal="center" shrinkToFit="0" vertical="top" wrapText="1"/>
    </xf>
    <xf borderId="1" fillId="31" fontId="11" numFmtId="0" xfId="0" applyAlignment="1" applyBorder="1" applyFont="1">
      <alignment horizontal="left" vertical="top"/>
    </xf>
    <xf borderId="5" fillId="16" fontId="7" numFmtId="0" xfId="0" applyAlignment="1" applyBorder="1" applyFont="1">
      <alignment horizontal="center" shrinkToFit="0" vertical="top" wrapText="1"/>
    </xf>
    <xf borderId="1" fillId="16" fontId="11" numFmtId="0" xfId="0" applyAlignment="1" applyBorder="1" applyFont="1">
      <alignment horizontal="left" vertical="top"/>
    </xf>
    <xf borderId="1" fillId="34" fontId="7" numFmtId="0" xfId="0" applyAlignment="1" applyBorder="1" applyFont="1">
      <alignment horizontal="left" shrinkToFit="0" vertical="top" wrapText="1"/>
    </xf>
    <xf borderId="1" fillId="34" fontId="7" numFmtId="0" xfId="0" applyAlignment="1" applyBorder="1" applyFont="1">
      <alignment horizontal="center" readingOrder="0" shrinkToFit="0" vertical="center" wrapText="1"/>
    </xf>
    <xf borderId="1" fillId="34" fontId="7" numFmtId="0" xfId="0" applyAlignment="1" applyBorder="1" applyFont="1">
      <alignment horizontal="center" shrinkToFit="0" vertical="center" wrapText="1"/>
    </xf>
    <xf borderId="1" fillId="34" fontId="7" numFmtId="0" xfId="0" applyAlignment="1" applyBorder="1" applyFont="1">
      <alignment horizontal="right" shrinkToFit="0" vertical="center" wrapText="1"/>
    </xf>
    <xf borderId="1" fillId="34" fontId="9" numFmtId="0" xfId="0" applyAlignment="1" applyBorder="1" applyFont="1">
      <alignment horizontal="center" shrinkToFit="0" vertical="top" wrapText="1"/>
    </xf>
    <xf borderId="1" fillId="34" fontId="11" numFmtId="0" xfId="0" applyAlignment="1" applyBorder="1" applyFont="1">
      <alignment horizontal="left" readingOrder="0" vertical="top"/>
    </xf>
    <xf borderId="1" fillId="31" fontId="7" numFmtId="0" xfId="0" applyAlignment="1" applyBorder="1" applyFont="1">
      <alignment horizontal="center" shrinkToFit="0" vertical="center" wrapText="1"/>
    </xf>
    <xf borderId="1" fillId="31" fontId="7" numFmtId="0" xfId="0" applyAlignment="1" applyBorder="1" applyFont="1">
      <alignment horizontal="left" shrinkToFit="0" vertical="top" wrapText="1"/>
    </xf>
    <xf borderId="1" fillId="16" fontId="7" numFmtId="0" xfId="0" applyAlignment="1" applyBorder="1" applyFont="1">
      <alignment horizontal="center" shrinkToFit="0" vertical="center" wrapText="1"/>
    </xf>
    <xf borderId="1" fillId="16" fontId="11" numFmtId="0" xfId="0" applyAlignment="1" applyBorder="1" applyFont="1">
      <alignment horizontal="left" readingOrder="0" vertical="top"/>
    </xf>
    <xf borderId="5" fillId="36" fontId="5" numFmtId="0" xfId="0" applyAlignment="1" applyBorder="1" applyFont="1">
      <alignment horizontal="left" readingOrder="0" vertical="top"/>
    </xf>
    <xf borderId="0" fillId="31" fontId="5" numFmtId="0" xfId="0" applyAlignment="1" applyFont="1">
      <alignment horizontal="left" readingOrder="0" vertical="top"/>
    </xf>
    <xf borderId="0" fillId="24" fontId="28" numFmtId="0" xfId="0" applyAlignment="1" applyFont="1">
      <alignment horizontal="left" readingOrder="0" vertical="top"/>
    </xf>
    <xf borderId="1" fillId="8" fontId="37" numFmtId="0" xfId="0" applyAlignment="1" applyBorder="1" applyFont="1">
      <alignment horizontal="center" shrinkToFit="0" vertical="bottom" wrapText="0"/>
    </xf>
    <xf borderId="1" fillId="8" fontId="37" numFmtId="0" xfId="0" applyAlignment="1" applyBorder="1" applyFont="1">
      <alignment horizontal="center" readingOrder="0" shrinkToFit="0" vertical="bottom" wrapText="0"/>
    </xf>
    <xf borderId="1" fillId="8" fontId="38" numFmtId="0" xfId="0" applyAlignment="1" applyBorder="1" applyFont="1">
      <alignment horizontal="left" readingOrder="0" shrinkToFit="0" vertical="bottom" wrapText="0"/>
    </xf>
    <xf borderId="1" fillId="9" fontId="38" numFmtId="0" xfId="0" applyAlignment="1" applyBorder="1" applyFont="1">
      <alignment horizontal="right" readingOrder="0" shrinkToFit="0" vertical="bottom" wrapText="0"/>
    </xf>
    <xf borderId="1" fillId="9" fontId="38" numFmtId="0" xfId="0" applyAlignment="1" applyBorder="1" applyFont="1">
      <alignment horizontal="left" shrinkToFit="0" vertical="bottom" wrapText="0"/>
    </xf>
    <xf borderId="1" fillId="9" fontId="38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2219325</xdr:colOff>
      <xdr:row>15</xdr:row>
      <xdr:rowOff>28575</xdr:rowOff>
    </xdr:from>
    <xdr:ext cx="1914525" cy="561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33</xdr:row>
      <xdr:rowOff>104775</xdr:rowOff>
    </xdr:from>
    <xdr:ext cx="1914525" cy="4381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49</xdr:row>
      <xdr:rowOff>76200</xdr:rowOff>
    </xdr:from>
    <xdr:ext cx="1247775" cy="12668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1352550</xdr:colOff>
      <xdr:row>67</xdr:row>
      <xdr:rowOff>47625</xdr:rowOff>
    </xdr:from>
    <xdr:ext cx="2466975" cy="6096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81</xdr:row>
      <xdr:rowOff>9525</xdr:rowOff>
    </xdr:from>
    <xdr:ext cx="1724025" cy="56197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27</xdr:row>
      <xdr:rowOff>19050</xdr:rowOff>
    </xdr:from>
    <xdr:ext cx="1419225" cy="5810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32</xdr:row>
      <xdr:rowOff>142875</xdr:rowOff>
    </xdr:from>
    <xdr:ext cx="1981200" cy="3429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51</xdr:row>
      <xdr:rowOff>38100</xdr:rowOff>
    </xdr:from>
    <xdr:ext cx="1828800" cy="5715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23.0"/>
  </cols>
  <sheetData>
    <row r="2">
      <c r="A2" s="1" t="s">
        <v>0</v>
      </c>
      <c r="B2" s="1" t="s">
        <v>1</v>
      </c>
    </row>
    <row r="3">
      <c r="A3" s="2" t="s">
        <v>2</v>
      </c>
      <c r="B3" s="2" t="s">
        <v>3</v>
      </c>
    </row>
    <row r="4">
      <c r="A4" s="2" t="s">
        <v>4</v>
      </c>
      <c r="B4" s="2" t="s">
        <v>5</v>
      </c>
    </row>
    <row r="5">
      <c r="A5" s="2" t="s">
        <v>6</v>
      </c>
      <c r="B5" s="2" t="s">
        <v>7</v>
      </c>
    </row>
    <row r="6">
      <c r="A6" s="2" t="s">
        <v>8</v>
      </c>
      <c r="B6" s="2" t="s">
        <v>9</v>
      </c>
    </row>
    <row r="7">
      <c r="A7" s="2" t="s">
        <v>10</v>
      </c>
      <c r="B7" s="2" t="s">
        <v>11</v>
      </c>
    </row>
    <row r="10">
      <c r="A10" s="3" t="s">
        <v>12</v>
      </c>
    </row>
    <row r="11">
      <c r="A11" s="4" t="s">
        <v>13</v>
      </c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5" t="s">
        <v>14</v>
      </c>
    </row>
    <row r="15">
      <c r="A15" s="6"/>
      <c r="B15" s="7" t="s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>
      <c r="B16" s="10"/>
      <c r="C16" s="10"/>
      <c r="D16" s="11" t="s">
        <v>16</v>
      </c>
      <c r="E16" s="12"/>
      <c r="F16" s="12"/>
      <c r="G16" s="12"/>
      <c r="H16" s="13"/>
      <c r="I16" s="14" t="s">
        <v>17</v>
      </c>
      <c r="J16" s="12"/>
      <c r="K16" s="12"/>
      <c r="L16" s="12"/>
      <c r="M16" s="13"/>
      <c r="N16" s="15" t="s">
        <v>18</v>
      </c>
      <c r="O16" s="12"/>
      <c r="P16" s="12"/>
      <c r="Q16" s="12"/>
      <c r="R16" s="13"/>
    </row>
    <row r="17">
      <c r="B17" s="16" t="s">
        <v>19</v>
      </c>
      <c r="C17" s="17" t="s">
        <v>20</v>
      </c>
      <c r="D17" s="18" t="s">
        <v>21</v>
      </c>
      <c r="E17" s="18" t="s">
        <v>22</v>
      </c>
      <c r="F17" s="18" t="s">
        <v>23</v>
      </c>
      <c r="G17" s="18" t="s">
        <v>24</v>
      </c>
      <c r="H17" s="19" t="s">
        <v>25</v>
      </c>
      <c r="I17" s="20" t="s">
        <v>26</v>
      </c>
      <c r="J17" s="20" t="s">
        <v>27</v>
      </c>
      <c r="K17" s="20" t="s">
        <v>28</v>
      </c>
      <c r="L17" s="20" t="s">
        <v>29</v>
      </c>
      <c r="M17" s="21" t="s">
        <v>30</v>
      </c>
      <c r="N17" s="22" t="s">
        <v>31</v>
      </c>
      <c r="O17" s="22" t="s">
        <v>32</v>
      </c>
      <c r="P17" s="22" t="s">
        <v>33</v>
      </c>
      <c r="Q17" s="22" t="s">
        <v>34</v>
      </c>
      <c r="R17" s="23" t="s">
        <v>35</v>
      </c>
    </row>
    <row r="18">
      <c r="B18" s="24">
        <v>1.0</v>
      </c>
      <c r="C18" s="25" t="s">
        <v>36</v>
      </c>
      <c r="D18" s="26">
        <v>2.0</v>
      </c>
      <c r="E18" s="26">
        <v>709.0</v>
      </c>
      <c r="F18" s="26">
        <v>351.0</v>
      </c>
      <c r="G18" s="26">
        <v>55.0</v>
      </c>
      <c r="H18" s="26">
        <v>3.0</v>
      </c>
      <c r="I18" s="27">
        <v>2.0</v>
      </c>
      <c r="J18" s="27">
        <v>152.0</v>
      </c>
      <c r="K18" s="27">
        <v>150.0</v>
      </c>
      <c r="L18" s="27">
        <v>30.0</v>
      </c>
      <c r="M18" s="27">
        <v>214.0</v>
      </c>
      <c r="N18" s="28">
        <v>2.0</v>
      </c>
      <c r="O18" s="28">
        <v>248.0</v>
      </c>
      <c r="P18" s="28">
        <v>202.0</v>
      </c>
      <c r="Q18" s="28">
        <v>41.0</v>
      </c>
      <c r="R18" s="28">
        <v>408.0</v>
      </c>
    </row>
    <row r="19">
      <c r="B19" s="29">
        <v>2.0</v>
      </c>
      <c r="C19" s="25" t="s">
        <v>37</v>
      </c>
      <c r="D19" s="26">
        <v>7679.0</v>
      </c>
      <c r="E19" s="26">
        <v>0.0</v>
      </c>
      <c r="F19" s="26">
        <v>129.0</v>
      </c>
      <c r="G19" s="26">
        <v>105.0</v>
      </c>
      <c r="H19" s="26">
        <v>6.0</v>
      </c>
      <c r="I19" s="27">
        <v>638.0</v>
      </c>
      <c r="J19" s="27">
        <v>0.0</v>
      </c>
      <c r="K19" s="27">
        <v>69.0</v>
      </c>
      <c r="L19" s="27">
        <v>73.0</v>
      </c>
      <c r="M19" s="27">
        <v>69.0</v>
      </c>
      <c r="N19" s="28">
        <v>1167.0</v>
      </c>
      <c r="O19" s="28">
        <v>0.0</v>
      </c>
      <c r="P19" s="28">
        <v>77.0</v>
      </c>
      <c r="Q19" s="28">
        <v>81.0</v>
      </c>
      <c r="R19" s="28">
        <v>77.0</v>
      </c>
    </row>
    <row r="20">
      <c r="B20" s="29">
        <v>3.0</v>
      </c>
      <c r="C20" s="25" t="s">
        <v>38</v>
      </c>
      <c r="D20" s="26">
        <v>0.0</v>
      </c>
      <c r="E20" s="26">
        <v>104.0</v>
      </c>
      <c r="F20" s="26">
        <v>48.0</v>
      </c>
      <c r="G20" s="26">
        <v>0.0</v>
      </c>
      <c r="H20" s="26">
        <v>76.0</v>
      </c>
      <c r="I20" s="27">
        <v>0.0</v>
      </c>
      <c r="J20" s="27">
        <v>47.0</v>
      </c>
      <c r="K20" s="27">
        <v>34.0</v>
      </c>
      <c r="L20" s="27">
        <v>0.0</v>
      </c>
      <c r="M20" s="27">
        <v>32.0</v>
      </c>
      <c r="N20" s="28">
        <v>0.0</v>
      </c>
      <c r="O20" s="28">
        <v>49.0</v>
      </c>
      <c r="P20" s="28">
        <v>34.0</v>
      </c>
      <c r="Q20" s="28">
        <v>0.0</v>
      </c>
      <c r="R20" s="28">
        <v>38.0</v>
      </c>
    </row>
    <row r="21">
      <c r="B21" s="29">
        <v>4.0</v>
      </c>
      <c r="C21" s="25" t="s">
        <v>39</v>
      </c>
      <c r="D21" s="26">
        <v>0.0</v>
      </c>
      <c r="E21" s="26">
        <v>1888.0</v>
      </c>
      <c r="F21" s="26">
        <v>370.0</v>
      </c>
      <c r="G21" s="26">
        <v>309.0</v>
      </c>
      <c r="H21" s="26">
        <v>610.0</v>
      </c>
      <c r="I21" s="27">
        <v>0.0</v>
      </c>
      <c r="J21" s="27">
        <v>277.0</v>
      </c>
      <c r="K21" s="27">
        <v>135.0</v>
      </c>
      <c r="L21" s="27">
        <v>106.0</v>
      </c>
      <c r="M21" s="27">
        <v>67.0</v>
      </c>
      <c r="N21" s="28">
        <v>0.0</v>
      </c>
      <c r="O21" s="28">
        <v>479.0</v>
      </c>
      <c r="P21" s="28">
        <v>176.0</v>
      </c>
      <c r="Q21" s="28">
        <v>152.0</v>
      </c>
      <c r="R21" s="28">
        <v>128.0</v>
      </c>
    </row>
    <row r="22">
      <c r="B22" s="30">
        <v>5.0</v>
      </c>
      <c r="C22" s="25" t="s">
        <v>40</v>
      </c>
      <c r="D22" s="26">
        <v>1.0</v>
      </c>
      <c r="E22" s="26">
        <v>2220.0</v>
      </c>
      <c r="F22" s="26">
        <v>348.0</v>
      </c>
      <c r="G22" s="26">
        <v>0.0</v>
      </c>
      <c r="H22" s="26">
        <v>2230.0</v>
      </c>
      <c r="I22" s="27">
        <v>1.0</v>
      </c>
      <c r="J22" s="27">
        <v>342.0</v>
      </c>
      <c r="K22" s="27">
        <v>130.0</v>
      </c>
      <c r="L22" s="27">
        <v>0.0</v>
      </c>
      <c r="M22" s="27">
        <v>409.0</v>
      </c>
      <c r="N22" s="28">
        <v>1.0</v>
      </c>
      <c r="O22" s="28">
        <v>532.0</v>
      </c>
      <c r="P22" s="28">
        <v>164.0</v>
      </c>
      <c r="Q22" s="28">
        <v>0.0</v>
      </c>
      <c r="R22" s="28">
        <v>595.0</v>
      </c>
    </row>
    <row r="23">
      <c r="B23" s="30">
        <v>6.0</v>
      </c>
      <c r="C23" s="25" t="s">
        <v>41</v>
      </c>
      <c r="D23" s="26">
        <v>0.0</v>
      </c>
      <c r="E23" s="26">
        <v>0.0</v>
      </c>
      <c r="F23" s="26">
        <v>4285.0</v>
      </c>
      <c r="G23" s="26">
        <v>293.0</v>
      </c>
      <c r="H23" s="26">
        <v>433.0</v>
      </c>
      <c r="I23" s="27">
        <v>0.0</v>
      </c>
      <c r="J23" s="27">
        <v>0.0</v>
      </c>
      <c r="K23" s="27">
        <v>919.0</v>
      </c>
      <c r="L23" s="27">
        <v>130.0</v>
      </c>
      <c r="M23" s="27">
        <v>74.0</v>
      </c>
      <c r="N23" s="28">
        <v>0.0</v>
      </c>
      <c r="O23" s="28">
        <v>0.0</v>
      </c>
      <c r="P23" s="28">
        <v>1393.0</v>
      </c>
      <c r="Q23" s="28">
        <v>154.0</v>
      </c>
      <c r="R23" s="28">
        <v>117.0</v>
      </c>
    </row>
    <row r="24">
      <c r="B24" s="30">
        <v>7.0</v>
      </c>
      <c r="C24" s="25" t="s">
        <v>42</v>
      </c>
      <c r="D24" s="26">
        <v>671.0</v>
      </c>
      <c r="E24" s="26">
        <v>2272.0</v>
      </c>
      <c r="F24" s="26">
        <v>2627.0</v>
      </c>
      <c r="G24" s="26">
        <v>164.0</v>
      </c>
      <c r="H24" s="26">
        <v>687.0</v>
      </c>
      <c r="I24" s="27">
        <v>247.0</v>
      </c>
      <c r="J24" s="27">
        <v>338.0</v>
      </c>
      <c r="K24" s="27">
        <v>602.0</v>
      </c>
      <c r="L24" s="27">
        <v>75.0</v>
      </c>
      <c r="M24" s="27">
        <v>179.0</v>
      </c>
      <c r="N24" s="28">
        <v>305.0</v>
      </c>
      <c r="O24" s="28">
        <v>595.0</v>
      </c>
      <c r="P24" s="28">
        <v>916.0</v>
      </c>
      <c r="Q24" s="28">
        <v>93.0</v>
      </c>
      <c r="R24" s="28">
        <v>236.0</v>
      </c>
    </row>
  </sheetData>
  <mergeCells count="5">
    <mergeCell ref="A11:F11"/>
    <mergeCell ref="B15:R15"/>
    <mergeCell ref="D16:H16"/>
    <mergeCell ref="I16:M16"/>
    <mergeCell ref="N16:R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0.86"/>
    <col customWidth="1" min="3" max="4" width="9.71"/>
    <col customWidth="1" min="5" max="5" width="10.0"/>
    <col customWidth="1" min="6" max="6" width="9.71"/>
    <col customWidth="1" min="7" max="7" width="10.0"/>
    <col customWidth="1" min="8" max="8" width="14.14"/>
    <col customWidth="1" min="9" max="9" width="10.29"/>
    <col customWidth="1" min="10" max="10" width="10.0"/>
    <col customWidth="1" min="11" max="11" width="10.14"/>
    <col customWidth="1" min="12" max="12" width="10.0"/>
    <col customWidth="1" min="13" max="14" width="9.71"/>
    <col customWidth="1" min="15" max="15" width="10.0"/>
    <col customWidth="1" min="16" max="16" width="9.71"/>
    <col customWidth="1" min="17" max="17" width="11.57"/>
    <col customWidth="1" min="18" max="33" width="8.71"/>
  </cols>
  <sheetData>
    <row r="1" ht="17.25" customHeight="1">
      <c r="A1" s="7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ht="18.0" customHeight="1">
      <c r="A2" s="31"/>
      <c r="B2" s="31"/>
      <c r="C2" s="11" t="s">
        <v>44</v>
      </c>
      <c r="D2" s="12"/>
      <c r="E2" s="12"/>
      <c r="F2" s="12"/>
      <c r="G2" s="13"/>
      <c r="H2" s="14" t="s">
        <v>45</v>
      </c>
      <c r="I2" s="12"/>
      <c r="J2" s="12"/>
      <c r="K2" s="12"/>
      <c r="L2" s="13"/>
      <c r="M2" s="15" t="s">
        <v>46</v>
      </c>
      <c r="N2" s="12"/>
      <c r="O2" s="12"/>
      <c r="P2" s="12"/>
      <c r="Q2" s="13"/>
    </row>
    <row r="3" ht="35.25" customHeight="1">
      <c r="A3" s="32" t="s">
        <v>47</v>
      </c>
      <c r="B3" s="33" t="s">
        <v>48</v>
      </c>
      <c r="C3" s="18" t="s">
        <v>49</v>
      </c>
      <c r="D3" s="18" t="s">
        <v>50</v>
      </c>
      <c r="E3" s="18" t="s">
        <v>51</v>
      </c>
      <c r="F3" s="34" t="s">
        <v>52</v>
      </c>
      <c r="G3" s="19" t="s">
        <v>53</v>
      </c>
      <c r="H3" s="20" t="s">
        <v>54</v>
      </c>
      <c r="I3" s="20" t="s">
        <v>55</v>
      </c>
      <c r="J3" s="20" t="s">
        <v>56</v>
      </c>
      <c r="K3" s="20" t="s">
        <v>57</v>
      </c>
      <c r="L3" s="35" t="s">
        <v>58</v>
      </c>
      <c r="M3" s="22" t="s">
        <v>59</v>
      </c>
      <c r="N3" s="22" t="s">
        <v>60</v>
      </c>
      <c r="O3" s="22" t="s">
        <v>61</v>
      </c>
      <c r="P3" s="22" t="s">
        <v>62</v>
      </c>
      <c r="Q3" s="23" t="s">
        <v>63</v>
      </c>
    </row>
    <row r="4" ht="17.25" customHeight="1">
      <c r="A4" s="36">
        <v>1.0</v>
      </c>
      <c r="B4" s="37" t="s">
        <v>64</v>
      </c>
      <c r="C4" s="38">
        <v>2.0</v>
      </c>
      <c r="D4" s="38">
        <v>709.0</v>
      </c>
      <c r="E4" s="38">
        <v>351.0</v>
      </c>
      <c r="F4" s="39">
        <v>55.0</v>
      </c>
      <c r="G4" s="38">
        <v>3.0</v>
      </c>
      <c r="H4" s="38">
        <v>2.0</v>
      </c>
      <c r="I4" s="38">
        <v>152.0</v>
      </c>
      <c r="J4" s="38">
        <v>150.0</v>
      </c>
      <c r="K4" s="38">
        <v>30.0</v>
      </c>
      <c r="L4" s="38">
        <v>214.0</v>
      </c>
      <c r="M4" s="38">
        <v>2.0</v>
      </c>
      <c r="N4" s="38">
        <v>248.0</v>
      </c>
      <c r="O4" s="38">
        <v>202.0</v>
      </c>
      <c r="P4" s="38">
        <v>41.0</v>
      </c>
      <c r="Q4" s="38">
        <v>408.0</v>
      </c>
    </row>
    <row r="5" ht="17.25" customHeight="1">
      <c r="A5" s="36">
        <v>2.0</v>
      </c>
      <c r="B5" s="40" t="s">
        <v>65</v>
      </c>
      <c r="C5" s="41">
        <v>7679.0</v>
      </c>
      <c r="D5" s="41">
        <v>0.0</v>
      </c>
      <c r="E5" s="41">
        <v>129.0</v>
      </c>
      <c r="F5" s="42">
        <v>105.0</v>
      </c>
      <c r="G5" s="41">
        <v>6.0</v>
      </c>
      <c r="H5" s="27">
        <v>638.0</v>
      </c>
      <c r="I5" s="27">
        <v>0.0</v>
      </c>
      <c r="J5" s="27">
        <v>69.0</v>
      </c>
      <c r="K5" s="27">
        <v>73.0</v>
      </c>
      <c r="L5" s="27">
        <v>69.0</v>
      </c>
      <c r="M5" s="28">
        <v>1167.0</v>
      </c>
      <c r="N5" s="28">
        <v>0.0</v>
      </c>
      <c r="O5" s="28">
        <v>77.0</v>
      </c>
      <c r="P5" s="28">
        <v>81.0</v>
      </c>
      <c r="Q5" s="28">
        <v>77.0</v>
      </c>
    </row>
    <row r="6" ht="17.25" customHeight="1">
      <c r="A6" s="36">
        <v>3.0</v>
      </c>
      <c r="B6" s="40" t="s">
        <v>66</v>
      </c>
      <c r="C6" s="41">
        <v>0.0</v>
      </c>
      <c r="D6" s="41">
        <v>104.0</v>
      </c>
      <c r="E6" s="41">
        <v>48.0</v>
      </c>
      <c r="F6" s="41">
        <v>0.0</v>
      </c>
      <c r="G6" s="43">
        <v>76.0</v>
      </c>
      <c r="H6" s="27">
        <v>0.0</v>
      </c>
      <c r="I6" s="27">
        <v>47.0</v>
      </c>
      <c r="J6" s="27">
        <v>34.0</v>
      </c>
      <c r="K6" s="27">
        <v>0.0</v>
      </c>
      <c r="L6" s="27">
        <v>32.0</v>
      </c>
      <c r="M6" s="28">
        <v>0.0</v>
      </c>
      <c r="N6" s="28">
        <v>49.0</v>
      </c>
      <c r="O6" s="28">
        <v>34.0</v>
      </c>
      <c r="P6" s="28">
        <v>0.0</v>
      </c>
      <c r="Q6" s="28">
        <v>38.0</v>
      </c>
    </row>
    <row r="7" ht="17.25" customHeight="1">
      <c r="A7" s="36">
        <v>4.0</v>
      </c>
      <c r="B7" s="40" t="s">
        <v>67</v>
      </c>
      <c r="C7" s="41">
        <v>0.0</v>
      </c>
      <c r="D7" s="41">
        <v>1888.0</v>
      </c>
      <c r="E7" s="41">
        <v>370.0</v>
      </c>
      <c r="F7" s="42">
        <v>309.0</v>
      </c>
      <c r="G7" s="43">
        <v>610.0</v>
      </c>
      <c r="H7" s="27">
        <v>0.0</v>
      </c>
      <c r="I7" s="27">
        <v>277.0</v>
      </c>
      <c r="J7" s="27">
        <v>135.0</v>
      </c>
      <c r="K7" s="27">
        <v>106.0</v>
      </c>
      <c r="L7" s="27">
        <v>67.0</v>
      </c>
      <c r="M7" s="28">
        <v>0.0</v>
      </c>
      <c r="N7" s="28">
        <v>479.0</v>
      </c>
      <c r="O7" s="28">
        <v>176.0</v>
      </c>
      <c r="P7" s="28">
        <v>152.0</v>
      </c>
      <c r="Q7" s="28">
        <v>128.0</v>
      </c>
    </row>
    <row r="8" ht="17.25" customHeight="1">
      <c r="A8" s="36">
        <v>5.0</v>
      </c>
      <c r="B8" s="37" t="s">
        <v>68</v>
      </c>
      <c r="C8" s="38">
        <v>1.0</v>
      </c>
      <c r="D8" s="38">
        <v>2220.0</v>
      </c>
      <c r="E8" s="38">
        <v>348.0</v>
      </c>
      <c r="F8" s="38">
        <v>0.0</v>
      </c>
      <c r="G8" s="44">
        <v>2230.0</v>
      </c>
      <c r="H8" s="38">
        <v>1.0</v>
      </c>
      <c r="I8" s="38">
        <v>342.0</v>
      </c>
      <c r="J8" s="38">
        <v>130.0</v>
      </c>
      <c r="K8" s="38">
        <v>0.0</v>
      </c>
      <c r="L8" s="38">
        <v>409.0</v>
      </c>
      <c r="M8" s="38">
        <v>1.0</v>
      </c>
      <c r="N8" s="38">
        <v>532.0</v>
      </c>
      <c r="O8" s="38">
        <v>164.0</v>
      </c>
      <c r="P8" s="38">
        <v>0.0</v>
      </c>
      <c r="Q8" s="38">
        <v>595.0</v>
      </c>
    </row>
    <row r="9" ht="17.25" customHeight="1">
      <c r="A9" s="36">
        <v>6.0</v>
      </c>
      <c r="B9" s="40" t="s">
        <v>69</v>
      </c>
      <c r="C9" s="41">
        <v>0.0</v>
      </c>
      <c r="D9" s="41">
        <v>0.0</v>
      </c>
      <c r="E9" s="41">
        <v>4285.0</v>
      </c>
      <c r="F9" s="42">
        <v>293.0</v>
      </c>
      <c r="G9" s="43">
        <v>433.0</v>
      </c>
      <c r="H9" s="27">
        <v>0.0</v>
      </c>
      <c r="I9" s="27">
        <v>0.0</v>
      </c>
      <c r="J9" s="27">
        <v>919.0</v>
      </c>
      <c r="K9" s="27">
        <v>130.0</v>
      </c>
      <c r="L9" s="27">
        <v>74.0</v>
      </c>
      <c r="M9" s="28">
        <v>0.0</v>
      </c>
      <c r="N9" s="28">
        <v>0.0</v>
      </c>
      <c r="O9" s="28">
        <v>1393.0</v>
      </c>
      <c r="P9" s="28">
        <v>154.0</v>
      </c>
      <c r="Q9" s="28">
        <v>117.0</v>
      </c>
    </row>
    <row r="10" ht="17.25" customHeight="1">
      <c r="A10" s="36">
        <v>7.0</v>
      </c>
      <c r="B10" s="40" t="s">
        <v>70</v>
      </c>
      <c r="C10" s="41">
        <v>671.0</v>
      </c>
      <c r="D10" s="41">
        <v>2272.0</v>
      </c>
      <c r="E10" s="41">
        <v>2627.0</v>
      </c>
      <c r="F10" s="42">
        <v>164.0</v>
      </c>
      <c r="G10" s="43">
        <v>687.0</v>
      </c>
      <c r="H10" s="27">
        <v>247.0</v>
      </c>
      <c r="I10" s="27">
        <v>338.0</v>
      </c>
      <c r="J10" s="27">
        <v>602.0</v>
      </c>
      <c r="K10" s="27">
        <v>75.0</v>
      </c>
      <c r="L10" s="27">
        <v>179.0</v>
      </c>
      <c r="M10" s="28">
        <v>305.0</v>
      </c>
      <c r="N10" s="28">
        <v>595.0</v>
      </c>
      <c r="O10" s="28">
        <v>916.0</v>
      </c>
      <c r="P10" s="28">
        <v>93.0</v>
      </c>
      <c r="Q10" s="28">
        <v>236.0</v>
      </c>
    </row>
    <row r="11" ht="12.75" customHeight="1">
      <c r="C11" s="45" t="s">
        <v>71</v>
      </c>
      <c r="D11" s="45" t="s">
        <v>72</v>
      </c>
      <c r="E11" s="45" t="s">
        <v>73</v>
      </c>
    </row>
    <row r="12" ht="12.75" customHeight="1"/>
    <row r="13" ht="12.75" customHeight="1">
      <c r="B13" s="46" t="s">
        <v>74</v>
      </c>
      <c r="C13" s="47">
        <f t="shared" ref="C13:Q13" si="1">MAX(C4:C10)</f>
        <v>7679</v>
      </c>
      <c r="D13" s="47">
        <f t="shared" si="1"/>
        <v>2272</v>
      </c>
      <c r="E13" s="47">
        <f t="shared" si="1"/>
        <v>4285</v>
      </c>
      <c r="F13" s="47">
        <f t="shared" si="1"/>
        <v>309</v>
      </c>
      <c r="G13" s="47">
        <f t="shared" si="1"/>
        <v>2230</v>
      </c>
      <c r="H13" s="47">
        <f t="shared" si="1"/>
        <v>638</v>
      </c>
      <c r="I13" s="47">
        <f t="shared" si="1"/>
        <v>342</v>
      </c>
      <c r="J13" s="47">
        <f t="shared" si="1"/>
        <v>919</v>
      </c>
      <c r="K13" s="47">
        <f t="shared" si="1"/>
        <v>130</v>
      </c>
      <c r="L13" s="47">
        <f t="shared" si="1"/>
        <v>409</v>
      </c>
      <c r="M13" s="47">
        <f t="shared" si="1"/>
        <v>1167</v>
      </c>
      <c r="N13" s="47">
        <f t="shared" si="1"/>
        <v>595</v>
      </c>
      <c r="O13" s="47">
        <f t="shared" si="1"/>
        <v>1393</v>
      </c>
      <c r="P13" s="47">
        <f t="shared" si="1"/>
        <v>154</v>
      </c>
      <c r="Q13" s="47">
        <f t="shared" si="1"/>
        <v>595</v>
      </c>
    </row>
    <row r="14" ht="12.75" customHeight="1">
      <c r="B14" s="46" t="s">
        <v>75</v>
      </c>
      <c r="C14" s="47">
        <f t="shared" ref="C14:Q14" si="2">MIN(C4:C10)</f>
        <v>0</v>
      </c>
      <c r="D14" s="47">
        <f t="shared" si="2"/>
        <v>0</v>
      </c>
      <c r="E14" s="47">
        <f t="shared" si="2"/>
        <v>48</v>
      </c>
      <c r="F14" s="47">
        <f t="shared" si="2"/>
        <v>0</v>
      </c>
      <c r="G14" s="47">
        <f t="shared" si="2"/>
        <v>3</v>
      </c>
      <c r="H14" s="47">
        <f t="shared" si="2"/>
        <v>0</v>
      </c>
      <c r="I14" s="47">
        <f t="shared" si="2"/>
        <v>0</v>
      </c>
      <c r="J14" s="47">
        <f t="shared" si="2"/>
        <v>34</v>
      </c>
      <c r="K14" s="47">
        <f t="shared" si="2"/>
        <v>0</v>
      </c>
      <c r="L14" s="47">
        <f t="shared" si="2"/>
        <v>32</v>
      </c>
      <c r="M14" s="47">
        <f t="shared" si="2"/>
        <v>0</v>
      </c>
      <c r="N14" s="47">
        <f t="shared" si="2"/>
        <v>0</v>
      </c>
      <c r="O14" s="47">
        <f t="shared" si="2"/>
        <v>34</v>
      </c>
      <c r="P14" s="47">
        <f t="shared" si="2"/>
        <v>0</v>
      </c>
      <c r="Q14" s="47">
        <f t="shared" si="2"/>
        <v>38</v>
      </c>
    </row>
    <row r="15" ht="12.75" customHeight="1">
      <c r="B15" s="46" t="s">
        <v>76</v>
      </c>
      <c r="C15" s="47">
        <f t="shared" ref="C15:Q15" si="3">C14-C13</f>
        <v>-7679</v>
      </c>
      <c r="D15" s="47">
        <f t="shared" si="3"/>
        <v>-2272</v>
      </c>
      <c r="E15" s="47">
        <f t="shared" si="3"/>
        <v>-4237</v>
      </c>
      <c r="F15" s="47">
        <f t="shared" si="3"/>
        <v>-309</v>
      </c>
      <c r="G15" s="47">
        <f t="shared" si="3"/>
        <v>-2227</v>
      </c>
      <c r="H15" s="47">
        <f t="shared" si="3"/>
        <v>-638</v>
      </c>
      <c r="I15" s="47">
        <f t="shared" si="3"/>
        <v>-342</v>
      </c>
      <c r="J15" s="47">
        <f t="shared" si="3"/>
        <v>-885</v>
      </c>
      <c r="K15" s="47">
        <f t="shared" si="3"/>
        <v>-130</v>
      </c>
      <c r="L15" s="47">
        <f t="shared" si="3"/>
        <v>-377</v>
      </c>
      <c r="M15" s="47">
        <f t="shared" si="3"/>
        <v>-1167</v>
      </c>
      <c r="N15" s="47">
        <f t="shared" si="3"/>
        <v>-595</v>
      </c>
      <c r="O15" s="47">
        <f t="shared" si="3"/>
        <v>-1359</v>
      </c>
      <c r="P15" s="47">
        <f t="shared" si="3"/>
        <v>-154</v>
      </c>
      <c r="Q15" s="47">
        <f t="shared" si="3"/>
        <v>-557</v>
      </c>
    </row>
    <row r="16" ht="12.75" customHeight="1"/>
    <row r="17" ht="12.75" customHeight="1">
      <c r="A17" s="48" t="s">
        <v>77</v>
      </c>
      <c r="B17" s="49"/>
      <c r="C17" s="11" t="s">
        <v>78</v>
      </c>
      <c r="D17" s="12"/>
      <c r="E17" s="12"/>
      <c r="F17" s="12"/>
      <c r="G17" s="13"/>
      <c r="H17" s="14" t="s">
        <v>79</v>
      </c>
      <c r="I17" s="12"/>
      <c r="J17" s="12"/>
      <c r="K17" s="12"/>
      <c r="L17" s="13"/>
      <c r="M17" s="15" t="s">
        <v>80</v>
      </c>
      <c r="N17" s="12"/>
      <c r="O17" s="12"/>
      <c r="P17" s="12"/>
      <c r="Q17" s="13"/>
    </row>
    <row r="18" ht="74.25" customHeight="1">
      <c r="A18" s="50" t="s">
        <v>81</v>
      </c>
      <c r="B18" s="51"/>
      <c r="C18" s="18" t="s">
        <v>82</v>
      </c>
      <c r="D18" s="18" t="s">
        <v>83</v>
      </c>
      <c r="E18" s="18" t="s">
        <v>84</v>
      </c>
      <c r="F18" s="34" t="s">
        <v>85</v>
      </c>
      <c r="G18" s="19" t="s">
        <v>86</v>
      </c>
      <c r="H18" s="20" t="s">
        <v>87</v>
      </c>
      <c r="I18" s="20" t="s">
        <v>88</v>
      </c>
      <c r="J18" s="20" t="s">
        <v>89</v>
      </c>
      <c r="K18" s="20" t="s">
        <v>90</v>
      </c>
      <c r="L18" s="52" t="s">
        <v>91</v>
      </c>
      <c r="M18" s="22" t="s">
        <v>92</v>
      </c>
      <c r="N18" s="22" t="s">
        <v>93</v>
      </c>
      <c r="O18" s="22" t="s">
        <v>94</v>
      </c>
      <c r="P18" s="22" t="s">
        <v>95</v>
      </c>
      <c r="Q18" s="23" t="s">
        <v>96</v>
      </c>
    </row>
    <row r="19" ht="12.75" customHeight="1">
      <c r="B19" s="37" t="s">
        <v>97</v>
      </c>
      <c r="C19" s="53">
        <v>0.9997395494204975</v>
      </c>
      <c r="D19" s="53">
        <v>0.6879401408450704</v>
      </c>
      <c r="E19" s="53">
        <v>0.9284871371253245</v>
      </c>
      <c r="F19" s="53">
        <v>0.8220064724919094</v>
      </c>
      <c r="G19" s="53">
        <v>1.0</v>
      </c>
      <c r="H19" s="54">
        <v>0.9968652037617555</v>
      </c>
      <c r="I19" s="54">
        <v>0.5555555555555556</v>
      </c>
      <c r="J19" s="54">
        <v>0.8689265536723164</v>
      </c>
      <c r="K19" s="54">
        <v>0.7692307692307693</v>
      </c>
      <c r="L19" s="54">
        <v>0.5172413793103449</v>
      </c>
      <c r="M19" s="55">
        <v>0.998286203941731</v>
      </c>
      <c r="N19" s="55">
        <v>0.5831932773109244</v>
      </c>
      <c r="O19" s="55">
        <v>0.8763796909492274</v>
      </c>
      <c r="P19" s="55">
        <v>0.7337662337662337</v>
      </c>
      <c r="Q19" s="55">
        <v>0.3357271095152603</v>
      </c>
    </row>
    <row r="20" ht="12.75" customHeight="1">
      <c r="B20" s="40" t="s">
        <v>98</v>
      </c>
      <c r="C20" s="53">
        <v>0.0</v>
      </c>
      <c r="D20" s="53">
        <v>1.0</v>
      </c>
      <c r="E20" s="53">
        <v>0.9808827000236016</v>
      </c>
      <c r="F20" s="53">
        <v>0.6601941747572816</v>
      </c>
      <c r="G20" s="53">
        <v>0.998652896273013</v>
      </c>
      <c r="H20" s="54">
        <v>0.0</v>
      </c>
      <c r="I20" s="54">
        <v>1.0</v>
      </c>
      <c r="J20" s="54">
        <v>0.96045197740113</v>
      </c>
      <c r="K20" s="54">
        <v>0.43846153846153846</v>
      </c>
      <c r="L20" s="54">
        <v>0.9018567639257294</v>
      </c>
      <c r="M20" s="55">
        <v>0.0</v>
      </c>
      <c r="N20" s="55">
        <v>1.0</v>
      </c>
      <c r="O20" s="55">
        <v>0.9683590875643856</v>
      </c>
      <c r="P20" s="55">
        <v>0.474025974025974</v>
      </c>
      <c r="Q20" s="55">
        <v>0.9299820466786356</v>
      </c>
    </row>
    <row r="21" ht="12.75" customHeight="1">
      <c r="B21" s="40" t="s">
        <v>99</v>
      </c>
      <c r="C21" s="53">
        <v>1.0</v>
      </c>
      <c r="D21" s="53">
        <v>0.954225352112676</v>
      </c>
      <c r="E21" s="53">
        <v>1.0</v>
      </c>
      <c r="F21" s="53">
        <v>1.0</v>
      </c>
      <c r="G21" s="53">
        <v>0.9672204759766502</v>
      </c>
      <c r="H21" s="54">
        <v>1.0</v>
      </c>
      <c r="I21" s="54">
        <v>0.8625730994152047</v>
      </c>
      <c r="J21" s="54">
        <v>1.0</v>
      </c>
      <c r="K21" s="54">
        <v>1.0</v>
      </c>
      <c r="L21" s="54">
        <v>1.0</v>
      </c>
      <c r="M21" s="55">
        <v>1.0</v>
      </c>
      <c r="N21" s="55">
        <v>0.9176470588235294</v>
      </c>
      <c r="O21" s="55">
        <v>1.0</v>
      </c>
      <c r="P21" s="55">
        <v>1.0</v>
      </c>
      <c r="Q21" s="55">
        <v>1.0</v>
      </c>
    </row>
    <row r="22" ht="12.75" customHeight="1">
      <c r="B22" s="40" t="s">
        <v>100</v>
      </c>
      <c r="C22" s="53">
        <v>1.0</v>
      </c>
      <c r="D22" s="53">
        <v>0.16901408450704225</v>
      </c>
      <c r="E22" s="53">
        <v>0.924002832192589</v>
      </c>
      <c r="F22" s="53">
        <v>0.0</v>
      </c>
      <c r="G22" s="53">
        <v>0.7274360125729681</v>
      </c>
      <c r="H22" s="54">
        <v>1.0</v>
      </c>
      <c r="I22" s="54">
        <v>0.19005847953216373</v>
      </c>
      <c r="J22" s="54">
        <v>0.8858757062146893</v>
      </c>
      <c r="K22" s="54">
        <v>0.18461538461538463</v>
      </c>
      <c r="L22" s="54">
        <v>0.9071618037135278</v>
      </c>
      <c r="M22" s="55">
        <v>1.0</v>
      </c>
      <c r="N22" s="55">
        <v>0.1949579831932773</v>
      </c>
      <c r="O22" s="55">
        <v>0.8955114054451803</v>
      </c>
      <c r="P22" s="55">
        <v>0.012987012987012988</v>
      </c>
      <c r="Q22" s="55">
        <v>0.8384201077199281</v>
      </c>
    </row>
    <row r="23" ht="12.75" customHeight="1">
      <c r="B23" s="37" t="s">
        <v>101</v>
      </c>
      <c r="C23" s="53">
        <v>0.9998697747102487</v>
      </c>
      <c r="D23" s="53">
        <v>0.022887323943661973</v>
      </c>
      <c r="E23" s="53">
        <v>0.9291951852725986</v>
      </c>
      <c r="F23" s="53">
        <v>1.0</v>
      </c>
      <c r="G23" s="53">
        <v>0.0</v>
      </c>
      <c r="H23" s="54">
        <v>0.9984326018808778</v>
      </c>
      <c r="I23" s="54">
        <v>0.0</v>
      </c>
      <c r="J23" s="54">
        <v>0.8915254237288136</v>
      </c>
      <c r="K23" s="54">
        <v>1.0</v>
      </c>
      <c r="L23" s="54">
        <v>0.0</v>
      </c>
      <c r="M23" s="55">
        <v>0.9991431019708654</v>
      </c>
      <c r="N23" s="55">
        <v>0.10588235294117647</v>
      </c>
      <c r="O23" s="55">
        <v>0.9043414275202355</v>
      </c>
      <c r="P23" s="55">
        <v>1.0</v>
      </c>
      <c r="Q23" s="55">
        <v>0.0</v>
      </c>
    </row>
    <row r="24" ht="12.75" customHeight="1">
      <c r="B24" s="40" t="s">
        <v>102</v>
      </c>
      <c r="C24" s="53">
        <v>1.0</v>
      </c>
      <c r="D24" s="53">
        <v>1.0</v>
      </c>
      <c r="E24" s="53">
        <v>0.0</v>
      </c>
      <c r="F24" s="53">
        <v>0.05177993527508091</v>
      </c>
      <c r="G24" s="53">
        <v>0.8069151324651999</v>
      </c>
      <c r="H24" s="54">
        <v>1.0</v>
      </c>
      <c r="I24" s="54">
        <v>1.0</v>
      </c>
      <c r="J24" s="54">
        <v>0.0</v>
      </c>
      <c r="K24" s="54">
        <v>0.0</v>
      </c>
      <c r="L24" s="54">
        <v>0.8885941644562334</v>
      </c>
      <c r="M24" s="55">
        <v>1.0</v>
      </c>
      <c r="N24" s="55">
        <v>1.0</v>
      </c>
      <c r="O24" s="55">
        <v>0.0</v>
      </c>
      <c r="P24" s="55">
        <v>0.0</v>
      </c>
      <c r="Q24" s="55">
        <v>0.8581687612208259</v>
      </c>
    </row>
    <row r="25" ht="12.75" customHeight="1">
      <c r="B25" s="56" t="s">
        <v>103</v>
      </c>
      <c r="C25" s="53">
        <v>0.9126188305768981</v>
      </c>
      <c r="D25" s="53">
        <v>0.0</v>
      </c>
      <c r="E25" s="53">
        <v>0.39131460939343876</v>
      </c>
      <c r="F25" s="53">
        <v>0.4692556634304207</v>
      </c>
      <c r="G25" s="53">
        <v>0.692860350246969</v>
      </c>
      <c r="H25" s="54">
        <v>0.6128526645768025</v>
      </c>
      <c r="I25" s="54">
        <v>0.011695906432748537</v>
      </c>
      <c r="J25" s="54">
        <v>0.3581920903954802</v>
      </c>
      <c r="K25" s="54">
        <v>0.4230769230769231</v>
      </c>
      <c r="L25" s="54">
        <v>0.610079575596817</v>
      </c>
      <c r="M25" s="55">
        <v>0.7386461011139674</v>
      </c>
      <c r="N25" s="55">
        <v>0.0</v>
      </c>
      <c r="O25" s="55">
        <v>0.3509933774834437</v>
      </c>
      <c r="P25" s="55">
        <v>0.3961038961038961</v>
      </c>
      <c r="Q25" s="55">
        <v>0.644524236983842</v>
      </c>
    </row>
    <row r="26" ht="12.75" customHeight="1"/>
    <row r="27" ht="12.75" customHeight="1"/>
    <row r="28" ht="12.75" customHeight="1">
      <c r="A28" s="57"/>
      <c r="B28" s="58" t="s">
        <v>104</v>
      </c>
      <c r="C28" s="59">
        <f t="shared" ref="C28:Q28" si="4">STDEVA(C19:C25)</f>
        <v>0.3738538449</v>
      </c>
      <c r="D28" s="59">
        <f t="shared" si="4"/>
        <v>0.4677761916</v>
      </c>
      <c r="E28" s="59">
        <f t="shared" si="4"/>
        <v>0.3872741904</v>
      </c>
      <c r="F28" s="59">
        <f t="shared" si="4"/>
        <v>0.4173365308</v>
      </c>
      <c r="G28" s="59">
        <f t="shared" si="4"/>
        <v>0.3513221792</v>
      </c>
      <c r="H28" s="59">
        <f t="shared" si="4"/>
        <v>0.3814765264</v>
      </c>
      <c r="I28" s="59">
        <f t="shared" si="4"/>
        <v>0.4503696947</v>
      </c>
      <c r="J28" s="59">
        <f t="shared" si="4"/>
        <v>0.3794365953</v>
      </c>
      <c r="K28" s="59">
        <f t="shared" si="4"/>
        <v>0.3910343481</v>
      </c>
      <c r="L28" s="59">
        <f t="shared" si="4"/>
        <v>0.3511674169</v>
      </c>
      <c r="M28" s="59">
        <f t="shared" si="4"/>
        <v>0.37418678</v>
      </c>
      <c r="N28" s="59">
        <f t="shared" si="4"/>
        <v>0.4409701303</v>
      </c>
      <c r="O28" s="59">
        <f t="shared" si="4"/>
        <v>0.3837548987</v>
      </c>
      <c r="P28" s="59">
        <f t="shared" si="4"/>
        <v>0.4185979945</v>
      </c>
      <c r="Q28" s="59">
        <f t="shared" si="4"/>
        <v>0.365276721</v>
      </c>
    </row>
    <row r="29" ht="12.75" customHeight="1"/>
    <row r="30" ht="12.75" customHeight="1"/>
    <row r="31" ht="12.75" customHeight="1"/>
    <row r="32" ht="12.75" customHeight="1">
      <c r="A32" s="60" t="s">
        <v>105</v>
      </c>
      <c r="B32" s="61" t="s">
        <v>106</v>
      </c>
    </row>
    <row r="33" ht="12.75" customHeight="1">
      <c r="B33" s="62" t="s">
        <v>107</v>
      </c>
    </row>
    <row r="34" ht="12.75" customHeight="1">
      <c r="B34" s="62" t="s">
        <v>108</v>
      </c>
      <c r="W34" s="63"/>
    </row>
    <row r="35" ht="12.75" customHeight="1">
      <c r="B35" s="62" t="s">
        <v>109</v>
      </c>
    </row>
    <row r="36" ht="12.75" customHeight="1"/>
    <row r="37" ht="12.75" customHeight="1"/>
    <row r="38" ht="12.75" customHeight="1"/>
    <row r="39" ht="12.75" customHeight="1">
      <c r="A39" s="64"/>
      <c r="B39" s="18" t="s">
        <v>110</v>
      </c>
      <c r="C39" s="18" t="s">
        <v>111</v>
      </c>
      <c r="D39" s="18" t="s">
        <v>112</v>
      </c>
      <c r="E39" s="34" t="s">
        <v>113</v>
      </c>
      <c r="F39" s="19" t="s">
        <v>114</v>
      </c>
      <c r="H39" s="20" t="s">
        <v>115</v>
      </c>
      <c r="I39" s="20" t="s">
        <v>116</v>
      </c>
      <c r="J39" s="20" t="s">
        <v>117</v>
      </c>
      <c r="K39" s="20" t="s">
        <v>118</v>
      </c>
      <c r="L39" s="19" t="s">
        <v>119</v>
      </c>
      <c r="N39" s="22" t="s">
        <v>120</v>
      </c>
      <c r="O39" s="22" t="s">
        <v>121</v>
      </c>
      <c r="P39" s="22" t="s">
        <v>122</v>
      </c>
      <c r="Q39" s="22" t="s">
        <v>123</v>
      </c>
      <c r="R39" s="23" t="s">
        <v>124</v>
      </c>
    </row>
    <row r="40" ht="12.75" customHeight="1">
      <c r="A40" s="18" t="s">
        <v>110</v>
      </c>
      <c r="B40" s="59">
        <v>1.0</v>
      </c>
      <c r="C40" s="59">
        <f>CORREL(C18:C25,D18:D25)</f>
        <v>-0.3853916461</v>
      </c>
      <c r="D40" s="59">
        <f t="shared" ref="D40:F40" si="5">CORREL($C$18:$C$25,E18:E25)</f>
        <v>-0.246973116</v>
      </c>
      <c r="E40" s="59">
        <f t="shared" si="5"/>
        <v>-0.08487622278</v>
      </c>
      <c r="F40" s="59">
        <f t="shared" si="5"/>
        <v>-0.3203717362</v>
      </c>
      <c r="G40" s="65" t="s">
        <v>110</v>
      </c>
      <c r="H40" s="59">
        <v>1.0</v>
      </c>
      <c r="I40" s="59">
        <f>CORREL(WPM!$K$21:$K$26,WPM!L21:L26)</f>
        <v>-0.3667966629</v>
      </c>
      <c r="J40" s="59">
        <f>CORREL(WPM!$K$21:$K$26,WPM!M21:M26)</f>
        <v>-0.2627659788</v>
      </c>
      <c r="K40" s="59">
        <f>CORREL(WPM!$K$21:$K$26,WPM!N21:N26)</f>
        <v>-0.09995698747</v>
      </c>
      <c r="L40" s="59">
        <f>CORREL(WPM!$K$21:$K$26,WPM!O21:O26)</f>
        <v>-0.2417551096</v>
      </c>
      <c r="M40" s="22" t="s">
        <v>125</v>
      </c>
      <c r="N40" s="59">
        <v>1.0</v>
      </c>
      <c r="O40" s="59">
        <f>CORREL(WPM!P21:P26,WPM!Q21:Q26)</f>
        <v>-0.3976962095</v>
      </c>
      <c r="P40" s="59">
        <f>CORREL(WPM!P21:P26,WPM!R21:R26)</f>
        <v>-0.2779250229</v>
      </c>
      <c r="Q40" s="59">
        <f>CORREL(WPM!P21:P26,WPM!S21:S26)</f>
        <v>-0.1802257717</v>
      </c>
      <c r="R40" s="59">
        <f>CORREL(WPM!P21:P26,WPM!T21:T26)</f>
        <v>-0.2504472951</v>
      </c>
    </row>
    <row r="41" ht="12.75" customHeight="1">
      <c r="A41" s="18" t="s">
        <v>126</v>
      </c>
      <c r="B41" s="59">
        <f>CORREL(C18:C25,D18:D25)</f>
        <v>-0.3853916461</v>
      </c>
      <c r="C41" s="59">
        <v>1.0</v>
      </c>
      <c r="D41" s="59">
        <f t="shared" ref="D41:F41" si="6">CORREL($D$18:$D$25,E18:E25)</f>
        <v>-0.06588773505</v>
      </c>
      <c r="E41" s="59">
        <f t="shared" si="6"/>
        <v>0.05285495317</v>
      </c>
      <c r="F41" s="59">
        <f t="shared" si="6"/>
        <v>0.704864266</v>
      </c>
      <c r="G41" s="65" t="s">
        <v>127</v>
      </c>
      <c r="H41" s="59">
        <f>I40</f>
        <v>-0.3667966629</v>
      </c>
      <c r="I41" s="59">
        <v>1.0</v>
      </c>
      <c r="J41" s="59">
        <f>CORREL(WPM!$L$21:$L$26,WPM!M21:M26)</f>
        <v>-0.2001490076</v>
      </c>
      <c r="K41" s="59">
        <f>CORREL(WPM!$L$21:$L$26,WPM!N21:N26)</f>
        <v>-0.2717132196</v>
      </c>
      <c r="L41" s="59">
        <f>CORREL(WPM!$L$21:$L$26,WPM!O21:O26)</f>
        <v>0.6614050183</v>
      </c>
      <c r="M41" s="22" t="s">
        <v>128</v>
      </c>
      <c r="N41" s="59">
        <f>O40</f>
        <v>-0.3976962095</v>
      </c>
      <c r="O41" s="59">
        <v>1.0</v>
      </c>
      <c r="P41" s="59">
        <f>CORREL(WPM!Q21:Q26,WPM!R21:R26)</f>
        <v>-0.1558458227</v>
      </c>
      <c r="Q41" s="59">
        <f>CORREL(WPM!Q21:Q26,WPM!S21:S26)</f>
        <v>-0.07122304838</v>
      </c>
      <c r="R41" s="59">
        <f>CORREL(WPM!Q21:Q26,WPM!T21:T26)</f>
        <v>0.5239984314</v>
      </c>
    </row>
    <row r="42" ht="12.75" customHeight="1">
      <c r="A42" s="18" t="s">
        <v>129</v>
      </c>
      <c r="B42" s="59">
        <f>CORREL($C$18:$C$25,E18:E25)</f>
        <v>-0.246973116</v>
      </c>
      <c r="C42" s="59">
        <f>CORREL($E$18:$E$25,D18:D25)</f>
        <v>-0.06588773505</v>
      </c>
      <c r="D42" s="59">
        <v>1.0</v>
      </c>
      <c r="E42" s="59">
        <f>CORREL(E18:E25,F18:F25)</f>
        <v>0.5941361932</v>
      </c>
      <c r="F42" s="59">
        <f>CORREL(E18:E25,G18:G25)</f>
        <v>-0.006074282879</v>
      </c>
      <c r="G42" s="65" t="s">
        <v>130</v>
      </c>
      <c r="H42" s="59">
        <f>J40</f>
        <v>-0.2627659788</v>
      </c>
      <c r="I42" s="59">
        <f>J41</f>
        <v>-0.2001490076</v>
      </c>
      <c r="J42" s="59">
        <v>1.0</v>
      </c>
      <c r="K42" s="59">
        <f>CORREL(WPM!$M$21:$M$26,WPM!N21:N26)</f>
        <v>0.7456988795</v>
      </c>
      <c r="L42" s="59">
        <f>CORREL(WPM!$M$21:$M$26,WPM!O21:O26)</f>
        <v>-0.2285016134</v>
      </c>
      <c r="M42" s="22" t="s">
        <v>131</v>
      </c>
      <c r="N42" s="59">
        <f>P40</f>
        <v>-0.2779250229</v>
      </c>
      <c r="O42" s="59">
        <f>P41</f>
        <v>-0.1558458227</v>
      </c>
      <c r="P42" s="59">
        <v>1.0</v>
      </c>
      <c r="Q42" s="59">
        <f>CORREL(WPM!R21:R26,WPM!S21:S26)</f>
        <v>0.5822391566</v>
      </c>
      <c r="R42" s="59">
        <f>CORREL(WPM!R21:R26,WPM!T21:T26)</f>
        <v>-0.2354250369</v>
      </c>
    </row>
    <row r="43" ht="12.75" customHeight="1">
      <c r="A43" s="18" t="s">
        <v>132</v>
      </c>
      <c r="B43" s="59">
        <f>CORREL($C$18:$C$25,F18:F25)</f>
        <v>-0.08487622278</v>
      </c>
      <c r="C43" s="59">
        <f>CORREL($F$18:$F$25,D18:D25)</f>
        <v>0.05285495317</v>
      </c>
      <c r="D43" s="59">
        <f>CORREL(F18:F25,E18:E25)</f>
        <v>0.5941361932</v>
      </c>
      <c r="E43" s="59">
        <v>1.0</v>
      </c>
      <c r="F43" s="59">
        <f>CORREL(F18:F25,G18:G25)</f>
        <v>-0.1755512568</v>
      </c>
      <c r="G43" s="66" t="s">
        <v>133</v>
      </c>
      <c r="H43" s="59">
        <f>K40</f>
        <v>-0.09995698747</v>
      </c>
      <c r="I43" s="59">
        <f>K41</f>
        <v>-0.2717132196</v>
      </c>
      <c r="J43" s="59">
        <f>K42</f>
        <v>0.7456988795</v>
      </c>
      <c r="K43" s="59">
        <v>1.0</v>
      </c>
      <c r="L43" s="59">
        <f>CORREL(WPM!N21:N26,WPM!O21:O26)</f>
        <v>-0.4885042196</v>
      </c>
      <c r="M43" s="22" t="s">
        <v>134</v>
      </c>
      <c r="N43" s="59">
        <f>Q40</f>
        <v>-0.1802257717</v>
      </c>
      <c r="O43" s="59">
        <f>Q41</f>
        <v>-0.07122304838</v>
      </c>
      <c r="P43" s="59">
        <f>Q42</f>
        <v>0.5822391566</v>
      </c>
      <c r="Q43" s="59">
        <v>1.0</v>
      </c>
      <c r="R43" s="59">
        <f>CORREL(WPM!S21:S26,WPM!T21:T26)</f>
        <v>-0.4593383558</v>
      </c>
    </row>
    <row r="44" ht="12.75" customHeight="1">
      <c r="A44" s="67" t="s">
        <v>30</v>
      </c>
      <c r="B44" s="59">
        <f>CORREL($C$18:$C$25,G18:G25)</f>
        <v>-0.3203717362</v>
      </c>
      <c r="C44" s="59">
        <f>CORREL($G$18:$G$25,D18:D25)</f>
        <v>0.704864266</v>
      </c>
      <c r="D44" s="59">
        <f>CORREL(G18:G25,E18:E25)</f>
        <v>-0.006074282879</v>
      </c>
      <c r="E44" s="59">
        <f>CORREL(G18:G25,F18:F25)</f>
        <v>-0.1755512568</v>
      </c>
      <c r="F44" s="59">
        <v>1.0</v>
      </c>
      <c r="G44" s="68" t="s">
        <v>30</v>
      </c>
      <c r="H44" s="59">
        <f>L40</f>
        <v>-0.2417551096</v>
      </c>
      <c r="I44" s="59">
        <f>L41</f>
        <v>0.6614050183</v>
      </c>
      <c r="J44" s="59">
        <f>L42</f>
        <v>-0.2285016134</v>
      </c>
      <c r="K44" s="59">
        <f>CORREL(WPM!O21:O26,WPM!N21:N26)</f>
        <v>-0.4885042196</v>
      </c>
      <c r="L44" s="59">
        <v>1.0</v>
      </c>
      <c r="M44" s="23" t="s">
        <v>135</v>
      </c>
      <c r="N44" s="59">
        <f>R40</f>
        <v>-0.2504472951</v>
      </c>
      <c r="O44" s="59">
        <f>R41</f>
        <v>0.5239984314</v>
      </c>
      <c r="P44" s="59">
        <f>R42</f>
        <v>-0.2354250369</v>
      </c>
      <c r="Q44" s="59">
        <f>R43</f>
        <v>-0.4593383558</v>
      </c>
      <c r="R44" s="59">
        <v>1.0</v>
      </c>
    </row>
    <row r="45" ht="12.75" customHeight="1"/>
    <row r="46" ht="12.75" customHeight="1">
      <c r="B46" s="18" t="s">
        <v>110</v>
      </c>
      <c r="C46" s="18" t="s">
        <v>136</v>
      </c>
      <c r="D46" s="18" t="s">
        <v>137</v>
      </c>
      <c r="E46" s="34" t="s">
        <v>138</v>
      </c>
      <c r="F46" s="19" t="s">
        <v>139</v>
      </c>
      <c r="G46" s="69" t="s">
        <v>140</v>
      </c>
      <c r="H46" s="69" t="s">
        <v>141</v>
      </c>
      <c r="I46" s="69" t="s">
        <v>142</v>
      </c>
      <c r="J46" s="69" t="s">
        <v>143</v>
      </c>
      <c r="M46" s="20" t="s">
        <v>144</v>
      </c>
      <c r="N46" s="20" t="s">
        <v>145</v>
      </c>
      <c r="O46" s="20" t="s">
        <v>146</v>
      </c>
      <c r="P46" s="20" t="s">
        <v>147</v>
      </c>
      <c r="Q46" s="19" t="s">
        <v>148</v>
      </c>
      <c r="R46" s="70" t="s">
        <v>140</v>
      </c>
      <c r="S46" s="70" t="s">
        <v>149</v>
      </c>
      <c r="T46" s="70" t="s">
        <v>150</v>
      </c>
      <c r="U46" s="70" t="s">
        <v>143</v>
      </c>
      <c r="Y46" s="71" t="s">
        <v>110</v>
      </c>
      <c r="Z46" s="71" t="s">
        <v>151</v>
      </c>
      <c r="AA46" s="71" t="s">
        <v>152</v>
      </c>
      <c r="AB46" s="71" t="s">
        <v>133</v>
      </c>
      <c r="AC46" s="71" t="s">
        <v>30</v>
      </c>
      <c r="AD46" s="72" t="s">
        <v>140</v>
      </c>
      <c r="AE46" s="72" t="s">
        <v>149</v>
      </c>
      <c r="AF46" s="72" t="s">
        <v>150</v>
      </c>
      <c r="AG46" s="72" t="s">
        <v>143</v>
      </c>
    </row>
    <row r="47" ht="12.75" customHeight="1">
      <c r="A47" s="18" t="s">
        <v>110</v>
      </c>
      <c r="B47" s="59">
        <f t="shared" ref="B47:F47" si="7">1-B40</f>
        <v>0</v>
      </c>
      <c r="C47" s="59">
        <f t="shared" si="7"/>
        <v>1.385391646</v>
      </c>
      <c r="D47" s="59">
        <f t="shared" si="7"/>
        <v>1.246973116</v>
      </c>
      <c r="E47" s="59">
        <f t="shared" si="7"/>
        <v>1.084876223</v>
      </c>
      <c r="F47" s="59">
        <f t="shared" si="7"/>
        <v>1.320371736</v>
      </c>
      <c r="G47" s="59">
        <f t="shared" ref="G47:G51" si="11">SUM(B47:F47)</f>
        <v>5.037612721</v>
      </c>
      <c r="H47" s="59">
        <f>C28</f>
        <v>0.3738538449</v>
      </c>
      <c r="I47" s="59">
        <f t="shared" ref="I47:I51" si="12">G47*H47</f>
        <v>1.883330885</v>
      </c>
      <c r="J47" s="59">
        <f t="shared" ref="J47:J51" si="13">I47/I$52</f>
        <v>0.2385278094</v>
      </c>
      <c r="K47" s="73"/>
      <c r="L47" s="65" t="s">
        <v>110</v>
      </c>
      <c r="M47" s="59">
        <f t="shared" ref="M47:Q47" si="8">1-H40</f>
        <v>0</v>
      </c>
      <c r="N47" s="59">
        <f t="shared" si="8"/>
        <v>1.366796663</v>
      </c>
      <c r="O47" s="59">
        <f t="shared" si="8"/>
        <v>1.262765979</v>
      </c>
      <c r="P47" s="59">
        <f t="shared" si="8"/>
        <v>1.099956987</v>
      </c>
      <c r="Q47" s="59">
        <f t="shared" si="8"/>
        <v>1.24175511</v>
      </c>
      <c r="R47" s="59">
        <f t="shared" ref="R47:R51" si="15">SUM(M47:Q47)</f>
        <v>4.971274739</v>
      </c>
      <c r="S47" s="59">
        <f>H28</f>
        <v>0.3814765264</v>
      </c>
      <c r="T47" s="59">
        <f t="shared" ref="T47:T51" si="16">R47*S47</f>
        <v>1.896424619</v>
      </c>
      <c r="U47" s="59">
        <f t="shared" ref="U47:U51" si="17">T47/T$52</f>
        <v>0.2259564814</v>
      </c>
      <c r="X47" s="74" t="s">
        <v>110</v>
      </c>
      <c r="Y47" s="59">
        <f t="shared" ref="Y47:AC47" si="9">1-N40</f>
        <v>0</v>
      </c>
      <c r="Z47" s="59">
        <f t="shared" si="9"/>
        <v>1.39769621</v>
      </c>
      <c r="AA47" s="59">
        <f t="shared" si="9"/>
        <v>1.277925023</v>
      </c>
      <c r="AB47" s="59">
        <f t="shared" si="9"/>
        <v>1.180225772</v>
      </c>
      <c r="AC47" s="59">
        <f t="shared" si="9"/>
        <v>1.250447295</v>
      </c>
      <c r="AD47" s="59">
        <f t="shared" ref="AD47:AD51" si="19">sum(Y47:AC47)</f>
        <v>5.106294299</v>
      </c>
      <c r="AE47" s="59">
        <f>M28</f>
        <v>0.37418678</v>
      </c>
      <c r="AF47" s="59">
        <f t="shared" ref="AF47:AF51" si="20">AD47*AE47</f>
        <v>1.910707822</v>
      </c>
      <c r="AG47" s="59">
        <f t="shared" ref="AG47:AG51" si="21">AF47/AF$52</f>
        <v>0.2213880894</v>
      </c>
    </row>
    <row r="48" ht="12.75" customHeight="1">
      <c r="A48" s="18" t="s">
        <v>153</v>
      </c>
      <c r="B48" s="59">
        <f t="shared" ref="B48:F48" si="10">1-B41</f>
        <v>1.385391646</v>
      </c>
      <c r="C48" s="59">
        <f t="shared" si="10"/>
        <v>0</v>
      </c>
      <c r="D48" s="59">
        <f t="shared" si="10"/>
        <v>1.065887735</v>
      </c>
      <c r="E48" s="59">
        <f t="shared" si="10"/>
        <v>0.9471450468</v>
      </c>
      <c r="F48" s="59">
        <f t="shared" si="10"/>
        <v>0.295135734</v>
      </c>
      <c r="G48" s="59">
        <f t="shared" si="11"/>
        <v>3.693560162</v>
      </c>
      <c r="H48" s="59">
        <f>D28</f>
        <v>0.4677761916</v>
      </c>
      <c r="I48" s="59">
        <f t="shared" si="12"/>
        <v>1.727759506</v>
      </c>
      <c r="J48" s="59">
        <f t="shared" si="13"/>
        <v>0.2188243678</v>
      </c>
      <c r="K48" s="73"/>
      <c r="L48" s="65" t="s">
        <v>154</v>
      </c>
      <c r="M48" s="59">
        <f t="shared" ref="M48:Q48" si="14">1-H41</f>
        <v>1.366796663</v>
      </c>
      <c r="N48" s="59">
        <f t="shared" si="14"/>
        <v>0</v>
      </c>
      <c r="O48" s="59">
        <f t="shared" si="14"/>
        <v>1.200149008</v>
      </c>
      <c r="P48" s="59">
        <f t="shared" si="14"/>
        <v>1.27171322</v>
      </c>
      <c r="Q48" s="59">
        <f t="shared" si="14"/>
        <v>0.3385949817</v>
      </c>
      <c r="R48" s="59">
        <f t="shared" si="15"/>
        <v>4.177253872</v>
      </c>
      <c r="S48" s="59">
        <f>I28</f>
        <v>0.4503696947</v>
      </c>
      <c r="T48" s="59">
        <f t="shared" si="16"/>
        <v>1.881308551</v>
      </c>
      <c r="U48" s="59">
        <f t="shared" si="17"/>
        <v>0.2241554219</v>
      </c>
      <c r="X48" s="74" t="s">
        <v>151</v>
      </c>
      <c r="Y48" s="59">
        <f t="shared" ref="Y48:AC48" si="18">1-N41</f>
        <v>1.39769621</v>
      </c>
      <c r="Z48" s="59">
        <f t="shared" si="18"/>
        <v>0</v>
      </c>
      <c r="AA48" s="59">
        <f t="shared" si="18"/>
        <v>1.155845823</v>
      </c>
      <c r="AB48" s="59">
        <f t="shared" si="18"/>
        <v>1.071223048</v>
      </c>
      <c r="AC48" s="59">
        <f t="shared" si="18"/>
        <v>0.4760015686</v>
      </c>
      <c r="AD48" s="59">
        <f t="shared" si="19"/>
        <v>4.100766649</v>
      </c>
      <c r="AE48" s="59">
        <f>N28</f>
        <v>0.4409701303</v>
      </c>
      <c r="AF48" s="59">
        <f t="shared" si="20"/>
        <v>1.808315604</v>
      </c>
      <c r="AG48" s="59">
        <f t="shared" si="21"/>
        <v>0.2095242046</v>
      </c>
    </row>
    <row r="49" ht="12.75" customHeight="1">
      <c r="A49" s="18" t="s">
        <v>155</v>
      </c>
      <c r="B49" s="59">
        <f t="shared" ref="B49:F49" si="22">1-B42</f>
        <v>1.246973116</v>
      </c>
      <c r="C49" s="59">
        <f t="shared" si="22"/>
        <v>1.065887735</v>
      </c>
      <c r="D49" s="59">
        <f t="shared" si="22"/>
        <v>0</v>
      </c>
      <c r="E49" s="59">
        <f t="shared" si="22"/>
        <v>0.4058638068</v>
      </c>
      <c r="F49" s="59">
        <f t="shared" si="22"/>
        <v>1.006074283</v>
      </c>
      <c r="G49" s="59">
        <f t="shared" si="11"/>
        <v>3.724798941</v>
      </c>
      <c r="H49" s="59">
        <f>E28</f>
        <v>0.3872741904</v>
      </c>
      <c r="I49" s="59">
        <f t="shared" si="12"/>
        <v>1.442518494</v>
      </c>
      <c r="J49" s="59">
        <f t="shared" si="13"/>
        <v>0.1826979949</v>
      </c>
      <c r="K49" s="73"/>
      <c r="L49" s="65" t="s">
        <v>156</v>
      </c>
      <c r="M49" s="59">
        <f t="shared" ref="M49:Q49" si="23">1-H42</f>
        <v>1.262765979</v>
      </c>
      <c r="N49" s="59">
        <f t="shared" si="23"/>
        <v>1.200149008</v>
      </c>
      <c r="O49" s="59">
        <f t="shared" si="23"/>
        <v>0</v>
      </c>
      <c r="P49" s="59">
        <f t="shared" si="23"/>
        <v>0.2543011205</v>
      </c>
      <c r="Q49" s="59">
        <f t="shared" si="23"/>
        <v>1.228501613</v>
      </c>
      <c r="R49" s="59">
        <f t="shared" si="15"/>
        <v>3.94571772</v>
      </c>
      <c r="S49" s="59">
        <f>J28</f>
        <v>0.3794365953</v>
      </c>
      <c r="T49" s="59">
        <f t="shared" si="16"/>
        <v>1.497149698</v>
      </c>
      <c r="U49" s="59">
        <f t="shared" si="17"/>
        <v>0.1783834034</v>
      </c>
      <c r="X49" s="74" t="s">
        <v>152</v>
      </c>
      <c r="Y49" s="59">
        <f t="shared" ref="Y49:AC49" si="24">1-N42</f>
        <v>1.277925023</v>
      </c>
      <c r="Z49" s="59">
        <f t="shared" si="24"/>
        <v>1.155845823</v>
      </c>
      <c r="AA49" s="59">
        <f t="shared" si="24"/>
        <v>0</v>
      </c>
      <c r="AB49" s="59">
        <f t="shared" si="24"/>
        <v>0.4177608434</v>
      </c>
      <c r="AC49" s="59">
        <f t="shared" si="24"/>
        <v>1.235425037</v>
      </c>
      <c r="AD49" s="59">
        <f t="shared" si="19"/>
        <v>4.086956726</v>
      </c>
      <c r="AE49" s="59">
        <f>O28</f>
        <v>0.3837548987</v>
      </c>
      <c r="AF49" s="59">
        <f t="shared" si="20"/>
        <v>1.568389664</v>
      </c>
      <c r="AG49" s="59">
        <f t="shared" si="21"/>
        <v>0.1817246924</v>
      </c>
    </row>
    <row r="50" ht="12.75" customHeight="1">
      <c r="A50" s="18" t="s">
        <v>157</v>
      </c>
      <c r="B50" s="59">
        <f t="shared" ref="B50:F50" si="25">1-B43</f>
        <v>1.084876223</v>
      </c>
      <c r="C50" s="59">
        <f t="shared" si="25"/>
        <v>0.9471450468</v>
      </c>
      <c r="D50" s="59">
        <f t="shared" si="25"/>
        <v>0.4058638068</v>
      </c>
      <c r="E50" s="59">
        <f t="shared" si="25"/>
        <v>0</v>
      </c>
      <c r="F50" s="59">
        <f t="shared" si="25"/>
        <v>1.175551257</v>
      </c>
      <c r="G50" s="59">
        <f t="shared" si="11"/>
        <v>3.613436333</v>
      </c>
      <c r="H50" s="59">
        <f>F28</f>
        <v>0.4173365308</v>
      </c>
      <c r="I50" s="59">
        <f t="shared" si="12"/>
        <v>1.508018984</v>
      </c>
      <c r="J50" s="59">
        <f t="shared" si="13"/>
        <v>0.1909937694</v>
      </c>
      <c r="K50" s="73"/>
      <c r="L50" s="65" t="s">
        <v>158</v>
      </c>
      <c r="M50" s="59">
        <f t="shared" ref="M50:Q50" si="26">1-H43</f>
        <v>1.099956987</v>
      </c>
      <c r="N50" s="59">
        <f t="shared" si="26"/>
        <v>1.27171322</v>
      </c>
      <c r="O50" s="59">
        <f t="shared" si="26"/>
        <v>0.2543011205</v>
      </c>
      <c r="P50" s="59">
        <f t="shared" si="26"/>
        <v>0</v>
      </c>
      <c r="Q50" s="59">
        <f t="shared" si="26"/>
        <v>1.48850422</v>
      </c>
      <c r="R50" s="59">
        <f t="shared" si="15"/>
        <v>4.114475547</v>
      </c>
      <c r="S50" s="59">
        <f>K28</f>
        <v>0.3910343481</v>
      </c>
      <c r="T50" s="59">
        <f t="shared" si="16"/>
        <v>1.608901263</v>
      </c>
      <c r="U50" s="59">
        <f t="shared" si="17"/>
        <v>0.1916984544</v>
      </c>
      <c r="X50" s="74" t="s">
        <v>133</v>
      </c>
      <c r="Y50" s="59">
        <f t="shared" ref="Y50:AC50" si="27">1-N43</f>
        <v>1.180225772</v>
      </c>
      <c r="Z50" s="59">
        <f t="shared" si="27"/>
        <v>1.071223048</v>
      </c>
      <c r="AA50" s="59">
        <f t="shared" si="27"/>
        <v>0.4177608434</v>
      </c>
      <c r="AB50" s="59">
        <f t="shared" si="27"/>
        <v>0</v>
      </c>
      <c r="AC50" s="59">
        <f t="shared" si="27"/>
        <v>1.459338356</v>
      </c>
      <c r="AD50" s="59">
        <f t="shared" si="19"/>
        <v>4.128548019</v>
      </c>
      <c r="AE50" s="59">
        <f>P28</f>
        <v>0.4185979945</v>
      </c>
      <c r="AF50" s="59">
        <f t="shared" si="20"/>
        <v>1.728201921</v>
      </c>
      <c r="AG50" s="59">
        <f t="shared" si="21"/>
        <v>0.2002416681</v>
      </c>
    </row>
    <row r="51" ht="12.75" customHeight="1">
      <c r="A51" s="67" t="s">
        <v>30</v>
      </c>
      <c r="B51" s="59">
        <f t="shared" ref="B51:F51" si="28">1-B44</f>
        <v>1.320371736</v>
      </c>
      <c r="C51" s="59">
        <f t="shared" si="28"/>
        <v>0.295135734</v>
      </c>
      <c r="D51" s="59">
        <f t="shared" si="28"/>
        <v>1.006074283</v>
      </c>
      <c r="E51" s="59">
        <f t="shared" si="28"/>
        <v>1.175551257</v>
      </c>
      <c r="F51" s="59">
        <f t="shared" si="28"/>
        <v>0</v>
      </c>
      <c r="G51" s="59">
        <f t="shared" si="11"/>
        <v>3.79713301</v>
      </c>
      <c r="H51" s="59">
        <f>G28</f>
        <v>0.3513221792</v>
      </c>
      <c r="I51" s="59">
        <f t="shared" si="12"/>
        <v>1.334017044</v>
      </c>
      <c r="J51" s="59">
        <f t="shared" si="13"/>
        <v>0.1689560585</v>
      </c>
      <c r="K51" s="73"/>
      <c r="L51" s="68" t="s">
        <v>30</v>
      </c>
      <c r="M51" s="59">
        <f t="shared" ref="M51:Q51" si="29">1-H44</f>
        <v>1.24175511</v>
      </c>
      <c r="N51" s="59">
        <f t="shared" si="29"/>
        <v>0.3385949817</v>
      </c>
      <c r="O51" s="59">
        <f t="shared" si="29"/>
        <v>1.228501613</v>
      </c>
      <c r="P51" s="59">
        <f t="shared" si="29"/>
        <v>1.48850422</v>
      </c>
      <c r="Q51" s="59">
        <f t="shared" si="29"/>
        <v>0</v>
      </c>
      <c r="R51" s="59">
        <f t="shared" si="15"/>
        <v>4.297355924</v>
      </c>
      <c r="S51" s="59">
        <f>L28</f>
        <v>0.3511674169</v>
      </c>
      <c r="T51" s="59">
        <f t="shared" si="16"/>
        <v>1.509091379</v>
      </c>
      <c r="U51" s="59">
        <f t="shared" si="17"/>
        <v>0.1798062389</v>
      </c>
      <c r="X51" s="74" t="s">
        <v>30</v>
      </c>
      <c r="Y51" s="59">
        <f t="shared" ref="Y51:AC51" si="30">1-N44</f>
        <v>1.250447295</v>
      </c>
      <c r="Z51" s="59">
        <f t="shared" si="30"/>
        <v>0.4760015686</v>
      </c>
      <c r="AA51" s="59">
        <f t="shared" si="30"/>
        <v>1.235425037</v>
      </c>
      <c r="AB51" s="59">
        <f t="shared" si="30"/>
        <v>1.459338356</v>
      </c>
      <c r="AC51" s="59">
        <f t="shared" si="30"/>
        <v>0</v>
      </c>
      <c r="AD51" s="59">
        <f t="shared" si="19"/>
        <v>4.421212256</v>
      </c>
      <c r="AE51" s="59">
        <f>Q28</f>
        <v>0.365276721</v>
      </c>
      <c r="AF51" s="59">
        <f t="shared" si="20"/>
        <v>1.614965916</v>
      </c>
      <c r="AG51" s="59">
        <f t="shared" si="21"/>
        <v>0.1871213456</v>
      </c>
    </row>
    <row r="52" ht="12.75" customHeight="1">
      <c r="H52" s="75" t="s">
        <v>159</v>
      </c>
      <c r="I52" s="45">
        <f>SUM(I47:I51)</f>
        <v>7.895644913</v>
      </c>
      <c r="S52" s="76" t="s">
        <v>159</v>
      </c>
      <c r="T52" s="45">
        <f>SUM(T47:T51)</f>
        <v>8.39287551</v>
      </c>
      <c r="AE52" s="76" t="s">
        <v>159</v>
      </c>
      <c r="AF52" s="45">
        <f>SUM(AF47:AF51)</f>
        <v>8.630580926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</sheetData>
  <mergeCells count="12">
    <mergeCell ref="C17:G17"/>
    <mergeCell ref="B32:F32"/>
    <mergeCell ref="B33:N33"/>
    <mergeCell ref="B34:N34"/>
    <mergeCell ref="B35:N35"/>
    <mergeCell ref="A1:Q1"/>
    <mergeCell ref="C2:G2"/>
    <mergeCell ref="H2:L2"/>
    <mergeCell ref="M2:Q2"/>
    <mergeCell ref="A17:B17"/>
    <mergeCell ref="H17:L17"/>
    <mergeCell ref="M17:Q1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31.71"/>
  </cols>
  <sheetData>
    <row r="1">
      <c r="A1" s="77" t="s">
        <v>160</v>
      </c>
      <c r="B1" s="78"/>
      <c r="C1" s="79"/>
      <c r="D1" s="79"/>
    </row>
    <row r="3">
      <c r="A3" s="80" t="s">
        <v>161</v>
      </c>
      <c r="B3" s="81"/>
      <c r="C3" s="11" t="s">
        <v>162</v>
      </c>
      <c r="D3" s="12"/>
      <c r="E3" s="12"/>
      <c r="F3" s="12"/>
      <c r="G3" s="13"/>
      <c r="H3" s="14" t="s">
        <v>163</v>
      </c>
      <c r="I3" s="12"/>
      <c r="J3" s="12"/>
      <c r="K3" s="12"/>
      <c r="L3" s="13"/>
      <c r="M3" s="15" t="s">
        <v>164</v>
      </c>
      <c r="N3" s="12"/>
      <c r="O3" s="12"/>
      <c r="P3" s="12"/>
      <c r="Q3" s="13"/>
    </row>
    <row r="4">
      <c r="A4" s="82" t="s">
        <v>165</v>
      </c>
      <c r="B4" s="33" t="s">
        <v>166</v>
      </c>
      <c r="C4" s="18" t="s">
        <v>167</v>
      </c>
      <c r="D4" s="18" t="s">
        <v>168</v>
      </c>
      <c r="E4" s="18" t="s">
        <v>169</v>
      </c>
      <c r="F4" s="34" t="s">
        <v>170</v>
      </c>
      <c r="G4" s="19" t="s">
        <v>171</v>
      </c>
      <c r="H4" s="20" t="s">
        <v>172</v>
      </c>
      <c r="I4" s="20" t="s">
        <v>173</v>
      </c>
      <c r="J4" s="20" t="s">
        <v>174</v>
      </c>
      <c r="K4" s="20" t="s">
        <v>175</v>
      </c>
      <c r="L4" s="35" t="s">
        <v>176</v>
      </c>
      <c r="M4" s="22" t="s">
        <v>177</v>
      </c>
      <c r="N4" s="22" t="s">
        <v>178</v>
      </c>
      <c r="O4" s="22" t="s">
        <v>179</v>
      </c>
      <c r="P4" s="22" t="s">
        <v>180</v>
      </c>
      <c r="Q4" s="23" t="s">
        <v>181</v>
      </c>
    </row>
    <row r="5">
      <c r="B5" s="37" t="s">
        <v>182</v>
      </c>
      <c r="C5" s="38">
        <v>2.0</v>
      </c>
      <c r="D5" s="38">
        <v>709.0</v>
      </c>
      <c r="E5" s="38">
        <v>351.0</v>
      </c>
      <c r="F5" s="39">
        <v>55.0</v>
      </c>
      <c r="G5" s="38">
        <v>3.0</v>
      </c>
      <c r="H5" s="38">
        <v>2.0</v>
      </c>
      <c r="I5" s="38">
        <v>152.0</v>
      </c>
      <c r="J5" s="38">
        <v>150.0</v>
      </c>
      <c r="K5" s="38">
        <v>30.0</v>
      </c>
      <c r="L5" s="38">
        <v>214.0</v>
      </c>
      <c r="M5" s="38">
        <v>2.0</v>
      </c>
      <c r="N5" s="38">
        <v>248.0</v>
      </c>
      <c r="O5" s="38">
        <v>202.0</v>
      </c>
      <c r="P5" s="38">
        <v>41.0</v>
      </c>
      <c r="Q5" s="38">
        <v>408.0</v>
      </c>
    </row>
    <row r="6">
      <c r="B6" s="40" t="s">
        <v>183</v>
      </c>
      <c r="C6" s="41">
        <v>7679.0</v>
      </c>
      <c r="D6" s="41">
        <v>0.0</v>
      </c>
      <c r="E6" s="41">
        <v>129.0</v>
      </c>
      <c r="F6" s="42">
        <v>105.0</v>
      </c>
      <c r="G6" s="41">
        <v>6.0</v>
      </c>
      <c r="H6" s="27">
        <v>638.0</v>
      </c>
      <c r="I6" s="27">
        <v>0.0</v>
      </c>
      <c r="J6" s="27">
        <v>69.0</v>
      </c>
      <c r="K6" s="27">
        <v>73.0</v>
      </c>
      <c r="L6" s="27">
        <v>69.0</v>
      </c>
      <c r="M6" s="28">
        <v>1167.0</v>
      </c>
      <c r="N6" s="28">
        <v>0.0</v>
      </c>
      <c r="O6" s="28">
        <v>77.0</v>
      </c>
      <c r="P6" s="28">
        <v>81.0</v>
      </c>
      <c r="Q6" s="28">
        <v>77.0</v>
      </c>
    </row>
    <row r="7">
      <c r="B7" s="40" t="s">
        <v>184</v>
      </c>
      <c r="C7" s="41">
        <v>0.0</v>
      </c>
      <c r="D7" s="41">
        <v>104.0</v>
      </c>
      <c r="E7" s="41">
        <v>48.0</v>
      </c>
      <c r="F7" s="41">
        <v>0.0</v>
      </c>
      <c r="G7" s="43">
        <v>76.0</v>
      </c>
      <c r="H7" s="27">
        <v>0.0</v>
      </c>
      <c r="I7" s="27">
        <v>47.0</v>
      </c>
      <c r="J7" s="27">
        <v>34.0</v>
      </c>
      <c r="K7" s="27">
        <v>0.0</v>
      </c>
      <c r="L7" s="27">
        <v>32.0</v>
      </c>
      <c r="M7" s="28">
        <v>0.0</v>
      </c>
      <c r="N7" s="28">
        <v>49.0</v>
      </c>
      <c r="O7" s="28">
        <v>34.0</v>
      </c>
      <c r="P7" s="28">
        <v>0.0</v>
      </c>
      <c r="Q7" s="28">
        <v>38.0</v>
      </c>
    </row>
    <row r="8">
      <c r="B8" s="40" t="s">
        <v>185</v>
      </c>
      <c r="C8" s="41">
        <v>0.0</v>
      </c>
      <c r="D8" s="41">
        <v>1888.0</v>
      </c>
      <c r="E8" s="41">
        <v>370.0</v>
      </c>
      <c r="F8" s="42">
        <v>309.0</v>
      </c>
      <c r="G8" s="43">
        <v>610.0</v>
      </c>
      <c r="H8" s="27">
        <v>0.0</v>
      </c>
      <c r="I8" s="27">
        <v>277.0</v>
      </c>
      <c r="J8" s="27">
        <v>135.0</v>
      </c>
      <c r="K8" s="27">
        <v>106.0</v>
      </c>
      <c r="L8" s="27">
        <v>67.0</v>
      </c>
      <c r="M8" s="28">
        <v>0.0</v>
      </c>
      <c r="N8" s="28">
        <v>479.0</v>
      </c>
      <c r="O8" s="28">
        <v>176.0</v>
      </c>
      <c r="P8" s="28">
        <v>152.0</v>
      </c>
      <c r="Q8" s="28">
        <v>128.0</v>
      </c>
    </row>
    <row r="9">
      <c r="B9" s="37" t="s">
        <v>186</v>
      </c>
      <c r="C9" s="38">
        <v>1.0</v>
      </c>
      <c r="D9" s="38">
        <v>2220.0</v>
      </c>
      <c r="E9" s="38">
        <v>348.0</v>
      </c>
      <c r="F9" s="38">
        <v>0.0</v>
      </c>
      <c r="G9" s="44">
        <v>2230.0</v>
      </c>
      <c r="H9" s="38">
        <v>1.0</v>
      </c>
      <c r="I9" s="38">
        <v>342.0</v>
      </c>
      <c r="J9" s="38">
        <v>130.0</v>
      </c>
      <c r="K9" s="38">
        <v>0.0</v>
      </c>
      <c r="L9" s="38">
        <v>409.0</v>
      </c>
      <c r="M9" s="38">
        <v>1.0</v>
      </c>
      <c r="N9" s="38">
        <v>532.0</v>
      </c>
      <c r="O9" s="38">
        <v>164.0</v>
      </c>
      <c r="P9" s="38">
        <v>0.0</v>
      </c>
      <c r="Q9" s="38">
        <v>595.0</v>
      </c>
    </row>
    <row r="10">
      <c r="B10" s="40" t="s">
        <v>187</v>
      </c>
      <c r="C10" s="41">
        <v>0.0</v>
      </c>
      <c r="D10" s="41">
        <v>0.0</v>
      </c>
      <c r="E10" s="41">
        <v>4285.0</v>
      </c>
      <c r="F10" s="42">
        <v>293.0</v>
      </c>
      <c r="G10" s="43">
        <v>433.0</v>
      </c>
      <c r="H10" s="27">
        <v>0.0</v>
      </c>
      <c r="I10" s="27">
        <v>0.0</v>
      </c>
      <c r="J10" s="27">
        <v>919.0</v>
      </c>
      <c r="K10" s="27">
        <v>130.0</v>
      </c>
      <c r="L10" s="27">
        <v>74.0</v>
      </c>
      <c r="M10" s="28">
        <v>0.0</v>
      </c>
      <c r="N10" s="28">
        <v>0.0</v>
      </c>
      <c r="O10" s="28">
        <v>1393.0</v>
      </c>
      <c r="P10" s="28">
        <v>154.0</v>
      </c>
      <c r="Q10" s="28">
        <v>117.0</v>
      </c>
    </row>
    <row r="11">
      <c r="B11" s="40" t="s">
        <v>188</v>
      </c>
      <c r="C11" s="83">
        <v>671.0</v>
      </c>
      <c r="D11" s="83">
        <v>2272.0</v>
      </c>
      <c r="E11" s="83">
        <v>2627.0</v>
      </c>
      <c r="F11" s="84">
        <v>164.0</v>
      </c>
      <c r="G11" s="85">
        <v>687.0</v>
      </c>
      <c r="H11" s="86">
        <v>247.0</v>
      </c>
      <c r="I11" s="86">
        <v>338.0</v>
      </c>
      <c r="J11" s="86">
        <v>602.0</v>
      </c>
      <c r="K11" s="86">
        <v>75.0</v>
      </c>
      <c r="L11" s="86">
        <v>179.0</v>
      </c>
      <c r="M11" s="87">
        <v>305.0</v>
      </c>
      <c r="N11" s="87">
        <v>595.0</v>
      </c>
      <c r="O11" s="87">
        <v>916.0</v>
      </c>
      <c r="P11" s="87">
        <v>93.0</v>
      </c>
      <c r="Q11" s="87">
        <v>236.0</v>
      </c>
    </row>
    <row r="12">
      <c r="B12" s="88" t="s">
        <v>189</v>
      </c>
      <c r="C12" s="59">
        <v>0.23852780939159618</v>
      </c>
      <c r="D12" s="59">
        <v>0.21882436775315955</v>
      </c>
      <c r="E12" s="59">
        <v>0.1826979949465521</v>
      </c>
      <c r="F12" s="59">
        <v>0.1909937694031147</v>
      </c>
      <c r="G12" s="59">
        <v>0.16895605850557754</v>
      </c>
      <c r="H12" s="89">
        <v>0.22595648138008684</v>
      </c>
      <c r="I12" s="89">
        <v>0.22415542188364193</v>
      </c>
      <c r="J12" s="89">
        <v>0.1783834034154713</v>
      </c>
      <c r="K12" s="59">
        <v>0.19169845439310643</v>
      </c>
      <c r="L12" s="59">
        <v>0.1798062389276935</v>
      </c>
      <c r="M12" s="59">
        <v>0.22138808939214732</v>
      </c>
      <c r="N12" s="59">
        <v>0.20952420457053275</v>
      </c>
      <c r="O12" s="59">
        <v>0.1817246924243014</v>
      </c>
      <c r="P12" s="59">
        <v>0.20024166805154853</v>
      </c>
      <c r="Q12" s="59">
        <v>0.18712134556147006</v>
      </c>
    </row>
    <row r="13">
      <c r="D13" s="90"/>
      <c r="E13" s="90"/>
    </row>
    <row r="14">
      <c r="A14" s="80" t="s">
        <v>190</v>
      </c>
      <c r="B14" s="91" t="s">
        <v>191</v>
      </c>
      <c r="E14" s="90"/>
    </row>
    <row r="15">
      <c r="A15" s="82" t="s">
        <v>192</v>
      </c>
      <c r="B15" s="92"/>
      <c r="C15" s="92"/>
      <c r="E15" s="90"/>
    </row>
    <row r="16">
      <c r="E16" s="90"/>
    </row>
    <row r="17">
      <c r="A17" s="76"/>
      <c r="B17" s="93"/>
    </row>
    <row r="18">
      <c r="A18" s="76"/>
      <c r="E18" s="94"/>
    </row>
    <row r="20">
      <c r="C20" s="95" t="s">
        <v>193</v>
      </c>
      <c r="D20" s="12"/>
      <c r="E20" s="12"/>
      <c r="F20" s="12"/>
      <c r="G20" s="13"/>
      <c r="H20" s="95" t="s">
        <v>194</v>
      </c>
      <c r="I20" s="12"/>
      <c r="J20" s="12"/>
      <c r="K20" s="12"/>
      <c r="L20" s="13"/>
      <c r="M20" s="96" t="s">
        <v>195</v>
      </c>
      <c r="N20" s="12"/>
      <c r="O20" s="12"/>
      <c r="P20" s="12"/>
      <c r="Q20" s="13"/>
    </row>
    <row r="21">
      <c r="B21" s="97" t="s">
        <v>196</v>
      </c>
      <c r="C21" s="98" t="s">
        <v>197</v>
      </c>
      <c r="D21" s="98" t="s">
        <v>198</v>
      </c>
      <c r="E21" s="98" t="s">
        <v>199</v>
      </c>
      <c r="F21" s="99" t="s">
        <v>200</v>
      </c>
      <c r="G21" s="100" t="s">
        <v>201</v>
      </c>
      <c r="H21" s="101" t="s">
        <v>202</v>
      </c>
      <c r="I21" s="101" t="s">
        <v>203</v>
      </c>
      <c r="J21" s="101" t="s">
        <v>204</v>
      </c>
      <c r="K21" s="101" t="s">
        <v>205</v>
      </c>
      <c r="L21" s="102" t="s">
        <v>206</v>
      </c>
      <c r="M21" s="22" t="s">
        <v>207</v>
      </c>
      <c r="N21" s="22" t="s">
        <v>208</v>
      </c>
      <c r="O21" s="22" t="s">
        <v>209</v>
      </c>
      <c r="P21" s="22" t="s">
        <v>210</v>
      </c>
      <c r="Q21" s="23" t="s">
        <v>211</v>
      </c>
    </row>
    <row r="22">
      <c r="B22" s="37" t="s">
        <v>212</v>
      </c>
      <c r="C22" s="103">
        <f t="shared" ref="C22:C28" si="2">C5/sum($C$5:$C$11)</f>
        <v>0.0002394349336</v>
      </c>
      <c r="D22" s="54">
        <f t="shared" ref="D22:D28" si="3">D5/sum($D$5:$D$11)</f>
        <v>0.09856805227</v>
      </c>
      <c r="E22" s="54">
        <f t="shared" ref="E22:E28" si="4">E5/sum($E$5:$E$11)</f>
        <v>0.04302525129</v>
      </c>
      <c r="F22" s="54">
        <f t="shared" ref="F22:F28" si="5">F5/sum($F$5:$F$11)</f>
        <v>0.05939524838</v>
      </c>
      <c r="G22" s="54">
        <f t="shared" ref="G22:Q22" si="1">G5/sum(G$5:G$11)</f>
        <v>0.0007416563659</v>
      </c>
      <c r="H22" s="104">
        <f t="shared" si="1"/>
        <v>0.002252252252</v>
      </c>
      <c r="I22" s="104">
        <f t="shared" si="1"/>
        <v>0.1314878893</v>
      </c>
      <c r="J22" s="104">
        <f t="shared" si="1"/>
        <v>0.07356547327</v>
      </c>
      <c r="K22" s="104">
        <f t="shared" si="1"/>
        <v>0.07246376812</v>
      </c>
      <c r="L22" s="104">
        <f t="shared" si="1"/>
        <v>0.2049808429</v>
      </c>
      <c r="M22" s="53">
        <f t="shared" si="1"/>
        <v>0.001355932203</v>
      </c>
      <c r="N22" s="53">
        <f t="shared" si="1"/>
        <v>0.1303205465</v>
      </c>
      <c r="O22" s="53">
        <f t="shared" si="1"/>
        <v>0.06819716408</v>
      </c>
      <c r="P22" s="53">
        <f t="shared" si="1"/>
        <v>0.07869481766</v>
      </c>
      <c r="Q22" s="53">
        <f t="shared" si="1"/>
        <v>0.2551594747</v>
      </c>
    </row>
    <row r="23">
      <c r="B23" s="40" t="s">
        <v>213</v>
      </c>
      <c r="C23" s="103">
        <f t="shared" si="2"/>
        <v>0.9193104274</v>
      </c>
      <c r="D23" s="54">
        <f t="shared" si="3"/>
        <v>0</v>
      </c>
      <c r="E23" s="54">
        <f t="shared" si="4"/>
        <v>0.01581269919</v>
      </c>
      <c r="F23" s="54">
        <f t="shared" si="5"/>
        <v>0.1133909287</v>
      </c>
      <c r="G23" s="54">
        <f t="shared" ref="G23:Q23" si="6">G6/sum(G$5:G$11)</f>
        <v>0.001483312732</v>
      </c>
      <c r="H23" s="104">
        <f t="shared" si="6"/>
        <v>0.7184684685</v>
      </c>
      <c r="I23" s="104">
        <f t="shared" si="6"/>
        <v>0</v>
      </c>
      <c r="J23" s="104">
        <f t="shared" si="6"/>
        <v>0.0338401177</v>
      </c>
      <c r="K23" s="104">
        <f t="shared" si="6"/>
        <v>0.1763285024</v>
      </c>
      <c r="L23" s="104">
        <f t="shared" si="6"/>
        <v>0.06609195402</v>
      </c>
      <c r="M23" s="53">
        <f t="shared" si="6"/>
        <v>0.7911864407</v>
      </c>
      <c r="N23" s="53">
        <f t="shared" si="6"/>
        <v>0</v>
      </c>
      <c r="O23" s="53">
        <f t="shared" si="6"/>
        <v>0.02599594868</v>
      </c>
      <c r="P23" s="53">
        <f t="shared" si="6"/>
        <v>0.1554702495</v>
      </c>
      <c r="Q23" s="53">
        <f t="shared" si="6"/>
        <v>0.04815509694</v>
      </c>
    </row>
    <row r="24">
      <c r="B24" s="40" t="s">
        <v>214</v>
      </c>
      <c r="C24" s="103">
        <f t="shared" si="2"/>
        <v>0</v>
      </c>
      <c r="D24" s="54">
        <f t="shared" si="3"/>
        <v>0.01445850132</v>
      </c>
      <c r="E24" s="54">
        <f t="shared" si="4"/>
        <v>0.005883795048</v>
      </c>
      <c r="F24" s="54">
        <f t="shared" si="5"/>
        <v>0</v>
      </c>
      <c r="G24" s="54">
        <f t="shared" ref="G24:Q24" si="7">G7/sum(G$5:G$11)</f>
        <v>0.01878862794</v>
      </c>
      <c r="H24" s="104">
        <f t="shared" si="7"/>
        <v>0</v>
      </c>
      <c r="I24" s="104">
        <f t="shared" si="7"/>
        <v>0.04065743945</v>
      </c>
      <c r="J24" s="104">
        <f t="shared" si="7"/>
        <v>0.01667484061</v>
      </c>
      <c r="K24" s="104">
        <f t="shared" si="7"/>
        <v>0</v>
      </c>
      <c r="L24" s="104">
        <f t="shared" si="7"/>
        <v>0.030651341</v>
      </c>
      <c r="M24" s="53">
        <f t="shared" si="7"/>
        <v>0</v>
      </c>
      <c r="N24" s="53">
        <f t="shared" si="7"/>
        <v>0.02574881766</v>
      </c>
      <c r="O24" s="53">
        <f t="shared" si="7"/>
        <v>0.01147873059</v>
      </c>
      <c r="P24" s="53">
        <f t="shared" si="7"/>
        <v>0</v>
      </c>
      <c r="Q24" s="53">
        <f t="shared" si="7"/>
        <v>0.02376485303</v>
      </c>
    </row>
    <row r="25">
      <c r="B25" s="40" t="s">
        <v>215</v>
      </c>
      <c r="C25" s="103">
        <f t="shared" si="2"/>
        <v>0</v>
      </c>
      <c r="D25" s="54">
        <f t="shared" si="3"/>
        <v>0.2624774086</v>
      </c>
      <c r="E25" s="54">
        <f t="shared" si="4"/>
        <v>0.04535425349</v>
      </c>
      <c r="F25" s="54">
        <f t="shared" si="5"/>
        <v>0.3336933045</v>
      </c>
      <c r="G25" s="54">
        <f t="shared" ref="G25:Q25" si="8">G8/sum(G$5:G$11)</f>
        <v>0.1508034611</v>
      </c>
      <c r="H25" s="104">
        <f t="shared" si="8"/>
        <v>0</v>
      </c>
      <c r="I25" s="104">
        <f t="shared" si="8"/>
        <v>0.2396193772</v>
      </c>
      <c r="J25" s="104">
        <f t="shared" si="8"/>
        <v>0.06620892594</v>
      </c>
      <c r="K25" s="104">
        <f t="shared" si="8"/>
        <v>0.2560386473</v>
      </c>
      <c r="L25" s="104">
        <f t="shared" si="8"/>
        <v>0.06417624521</v>
      </c>
      <c r="M25" s="53">
        <f t="shared" si="8"/>
        <v>0</v>
      </c>
      <c r="N25" s="53">
        <f t="shared" si="8"/>
        <v>0.2517078297</v>
      </c>
      <c r="O25" s="53">
        <f t="shared" si="8"/>
        <v>0.05941931128</v>
      </c>
      <c r="P25" s="53">
        <f t="shared" si="8"/>
        <v>0.2917466411</v>
      </c>
      <c r="Q25" s="53">
        <f t="shared" si="8"/>
        <v>0.08005003127</v>
      </c>
    </row>
    <row r="26">
      <c r="B26" s="37" t="s">
        <v>216</v>
      </c>
      <c r="C26" s="103">
        <f t="shared" si="2"/>
        <v>0.0001197174668</v>
      </c>
      <c r="D26" s="54">
        <f t="shared" si="3"/>
        <v>0.3086333936</v>
      </c>
      <c r="E26" s="54">
        <f t="shared" si="4"/>
        <v>0.0426575141</v>
      </c>
      <c r="F26" s="54">
        <f t="shared" si="5"/>
        <v>0</v>
      </c>
      <c r="G26" s="54">
        <f t="shared" ref="G26:Q26" si="9">G9/sum(G$5:G$11)</f>
        <v>0.5512978986</v>
      </c>
      <c r="H26" s="104">
        <f t="shared" si="9"/>
        <v>0.001126126126</v>
      </c>
      <c r="I26" s="104">
        <f t="shared" si="9"/>
        <v>0.2958477509</v>
      </c>
      <c r="J26" s="104">
        <f t="shared" si="9"/>
        <v>0.0637567435</v>
      </c>
      <c r="K26" s="104">
        <f t="shared" si="9"/>
        <v>0</v>
      </c>
      <c r="L26" s="104">
        <f t="shared" si="9"/>
        <v>0.3917624521</v>
      </c>
      <c r="M26" s="53">
        <f t="shared" si="9"/>
        <v>0.0006779661017</v>
      </c>
      <c r="N26" s="53">
        <f t="shared" si="9"/>
        <v>0.2795585917</v>
      </c>
      <c r="O26" s="53">
        <f t="shared" si="9"/>
        <v>0.0553679946</v>
      </c>
      <c r="P26" s="53">
        <f t="shared" si="9"/>
        <v>0</v>
      </c>
      <c r="Q26" s="53">
        <f t="shared" si="9"/>
        <v>0.3721075672</v>
      </c>
    </row>
    <row r="27">
      <c r="B27" s="40" t="s">
        <v>217</v>
      </c>
      <c r="C27" s="103">
        <f t="shared" si="2"/>
        <v>0</v>
      </c>
      <c r="D27" s="54">
        <f t="shared" si="3"/>
        <v>0</v>
      </c>
      <c r="E27" s="54">
        <f t="shared" si="4"/>
        <v>0.5252512871</v>
      </c>
      <c r="F27" s="54">
        <f t="shared" si="5"/>
        <v>0.3164146868</v>
      </c>
      <c r="G27" s="54">
        <f t="shared" ref="G27:Q27" si="10">G10/sum(G$5:G$11)</f>
        <v>0.1070457355</v>
      </c>
      <c r="H27" s="104">
        <f t="shared" si="10"/>
        <v>0</v>
      </c>
      <c r="I27" s="104">
        <f t="shared" si="10"/>
        <v>0</v>
      </c>
      <c r="J27" s="104">
        <f t="shared" si="10"/>
        <v>0.4507111329</v>
      </c>
      <c r="K27" s="104">
        <f t="shared" si="10"/>
        <v>0.3140096618</v>
      </c>
      <c r="L27" s="104">
        <f t="shared" si="10"/>
        <v>0.07088122605</v>
      </c>
      <c r="M27" s="53">
        <f t="shared" si="10"/>
        <v>0</v>
      </c>
      <c r="N27" s="53">
        <f t="shared" si="10"/>
        <v>0</v>
      </c>
      <c r="O27" s="53">
        <f t="shared" si="10"/>
        <v>0.4702903444</v>
      </c>
      <c r="P27" s="53">
        <f t="shared" si="10"/>
        <v>0.2955854127</v>
      </c>
      <c r="Q27" s="53">
        <f t="shared" si="10"/>
        <v>0.07317073171</v>
      </c>
    </row>
    <row r="28">
      <c r="B28" s="40" t="s">
        <v>218</v>
      </c>
      <c r="C28" s="103">
        <f t="shared" si="2"/>
        <v>0.08033042021</v>
      </c>
      <c r="D28" s="54">
        <f t="shared" si="3"/>
        <v>0.3158626442</v>
      </c>
      <c r="E28" s="54">
        <f t="shared" si="4"/>
        <v>0.3220151998</v>
      </c>
      <c r="F28" s="54">
        <f t="shared" si="5"/>
        <v>0.1771058315</v>
      </c>
      <c r="G28" s="54">
        <f t="shared" ref="G28:Q28" si="11">G11/sum(G$5:G$11)</f>
        <v>0.1698393078</v>
      </c>
      <c r="H28" s="104">
        <f t="shared" si="11"/>
        <v>0.2781531532</v>
      </c>
      <c r="I28" s="104">
        <f t="shared" si="11"/>
        <v>0.2923875433</v>
      </c>
      <c r="J28" s="104">
        <f t="shared" si="11"/>
        <v>0.2952427661</v>
      </c>
      <c r="K28" s="104">
        <f t="shared" si="11"/>
        <v>0.1811594203</v>
      </c>
      <c r="L28" s="104">
        <f t="shared" si="11"/>
        <v>0.1714559387</v>
      </c>
      <c r="M28" s="53">
        <f t="shared" si="11"/>
        <v>0.206779661</v>
      </c>
      <c r="N28" s="53">
        <f t="shared" si="11"/>
        <v>0.3126642144</v>
      </c>
      <c r="O28" s="53">
        <f t="shared" si="11"/>
        <v>0.3092505064</v>
      </c>
      <c r="P28" s="53">
        <f t="shared" si="11"/>
        <v>0.1785028791</v>
      </c>
      <c r="Q28" s="53">
        <f t="shared" si="11"/>
        <v>0.1475922452</v>
      </c>
    </row>
    <row r="31">
      <c r="A31" s="80" t="s">
        <v>219</v>
      </c>
      <c r="B31" s="105" t="s">
        <v>220</v>
      </c>
      <c r="C31" s="106"/>
    </row>
    <row r="32">
      <c r="A32" s="82" t="s">
        <v>221</v>
      </c>
      <c r="B32" s="92"/>
      <c r="C32" s="92"/>
      <c r="D32" s="92"/>
    </row>
    <row r="33">
      <c r="A33" s="76"/>
    </row>
    <row r="37">
      <c r="C37" s="95" t="s">
        <v>222</v>
      </c>
      <c r="D37" s="12"/>
      <c r="E37" s="12"/>
      <c r="F37" s="12"/>
      <c r="G37" s="13"/>
      <c r="H37" s="95" t="s">
        <v>223</v>
      </c>
      <c r="I37" s="12"/>
      <c r="J37" s="12"/>
      <c r="K37" s="12"/>
      <c r="L37" s="13"/>
      <c r="M37" s="96" t="s">
        <v>224</v>
      </c>
      <c r="N37" s="12"/>
      <c r="O37" s="12"/>
      <c r="P37" s="12"/>
      <c r="Q37" s="13"/>
    </row>
    <row r="38">
      <c r="B38" s="97" t="s">
        <v>196</v>
      </c>
      <c r="C38" s="98" t="s">
        <v>225</v>
      </c>
      <c r="D38" s="98" t="s">
        <v>226</v>
      </c>
      <c r="E38" s="98" t="s">
        <v>227</v>
      </c>
      <c r="F38" s="99" t="s">
        <v>228</v>
      </c>
      <c r="G38" s="100" t="s">
        <v>229</v>
      </c>
      <c r="H38" s="20" t="s">
        <v>230</v>
      </c>
      <c r="I38" s="20" t="s">
        <v>231</v>
      </c>
      <c r="J38" s="20" t="s">
        <v>232</v>
      </c>
      <c r="K38" s="20" t="s">
        <v>233</v>
      </c>
      <c r="L38" s="35" t="s">
        <v>234</v>
      </c>
      <c r="M38" s="22" t="s">
        <v>235</v>
      </c>
      <c r="N38" s="22" t="s">
        <v>236</v>
      </c>
      <c r="O38" s="22" t="s">
        <v>237</v>
      </c>
      <c r="P38" s="22" t="s">
        <v>238</v>
      </c>
      <c r="Q38" s="23" t="s">
        <v>239</v>
      </c>
    </row>
    <row r="39">
      <c r="B39" s="37" t="s">
        <v>240</v>
      </c>
      <c r="C39" s="54">
        <f t="shared" ref="C39:Q39" si="12">C$12*C22</f>
        <v>0.00005711189019</v>
      </c>
      <c r="D39" s="54">
        <f t="shared" si="12"/>
        <v>0.02156909172</v>
      </c>
      <c r="E39" s="54">
        <f t="shared" si="12"/>
        <v>0.007860627142</v>
      </c>
      <c r="F39" s="54">
        <f t="shared" si="12"/>
        <v>0.01134412237</v>
      </c>
      <c r="G39" s="54">
        <f t="shared" si="12"/>
        <v>0.0001253073363</v>
      </c>
      <c r="H39" s="104">
        <f t="shared" si="12"/>
        <v>0.0005089109941</v>
      </c>
      <c r="I39" s="104">
        <f t="shared" si="12"/>
        <v>0.02947372329</v>
      </c>
      <c r="J39" s="104">
        <f t="shared" si="12"/>
        <v>0.0131228595</v>
      </c>
      <c r="K39" s="104">
        <f t="shared" si="12"/>
        <v>0.01389119235</v>
      </c>
      <c r="L39" s="104">
        <f t="shared" si="12"/>
        <v>0.03685683442</v>
      </c>
      <c r="M39" s="53">
        <f t="shared" si="12"/>
        <v>0.0003001872399</v>
      </c>
      <c r="N39" s="53">
        <f t="shared" si="12"/>
        <v>0.02730530885</v>
      </c>
      <c r="O39" s="53">
        <f t="shared" si="12"/>
        <v>0.01239310867</v>
      </c>
      <c r="P39" s="53">
        <f t="shared" si="12"/>
        <v>0.01575798155</v>
      </c>
      <c r="Q39" s="53">
        <f t="shared" si="12"/>
        <v>0.04774578423</v>
      </c>
    </row>
    <row r="40">
      <c r="B40" s="40" t="s">
        <v>241</v>
      </c>
      <c r="C40" s="54">
        <f t="shared" ref="C40:Q40" si="13">C$12*C23</f>
        <v>0.2192811024</v>
      </c>
      <c r="D40" s="54">
        <f t="shared" si="13"/>
        <v>0</v>
      </c>
      <c r="E40" s="54">
        <f t="shared" si="13"/>
        <v>0.002888948437</v>
      </c>
      <c r="F40" s="54">
        <f t="shared" si="13"/>
        <v>0.02165696089</v>
      </c>
      <c r="G40" s="54">
        <f t="shared" si="13"/>
        <v>0.0002506146727</v>
      </c>
      <c r="H40" s="104">
        <f t="shared" si="13"/>
        <v>0.1623426071</v>
      </c>
      <c r="I40" s="104">
        <f t="shared" si="13"/>
        <v>0</v>
      </c>
      <c r="J40" s="104">
        <f t="shared" si="13"/>
        <v>0.006036515368</v>
      </c>
      <c r="K40" s="104">
        <f t="shared" si="13"/>
        <v>0.03380190138</v>
      </c>
      <c r="L40" s="104">
        <f t="shared" si="13"/>
        <v>0.01188374568</v>
      </c>
      <c r="M40" s="53">
        <f t="shared" si="13"/>
        <v>0.1751592545</v>
      </c>
      <c r="N40" s="53">
        <f t="shared" si="13"/>
        <v>0</v>
      </c>
      <c r="O40" s="53">
        <f t="shared" si="13"/>
        <v>0.004724105779</v>
      </c>
      <c r="P40" s="53">
        <f t="shared" si="13"/>
        <v>0.0311316221</v>
      </c>
      <c r="Q40" s="53">
        <f t="shared" si="13"/>
        <v>0.009010846534</v>
      </c>
    </row>
    <row r="41">
      <c r="B41" s="40" t="s">
        <v>242</v>
      </c>
      <c r="C41" s="54">
        <f t="shared" ref="C41:Q41" si="14">C$12*C24</f>
        <v>0</v>
      </c>
      <c r="D41" s="54">
        <f t="shared" si="14"/>
        <v>0.00316387241</v>
      </c>
      <c r="E41" s="54">
        <f t="shared" si="14"/>
        <v>0.001074957558</v>
      </c>
      <c r="F41" s="54">
        <f t="shared" si="14"/>
        <v>0</v>
      </c>
      <c r="G41" s="54">
        <f t="shared" si="14"/>
        <v>0.003174452521</v>
      </c>
      <c r="H41" s="104">
        <f t="shared" si="14"/>
        <v>0</v>
      </c>
      <c r="I41" s="104">
        <f t="shared" si="14"/>
        <v>0.009113585492</v>
      </c>
      <c r="J41" s="104">
        <f t="shared" si="14"/>
        <v>0.002974514819</v>
      </c>
      <c r="K41" s="104">
        <f t="shared" si="14"/>
        <v>0</v>
      </c>
      <c r="L41" s="104">
        <f t="shared" si="14"/>
        <v>0.005511302343</v>
      </c>
      <c r="M41" s="53">
        <f t="shared" si="14"/>
        <v>0</v>
      </c>
      <c r="N41" s="53">
        <f t="shared" si="14"/>
        <v>0.005395000538</v>
      </c>
      <c r="O41" s="53">
        <f t="shared" si="14"/>
        <v>0.002085968785</v>
      </c>
      <c r="P41" s="53">
        <f t="shared" si="14"/>
        <v>0</v>
      </c>
      <c r="Q41" s="53">
        <f t="shared" si="14"/>
        <v>0.004446911277</v>
      </c>
    </row>
    <row r="42">
      <c r="B42" s="40" t="s">
        <v>243</v>
      </c>
      <c r="C42" s="54">
        <f t="shared" ref="C42:Q42" si="15">C$12*C25</f>
        <v>0</v>
      </c>
      <c r="D42" s="54">
        <f t="shared" si="15"/>
        <v>0.05743645298</v>
      </c>
      <c r="E42" s="54">
        <f t="shared" si="15"/>
        <v>0.008286131176</v>
      </c>
      <c r="F42" s="54">
        <f t="shared" si="15"/>
        <v>0.06373334206</v>
      </c>
      <c r="G42" s="54">
        <f t="shared" si="15"/>
        <v>0.02547915839</v>
      </c>
      <c r="H42" s="104">
        <f t="shared" si="15"/>
        <v>0</v>
      </c>
      <c r="I42" s="104">
        <f t="shared" si="15"/>
        <v>0.05371198258</v>
      </c>
      <c r="J42" s="104">
        <f t="shared" si="15"/>
        <v>0.01181057355</v>
      </c>
      <c r="K42" s="104">
        <f t="shared" si="15"/>
        <v>0.04908221296</v>
      </c>
      <c r="L42" s="104">
        <f t="shared" si="15"/>
        <v>0.01153928928</v>
      </c>
      <c r="M42" s="53">
        <f t="shared" si="15"/>
        <v>0</v>
      </c>
      <c r="N42" s="53">
        <f t="shared" si="15"/>
        <v>0.05273888281</v>
      </c>
      <c r="O42" s="53">
        <f t="shared" si="15"/>
        <v>0.01079795607</v>
      </c>
      <c r="P42" s="53">
        <f t="shared" si="15"/>
        <v>0.05841983406</v>
      </c>
      <c r="Q42" s="53">
        <f t="shared" si="15"/>
        <v>0.01497906956</v>
      </c>
    </row>
    <row r="43">
      <c r="B43" s="37" t="s">
        <v>244</v>
      </c>
      <c r="C43" s="54">
        <f t="shared" ref="C43:Q43" si="16">C$12*C26</f>
        <v>0.0000285559451</v>
      </c>
      <c r="D43" s="54">
        <f t="shared" si="16"/>
        <v>0.06753650722</v>
      </c>
      <c r="E43" s="54">
        <f t="shared" si="16"/>
        <v>0.007793442295</v>
      </c>
      <c r="F43" s="54">
        <f t="shared" si="16"/>
        <v>0</v>
      </c>
      <c r="G43" s="54">
        <f t="shared" si="16"/>
        <v>0.09314512002</v>
      </c>
      <c r="H43" s="104">
        <f t="shared" si="16"/>
        <v>0.000254455497</v>
      </c>
      <c r="I43" s="104">
        <f t="shared" si="16"/>
        <v>0.06631587741</v>
      </c>
      <c r="J43" s="104">
        <f t="shared" si="16"/>
        <v>0.0113731449</v>
      </c>
      <c r="K43" s="104">
        <f t="shared" si="16"/>
        <v>0</v>
      </c>
      <c r="L43" s="104">
        <f t="shared" si="16"/>
        <v>0.07044133307</v>
      </c>
      <c r="M43" s="53">
        <f t="shared" si="16"/>
        <v>0.0001500936199</v>
      </c>
      <c r="N43" s="53">
        <f t="shared" si="16"/>
        <v>0.05857429156</v>
      </c>
      <c r="O43" s="53">
        <f t="shared" si="16"/>
        <v>0.01006173179</v>
      </c>
      <c r="P43" s="53">
        <f t="shared" si="16"/>
        <v>0</v>
      </c>
      <c r="Q43" s="53">
        <f t="shared" si="16"/>
        <v>0.06962926867</v>
      </c>
    </row>
    <row r="44">
      <c r="B44" s="40" t="s">
        <v>245</v>
      </c>
      <c r="C44" s="54">
        <f t="shared" ref="C44:Q44" si="17">C$12*C27</f>
        <v>0</v>
      </c>
      <c r="D44" s="54">
        <f t="shared" si="17"/>
        <v>0</v>
      </c>
      <c r="E44" s="54">
        <f t="shared" si="17"/>
        <v>0.09596235699</v>
      </c>
      <c r="F44" s="54">
        <f t="shared" si="17"/>
        <v>0.06043323373</v>
      </c>
      <c r="G44" s="54">
        <f t="shared" si="17"/>
        <v>0.01808602555</v>
      </c>
      <c r="H44" s="104">
        <f t="shared" si="17"/>
        <v>0</v>
      </c>
      <c r="I44" s="104">
        <f t="shared" si="17"/>
        <v>0</v>
      </c>
      <c r="J44" s="104">
        <f t="shared" si="17"/>
        <v>0.08039938585</v>
      </c>
      <c r="K44" s="104">
        <f t="shared" si="17"/>
        <v>0.06019516684</v>
      </c>
      <c r="L44" s="104">
        <f t="shared" si="17"/>
        <v>0.01274488667</v>
      </c>
      <c r="M44" s="53">
        <f t="shared" si="17"/>
        <v>0</v>
      </c>
      <c r="N44" s="53">
        <f t="shared" si="17"/>
        <v>0</v>
      </c>
      <c r="O44" s="53">
        <f t="shared" si="17"/>
        <v>0.08546336818</v>
      </c>
      <c r="P44" s="53">
        <f t="shared" si="17"/>
        <v>0.05918851608</v>
      </c>
      <c r="Q44" s="53">
        <f t="shared" si="17"/>
        <v>0.01369180577</v>
      </c>
    </row>
    <row r="45">
      <c r="B45" s="40" t="s">
        <v>246</v>
      </c>
      <c r="C45" s="54">
        <f t="shared" ref="C45:Q45" si="18">C$12*C28</f>
        <v>0.01916103916</v>
      </c>
      <c r="D45" s="54">
        <f t="shared" si="18"/>
        <v>0.06911844342</v>
      </c>
      <c r="E45" s="54">
        <f t="shared" si="18"/>
        <v>0.05883153135</v>
      </c>
      <c r="F45" s="54">
        <f t="shared" si="18"/>
        <v>0.03382611035</v>
      </c>
      <c r="G45" s="54">
        <f t="shared" si="18"/>
        <v>0.02869538002</v>
      </c>
      <c r="H45" s="104">
        <f t="shared" si="18"/>
        <v>0.06285050777</v>
      </c>
      <c r="I45" s="104">
        <f t="shared" si="18"/>
        <v>0.06554025311</v>
      </c>
      <c r="J45" s="104">
        <f t="shared" si="18"/>
        <v>0.05266640944</v>
      </c>
      <c r="K45" s="104">
        <f t="shared" si="18"/>
        <v>0.03472798087</v>
      </c>
      <c r="L45" s="104">
        <f t="shared" si="18"/>
        <v>0.03082884748</v>
      </c>
      <c r="M45" s="53">
        <f t="shared" si="18"/>
        <v>0.04577855408</v>
      </c>
      <c r="N45" s="53">
        <f t="shared" si="18"/>
        <v>0.06551072082</v>
      </c>
      <c r="O45" s="53">
        <f t="shared" si="18"/>
        <v>0.05619845316</v>
      </c>
      <c r="P45" s="53">
        <f t="shared" si="18"/>
        <v>0.03574371426</v>
      </c>
      <c r="Q45" s="53">
        <f t="shared" si="18"/>
        <v>0.02761765951</v>
      </c>
    </row>
    <row r="46">
      <c r="J46" s="107"/>
    </row>
    <row r="48">
      <c r="A48" s="108" t="s">
        <v>247</v>
      </c>
      <c r="B48" s="105" t="s">
        <v>248</v>
      </c>
    </row>
    <row r="49">
      <c r="A49" s="82" t="s">
        <v>249</v>
      </c>
      <c r="B49" s="92"/>
    </row>
    <row r="51">
      <c r="B51" s="109" t="s">
        <v>250</v>
      </c>
    </row>
    <row r="52">
      <c r="B52" s="109" t="s">
        <v>251</v>
      </c>
    </row>
    <row r="53">
      <c r="B53" s="109" t="s">
        <v>252</v>
      </c>
      <c r="C53" s="110" t="s">
        <v>253</v>
      </c>
      <c r="H53" s="110" t="s">
        <v>254</v>
      </c>
      <c r="M53" s="110" t="s">
        <v>255</v>
      </c>
    </row>
    <row r="54">
      <c r="B54" s="111" t="s">
        <v>256</v>
      </c>
      <c r="C54" s="112" t="s">
        <v>140</v>
      </c>
      <c r="D54" s="113" t="s">
        <v>257</v>
      </c>
      <c r="H54" s="114" t="s">
        <v>140</v>
      </c>
      <c r="I54" s="114" t="s">
        <v>257</v>
      </c>
      <c r="M54" s="115" t="s">
        <v>140</v>
      </c>
      <c r="N54" s="115" t="s">
        <v>257</v>
      </c>
    </row>
    <row r="55">
      <c r="B55" s="76"/>
      <c r="C55" s="54">
        <f t="shared" ref="C55:C61" si="19">sum(C39:G39)</f>
        <v>0.04095626046</v>
      </c>
      <c r="D55" s="59">
        <f t="shared" ref="D55:D61" si="20">C$62/C55</f>
        <v>0.1810048673</v>
      </c>
      <c r="H55" s="104">
        <f t="shared" ref="H55:H61" si="21">sum(H39:L39)</f>
        <v>0.09385352055</v>
      </c>
      <c r="I55" s="59">
        <f t="shared" ref="I55:I61" si="22">H$62/H55</f>
        <v>0.1875198986</v>
      </c>
      <c r="M55" s="53">
        <f t="shared" ref="M55:M61" si="23">sum(M39:Q39)</f>
        <v>0.1035023705</v>
      </c>
      <c r="N55" s="59">
        <f t="shared" ref="N55:N61" si="24">M$62/M55</f>
        <v>0.1152425837</v>
      </c>
    </row>
    <row r="56">
      <c r="C56" s="54">
        <f t="shared" si="19"/>
        <v>0.2440776264</v>
      </c>
      <c r="D56" s="59">
        <f t="shared" si="20"/>
        <v>0.0303726425</v>
      </c>
      <c r="H56" s="104">
        <f t="shared" si="21"/>
        <v>0.2140647695</v>
      </c>
      <c r="I56" s="59">
        <f t="shared" si="22"/>
        <v>0.08221531591</v>
      </c>
      <c r="M56" s="53">
        <f t="shared" si="23"/>
        <v>0.2200258289</v>
      </c>
      <c r="N56" s="59">
        <f t="shared" si="24"/>
        <v>0.05421127447</v>
      </c>
    </row>
    <row r="57">
      <c r="C57" s="54">
        <f t="shared" si="19"/>
        <v>0.007413282489</v>
      </c>
      <c r="D57" s="59">
        <f t="shared" si="20"/>
        <v>1</v>
      </c>
      <c r="H57" s="104">
        <f t="shared" si="21"/>
        <v>0.01759940265</v>
      </c>
      <c r="I57" s="59">
        <f t="shared" si="22"/>
        <v>1</v>
      </c>
      <c r="M57" s="53">
        <f t="shared" si="23"/>
        <v>0.0119278806</v>
      </c>
      <c r="N57" s="59">
        <f t="shared" si="24"/>
        <v>1</v>
      </c>
    </row>
    <row r="58">
      <c r="C58" s="54">
        <f t="shared" si="19"/>
        <v>0.1549350846</v>
      </c>
      <c r="D58" s="59">
        <f t="shared" si="20"/>
        <v>0.04784766799</v>
      </c>
      <c r="H58" s="104">
        <f t="shared" si="21"/>
        <v>0.1261440584</v>
      </c>
      <c r="I58" s="59">
        <f t="shared" si="22"/>
        <v>0.1395182847</v>
      </c>
      <c r="M58" s="53">
        <f t="shared" si="23"/>
        <v>0.1369357425</v>
      </c>
      <c r="N58" s="59">
        <f t="shared" si="24"/>
        <v>0.08710567732</v>
      </c>
    </row>
    <row r="59">
      <c r="C59" s="54">
        <f t="shared" si="19"/>
        <v>0.1685036255</v>
      </c>
      <c r="D59" s="59">
        <f t="shared" si="20"/>
        <v>0.04399479517</v>
      </c>
      <c r="H59" s="104">
        <f t="shared" si="21"/>
        <v>0.1483848109</v>
      </c>
      <c r="I59" s="59">
        <f t="shared" si="22"/>
        <v>0.1186064972</v>
      </c>
      <c r="M59" s="53">
        <f t="shared" si="23"/>
        <v>0.1384153856</v>
      </c>
      <c r="N59" s="59">
        <f t="shared" si="24"/>
        <v>0.08617452854</v>
      </c>
    </row>
    <row r="60">
      <c r="C60" s="54">
        <f t="shared" si="19"/>
        <v>0.1744816163</v>
      </c>
      <c r="D60" s="59">
        <f t="shared" si="20"/>
        <v>0.0424874703</v>
      </c>
      <c r="H60" s="104">
        <f t="shared" si="21"/>
        <v>0.1533394394</v>
      </c>
      <c r="I60" s="59">
        <f t="shared" si="22"/>
        <v>0.1147741424</v>
      </c>
      <c r="M60" s="53">
        <f t="shared" si="23"/>
        <v>0.15834369</v>
      </c>
      <c r="N60" s="59">
        <f t="shared" si="24"/>
        <v>0.07532905541</v>
      </c>
    </row>
    <row r="61">
      <c r="C61" s="54">
        <f t="shared" si="19"/>
        <v>0.2096325043</v>
      </c>
      <c r="D61" s="59">
        <f t="shared" si="20"/>
        <v>0.03536323011</v>
      </c>
      <c r="H61" s="104">
        <f t="shared" si="21"/>
        <v>0.2466139987</v>
      </c>
      <c r="I61" s="59">
        <f t="shared" si="22"/>
        <v>0.07136416727</v>
      </c>
      <c r="M61" s="53">
        <f t="shared" si="23"/>
        <v>0.2308491018</v>
      </c>
      <c r="N61" s="59">
        <f t="shared" si="24"/>
        <v>0.05166959934</v>
      </c>
    </row>
    <row r="62">
      <c r="B62" s="116" t="s">
        <v>258</v>
      </c>
      <c r="C62" s="54">
        <f>MIN(C55:C61)</f>
        <v>0.007413282489</v>
      </c>
      <c r="H62" s="59">
        <f>MIN(H55:H61)</f>
        <v>0.01759940265</v>
      </c>
      <c r="I62" s="59"/>
      <c r="M62" s="59">
        <f>MIN(M55:M61)</f>
        <v>0.0119278806</v>
      </c>
      <c r="N62" s="59"/>
    </row>
    <row r="65">
      <c r="A65" s="108" t="s">
        <v>259</v>
      </c>
    </row>
    <row r="66">
      <c r="A66" s="82" t="s">
        <v>260</v>
      </c>
      <c r="B66" s="92"/>
    </row>
    <row r="69">
      <c r="C69" s="110" t="s">
        <v>253</v>
      </c>
      <c r="H69" s="110" t="s">
        <v>254</v>
      </c>
      <c r="M69" s="110" t="s">
        <v>255</v>
      </c>
    </row>
    <row r="70">
      <c r="C70" s="113" t="s">
        <v>261</v>
      </c>
      <c r="H70" s="117" t="s">
        <v>261</v>
      </c>
      <c r="M70" s="118" t="s">
        <v>261</v>
      </c>
    </row>
    <row r="71">
      <c r="C71" s="54">
        <f t="shared" ref="C71:C77" si="25">$C$62*(sum($C$55:$C$61))/C55*(sum($D$55:$D$61))</f>
        <v>0.2499805139</v>
      </c>
      <c r="H71" s="104">
        <f t="shared" ref="H71:H77" si="26">H$62*(sum(H$55:H$61))/H55*(sum(I$55:I$61))</f>
        <v>0.3214087885</v>
      </c>
      <c r="M71" s="53">
        <f t="shared" ref="M71:M77" si="27">M$62*(sum(M$55:M$61))/M55*(sum(N$55:N$61))</f>
        <v>0.1693757959</v>
      </c>
    </row>
    <row r="72">
      <c r="C72" s="54">
        <f t="shared" si="25"/>
        <v>0.04194676583</v>
      </c>
      <c r="H72" s="104">
        <f t="shared" si="26"/>
        <v>0.1409169122</v>
      </c>
      <c r="M72" s="53">
        <f t="shared" si="27"/>
        <v>0.07967608382</v>
      </c>
    </row>
    <row r="73">
      <c r="C73" s="54">
        <f t="shared" si="25"/>
        <v>1.381070673</v>
      </c>
      <c r="H73" s="104">
        <f t="shared" si="26"/>
        <v>1.713998306</v>
      </c>
      <c r="M73" s="53">
        <f t="shared" si="27"/>
        <v>1.469732719</v>
      </c>
    </row>
    <row r="74">
      <c r="C74" s="54">
        <f t="shared" si="25"/>
        <v>0.06608101105</v>
      </c>
      <c r="H74" s="104">
        <f t="shared" si="26"/>
        <v>0.2391341037</v>
      </c>
      <c r="M74" s="53">
        <f t="shared" si="27"/>
        <v>0.128022064</v>
      </c>
    </row>
    <row r="75">
      <c r="C75" s="54">
        <f t="shared" si="25"/>
        <v>0.0607599214</v>
      </c>
      <c r="H75" s="104">
        <f t="shared" si="26"/>
        <v>0.2032913353</v>
      </c>
      <c r="M75" s="53">
        <f t="shared" si="27"/>
        <v>0.1266535241</v>
      </c>
    </row>
    <row r="76">
      <c r="C76" s="54">
        <f t="shared" si="25"/>
        <v>0.05867819921</v>
      </c>
      <c r="H76" s="104">
        <f t="shared" si="26"/>
        <v>0.1967226857</v>
      </c>
      <c r="M76" s="53">
        <f t="shared" si="27"/>
        <v>0.1107135774</v>
      </c>
    </row>
    <row r="77">
      <c r="C77" s="54">
        <f t="shared" si="25"/>
        <v>0.04883912002</v>
      </c>
      <c r="H77" s="104">
        <f t="shared" si="26"/>
        <v>0.1223180618</v>
      </c>
      <c r="M77" s="53">
        <f t="shared" si="27"/>
        <v>0.07594050072</v>
      </c>
    </row>
    <row r="80">
      <c r="A80" s="119" t="s">
        <v>262</v>
      </c>
    </row>
    <row r="81">
      <c r="A81" s="82" t="s">
        <v>263</v>
      </c>
      <c r="B81" s="92"/>
    </row>
    <row r="84">
      <c r="A84" s="109" t="s">
        <v>264</v>
      </c>
      <c r="C84" s="110" t="s">
        <v>253</v>
      </c>
      <c r="H84" s="110" t="s">
        <v>254</v>
      </c>
      <c r="M84" s="110" t="s">
        <v>255</v>
      </c>
    </row>
    <row r="85">
      <c r="A85" s="109" t="s">
        <v>265</v>
      </c>
      <c r="B85" s="92"/>
      <c r="C85" s="120" t="s">
        <v>266</v>
      </c>
      <c r="D85" s="120" t="s">
        <v>267</v>
      </c>
      <c r="H85" s="121" t="s">
        <v>266</v>
      </c>
      <c r="I85" s="117" t="s">
        <v>267</v>
      </c>
      <c r="M85" s="122" t="s">
        <v>266</v>
      </c>
      <c r="N85" s="118" t="s">
        <v>267</v>
      </c>
    </row>
    <row r="86">
      <c r="C86" s="54">
        <f>(C71/max(C71:C77))*100</f>
        <v>18.10048673</v>
      </c>
      <c r="D86" s="107">
        <f t="shared" ref="D86:D92" si="28">RANK(C86,C$86:C$92)</f>
        <v>2</v>
      </c>
      <c r="H86" s="104">
        <f t="shared" ref="H86:H92" si="29">(H71/max($H$71:$H$77))*100</f>
        <v>18.75198986</v>
      </c>
      <c r="I86" s="107">
        <f t="shared" ref="I86:I92" si="30">rank(H86,$H$86:$H$92)</f>
        <v>2</v>
      </c>
      <c r="M86" s="53">
        <f t="shared" ref="M86:M92" si="31">M71/MAX($M$71:$M$77)*100</f>
        <v>11.52425837</v>
      </c>
      <c r="N86" s="107">
        <f t="shared" ref="N86:N92" si="32">rank(M86,$M$86:$M$92)</f>
        <v>2</v>
      </c>
    </row>
    <row r="87">
      <c r="C87" s="54">
        <f t="shared" ref="C87:C92" si="33">(C72/MAX(C$71:C$77))*100</f>
        <v>3.03726425</v>
      </c>
      <c r="D87" s="107">
        <f t="shared" si="28"/>
        <v>7</v>
      </c>
      <c r="H87" s="104">
        <f t="shared" si="29"/>
        <v>8.221531591</v>
      </c>
      <c r="I87" s="107">
        <f t="shared" si="30"/>
        <v>6</v>
      </c>
      <c r="M87" s="53">
        <f t="shared" si="31"/>
        <v>5.421127447</v>
      </c>
      <c r="N87" s="107">
        <f t="shared" si="32"/>
        <v>6</v>
      </c>
    </row>
    <row r="88">
      <c r="C88" s="54">
        <f t="shared" si="33"/>
        <v>100</v>
      </c>
      <c r="D88" s="107">
        <f t="shared" si="28"/>
        <v>1</v>
      </c>
      <c r="H88" s="104">
        <f t="shared" si="29"/>
        <v>100</v>
      </c>
      <c r="I88" s="107">
        <f t="shared" si="30"/>
        <v>1</v>
      </c>
      <c r="M88" s="53">
        <f t="shared" si="31"/>
        <v>100</v>
      </c>
      <c r="N88" s="107">
        <f t="shared" si="32"/>
        <v>1</v>
      </c>
    </row>
    <row r="89">
      <c r="C89" s="54">
        <f t="shared" si="33"/>
        <v>4.784766799</v>
      </c>
      <c r="D89" s="107">
        <f t="shared" si="28"/>
        <v>3</v>
      </c>
      <c r="H89" s="104">
        <f t="shared" si="29"/>
        <v>13.95182847</v>
      </c>
      <c r="I89" s="107">
        <f t="shared" si="30"/>
        <v>3</v>
      </c>
      <c r="M89" s="53">
        <f t="shared" si="31"/>
        <v>8.710567732</v>
      </c>
      <c r="N89" s="107">
        <f t="shared" si="32"/>
        <v>3</v>
      </c>
    </row>
    <row r="90">
      <c r="C90" s="54">
        <f t="shared" si="33"/>
        <v>4.399479517</v>
      </c>
      <c r="D90" s="107">
        <f t="shared" si="28"/>
        <v>4</v>
      </c>
      <c r="H90" s="104">
        <f t="shared" si="29"/>
        <v>11.86064972</v>
      </c>
      <c r="I90" s="107">
        <f t="shared" si="30"/>
        <v>4</v>
      </c>
      <c r="M90" s="53">
        <f t="shared" si="31"/>
        <v>8.617452854</v>
      </c>
      <c r="N90" s="107">
        <f t="shared" si="32"/>
        <v>4</v>
      </c>
    </row>
    <row r="91">
      <c r="C91" s="54">
        <f t="shared" si="33"/>
        <v>4.24874703</v>
      </c>
      <c r="D91" s="107">
        <f t="shared" si="28"/>
        <v>5</v>
      </c>
      <c r="H91" s="104">
        <f t="shared" si="29"/>
        <v>11.47741424</v>
      </c>
      <c r="I91" s="107">
        <f t="shared" si="30"/>
        <v>5</v>
      </c>
      <c r="M91" s="53">
        <f t="shared" si="31"/>
        <v>7.532905541</v>
      </c>
      <c r="N91" s="107">
        <f t="shared" si="32"/>
        <v>5</v>
      </c>
    </row>
    <row r="92">
      <c r="C92" s="54">
        <f t="shared" si="33"/>
        <v>3.536323011</v>
      </c>
      <c r="D92" s="107">
        <f t="shared" si="28"/>
        <v>6</v>
      </c>
      <c r="H92" s="104">
        <f t="shared" si="29"/>
        <v>7.136416727</v>
      </c>
      <c r="I92" s="107">
        <f t="shared" si="30"/>
        <v>7</v>
      </c>
      <c r="M92" s="53">
        <f t="shared" si="31"/>
        <v>5.166959934</v>
      </c>
      <c r="N92" s="107">
        <f t="shared" si="32"/>
        <v>7</v>
      </c>
    </row>
    <row r="95">
      <c r="A95" s="59"/>
    </row>
  </sheetData>
  <mergeCells count="9">
    <mergeCell ref="M37:Q37"/>
    <mergeCell ref="H37:L37"/>
    <mergeCell ref="C3:G3"/>
    <mergeCell ref="H3:L3"/>
    <mergeCell ref="C20:G20"/>
    <mergeCell ref="H20:L20"/>
    <mergeCell ref="M20:Q20"/>
    <mergeCell ref="M3:Q3"/>
    <mergeCell ref="C37:G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3" t="s">
        <v>268</v>
      </c>
      <c r="B1" s="12"/>
      <c r="C1" s="12"/>
      <c r="D1" s="12"/>
      <c r="E1" s="13"/>
    </row>
    <row r="3">
      <c r="A3" s="124" t="s">
        <v>269</v>
      </c>
      <c r="B3" s="31"/>
      <c r="C3" s="11" t="s">
        <v>270</v>
      </c>
      <c r="D3" s="12"/>
      <c r="E3" s="12"/>
      <c r="F3" s="12"/>
      <c r="G3" s="13"/>
      <c r="H3" s="14" t="s">
        <v>271</v>
      </c>
      <c r="I3" s="12"/>
      <c r="J3" s="12"/>
      <c r="K3" s="12"/>
      <c r="L3" s="13"/>
      <c r="M3" s="15" t="s">
        <v>272</v>
      </c>
      <c r="N3" s="12"/>
      <c r="O3" s="12"/>
      <c r="P3" s="12"/>
      <c r="Q3" s="13"/>
    </row>
    <row r="4">
      <c r="B4" s="33" t="s">
        <v>273</v>
      </c>
      <c r="C4" s="18" t="s">
        <v>274</v>
      </c>
      <c r="D4" s="18" t="s">
        <v>275</v>
      </c>
      <c r="E4" s="18" t="s">
        <v>276</v>
      </c>
      <c r="F4" s="34" t="s">
        <v>277</v>
      </c>
      <c r="G4" s="19" t="s">
        <v>278</v>
      </c>
      <c r="H4" s="20" t="s">
        <v>279</v>
      </c>
      <c r="I4" s="20" t="s">
        <v>280</v>
      </c>
      <c r="J4" s="20" t="s">
        <v>281</v>
      </c>
      <c r="K4" s="20" t="s">
        <v>282</v>
      </c>
      <c r="L4" s="35" t="s">
        <v>283</v>
      </c>
      <c r="M4" s="22" t="s">
        <v>284</v>
      </c>
      <c r="N4" s="22" t="s">
        <v>285</v>
      </c>
      <c r="O4" s="22" t="s">
        <v>286</v>
      </c>
      <c r="P4" s="22" t="s">
        <v>287</v>
      </c>
      <c r="Q4" s="23" t="s">
        <v>288</v>
      </c>
    </row>
    <row r="5">
      <c r="B5" s="37" t="s">
        <v>289</v>
      </c>
      <c r="C5" s="38">
        <v>2.0</v>
      </c>
      <c r="D5" s="38">
        <v>709.0</v>
      </c>
      <c r="E5" s="38">
        <v>351.0</v>
      </c>
      <c r="F5" s="39">
        <v>55.0</v>
      </c>
      <c r="G5" s="38">
        <v>3.0</v>
      </c>
      <c r="H5" s="38">
        <v>2.0</v>
      </c>
      <c r="I5" s="38">
        <v>152.0</v>
      </c>
      <c r="J5" s="38">
        <v>150.0</v>
      </c>
      <c r="K5" s="38">
        <v>30.0</v>
      </c>
      <c r="L5" s="38">
        <v>214.0</v>
      </c>
      <c r="M5" s="38">
        <v>2.0</v>
      </c>
      <c r="N5" s="38">
        <v>248.0</v>
      </c>
      <c r="O5" s="38">
        <v>202.0</v>
      </c>
      <c r="P5" s="38">
        <v>41.0</v>
      </c>
      <c r="Q5" s="38">
        <v>408.0</v>
      </c>
    </row>
    <row r="6">
      <c r="B6" s="40" t="s">
        <v>290</v>
      </c>
      <c r="C6" s="41">
        <v>7679.0</v>
      </c>
      <c r="D6" s="41">
        <v>0.0</v>
      </c>
      <c r="E6" s="41">
        <v>129.0</v>
      </c>
      <c r="F6" s="42">
        <v>105.0</v>
      </c>
      <c r="G6" s="41">
        <v>6.0</v>
      </c>
      <c r="H6" s="27">
        <v>638.0</v>
      </c>
      <c r="I6" s="27">
        <v>0.0</v>
      </c>
      <c r="J6" s="27">
        <v>69.0</v>
      </c>
      <c r="K6" s="27">
        <v>73.0</v>
      </c>
      <c r="L6" s="27">
        <v>69.0</v>
      </c>
      <c r="M6" s="28">
        <v>1167.0</v>
      </c>
      <c r="N6" s="28">
        <v>0.0</v>
      </c>
      <c r="O6" s="28">
        <v>77.0</v>
      </c>
      <c r="P6" s="28">
        <v>81.0</v>
      </c>
      <c r="Q6" s="28">
        <v>77.0</v>
      </c>
    </row>
    <row r="7">
      <c r="B7" s="40" t="s">
        <v>291</v>
      </c>
      <c r="C7" s="41">
        <v>0.0</v>
      </c>
      <c r="D7" s="41">
        <v>104.0</v>
      </c>
      <c r="E7" s="41">
        <v>48.0</v>
      </c>
      <c r="F7" s="41">
        <v>0.0</v>
      </c>
      <c r="G7" s="43">
        <v>76.0</v>
      </c>
      <c r="H7" s="27">
        <v>0.0</v>
      </c>
      <c r="I7" s="27">
        <v>47.0</v>
      </c>
      <c r="J7" s="27">
        <v>34.0</v>
      </c>
      <c r="K7" s="27">
        <v>0.0</v>
      </c>
      <c r="L7" s="27">
        <v>32.0</v>
      </c>
      <c r="M7" s="28">
        <v>0.0</v>
      </c>
      <c r="N7" s="28">
        <v>49.0</v>
      </c>
      <c r="O7" s="28">
        <v>34.0</v>
      </c>
      <c r="P7" s="28">
        <v>0.0</v>
      </c>
      <c r="Q7" s="28">
        <v>38.0</v>
      </c>
    </row>
    <row r="8">
      <c r="B8" s="40" t="s">
        <v>292</v>
      </c>
      <c r="C8" s="41">
        <v>0.0</v>
      </c>
      <c r="D8" s="41">
        <v>1888.0</v>
      </c>
      <c r="E8" s="41">
        <v>370.0</v>
      </c>
      <c r="F8" s="42">
        <v>309.0</v>
      </c>
      <c r="G8" s="43">
        <v>610.0</v>
      </c>
      <c r="H8" s="27">
        <v>0.0</v>
      </c>
      <c r="I8" s="27">
        <v>277.0</v>
      </c>
      <c r="J8" s="27">
        <v>135.0</v>
      </c>
      <c r="K8" s="27">
        <v>106.0</v>
      </c>
      <c r="L8" s="27">
        <v>67.0</v>
      </c>
      <c r="M8" s="28">
        <v>0.0</v>
      </c>
      <c r="N8" s="28">
        <v>479.0</v>
      </c>
      <c r="O8" s="28">
        <v>176.0</v>
      </c>
      <c r="P8" s="28">
        <v>152.0</v>
      </c>
      <c r="Q8" s="28">
        <v>128.0</v>
      </c>
    </row>
    <row r="9">
      <c r="B9" s="37" t="s">
        <v>293</v>
      </c>
      <c r="C9" s="38">
        <v>1.0</v>
      </c>
      <c r="D9" s="38">
        <v>2220.0</v>
      </c>
      <c r="E9" s="38">
        <v>348.0</v>
      </c>
      <c r="F9" s="38">
        <v>0.0</v>
      </c>
      <c r="G9" s="44">
        <v>2230.0</v>
      </c>
      <c r="H9" s="38">
        <v>1.0</v>
      </c>
      <c r="I9" s="38">
        <v>342.0</v>
      </c>
      <c r="J9" s="38">
        <v>130.0</v>
      </c>
      <c r="K9" s="38">
        <v>0.0</v>
      </c>
      <c r="L9" s="38">
        <v>409.0</v>
      </c>
      <c r="M9" s="38">
        <v>1.0</v>
      </c>
      <c r="N9" s="38">
        <v>532.0</v>
      </c>
      <c r="O9" s="38">
        <v>164.0</v>
      </c>
      <c r="P9" s="38">
        <v>0.0</v>
      </c>
      <c r="Q9" s="38">
        <v>595.0</v>
      </c>
    </row>
    <row r="10">
      <c r="B10" s="40" t="s">
        <v>294</v>
      </c>
      <c r="C10" s="41">
        <v>0.0</v>
      </c>
      <c r="D10" s="41">
        <v>0.0</v>
      </c>
      <c r="E10" s="41">
        <v>4285.0</v>
      </c>
      <c r="F10" s="42">
        <v>293.0</v>
      </c>
      <c r="G10" s="43">
        <v>433.0</v>
      </c>
      <c r="H10" s="27">
        <v>0.0</v>
      </c>
      <c r="I10" s="27">
        <v>0.0</v>
      </c>
      <c r="J10" s="27">
        <v>919.0</v>
      </c>
      <c r="K10" s="27">
        <v>130.0</v>
      </c>
      <c r="L10" s="27">
        <v>74.0</v>
      </c>
      <c r="M10" s="28">
        <v>0.0</v>
      </c>
      <c r="N10" s="28">
        <v>0.0</v>
      </c>
      <c r="O10" s="28">
        <v>1393.0</v>
      </c>
      <c r="P10" s="28">
        <v>154.0</v>
      </c>
      <c r="Q10" s="28">
        <v>117.0</v>
      </c>
    </row>
    <row r="11">
      <c r="B11" s="40" t="s">
        <v>295</v>
      </c>
      <c r="C11" s="41">
        <v>671.0</v>
      </c>
      <c r="D11" s="41">
        <v>2272.0</v>
      </c>
      <c r="E11" s="41">
        <v>2627.0</v>
      </c>
      <c r="F11" s="42">
        <v>164.0</v>
      </c>
      <c r="G11" s="43">
        <v>687.0</v>
      </c>
      <c r="H11" s="27">
        <v>247.0</v>
      </c>
      <c r="I11" s="27">
        <v>338.0</v>
      </c>
      <c r="J11" s="27">
        <v>602.0</v>
      </c>
      <c r="K11" s="27">
        <v>75.0</v>
      </c>
      <c r="L11" s="27">
        <v>179.0</v>
      </c>
      <c r="M11" s="28">
        <v>305.0</v>
      </c>
      <c r="N11" s="28">
        <v>595.0</v>
      </c>
      <c r="O11" s="28">
        <v>916.0</v>
      </c>
      <c r="P11" s="28">
        <v>93.0</v>
      </c>
      <c r="Q11" s="28">
        <v>236.0</v>
      </c>
    </row>
    <row r="12">
      <c r="B12" s="64"/>
      <c r="C12" s="125"/>
      <c r="D12" s="126"/>
      <c r="E12" s="126"/>
      <c r="F12" s="125"/>
      <c r="G12" s="125"/>
    </row>
    <row r="13">
      <c r="A13" s="127" t="s">
        <v>296</v>
      </c>
    </row>
    <row r="14">
      <c r="A14" s="127"/>
      <c r="B14" s="127"/>
      <c r="C14" s="127"/>
      <c r="D14" s="127"/>
      <c r="E14" s="127"/>
    </row>
    <row r="15">
      <c r="B15" s="128" t="s">
        <v>77</v>
      </c>
      <c r="C15" s="128"/>
      <c r="D15" s="129" t="s">
        <v>253</v>
      </c>
      <c r="I15" s="129" t="s">
        <v>254</v>
      </c>
      <c r="N15" s="129" t="s">
        <v>255</v>
      </c>
    </row>
    <row r="16">
      <c r="C16" s="59"/>
      <c r="D16" s="104" t="s">
        <v>110</v>
      </c>
      <c r="E16" s="104" t="s">
        <v>151</v>
      </c>
      <c r="F16" s="104" t="s">
        <v>152</v>
      </c>
      <c r="G16" s="104" t="s">
        <v>133</v>
      </c>
      <c r="H16" s="104" t="s">
        <v>297</v>
      </c>
      <c r="I16" s="130" t="s">
        <v>110</v>
      </c>
      <c r="J16" s="130" t="s">
        <v>151</v>
      </c>
      <c r="K16" s="130" t="s">
        <v>152</v>
      </c>
      <c r="L16" s="130" t="s">
        <v>133</v>
      </c>
      <c r="M16" s="130" t="s">
        <v>297</v>
      </c>
      <c r="N16" s="131" t="s">
        <v>110</v>
      </c>
      <c r="O16" s="131" t="s">
        <v>151</v>
      </c>
      <c r="P16" s="131" t="s">
        <v>152</v>
      </c>
      <c r="Q16" s="131" t="s">
        <v>133</v>
      </c>
      <c r="R16" s="131" t="s">
        <v>30</v>
      </c>
    </row>
    <row r="17">
      <c r="C17" s="132" t="s">
        <v>298</v>
      </c>
      <c r="D17" s="53">
        <v>0.9997395494204975</v>
      </c>
      <c r="E17" s="53">
        <v>0.6879401408450704</v>
      </c>
      <c r="F17" s="53">
        <v>0.9284871371253245</v>
      </c>
      <c r="G17" s="53">
        <v>0.8220064724919094</v>
      </c>
      <c r="H17" s="53">
        <v>1.0</v>
      </c>
      <c r="I17" s="54">
        <v>0.9968652037617555</v>
      </c>
      <c r="J17" s="54">
        <v>0.5555555555555556</v>
      </c>
      <c r="K17" s="54">
        <v>0.8689265536723164</v>
      </c>
      <c r="L17" s="54">
        <v>0.7692307692307693</v>
      </c>
      <c r="M17" s="54">
        <v>0.5172413793103449</v>
      </c>
      <c r="N17" s="55">
        <v>0.998286203941731</v>
      </c>
      <c r="O17" s="55">
        <v>0.5831932773109244</v>
      </c>
      <c r="P17" s="55">
        <v>0.8763796909492274</v>
      </c>
      <c r="Q17" s="55">
        <v>0.7337662337662337</v>
      </c>
      <c r="R17" s="55">
        <v>0.3357271095152603</v>
      </c>
    </row>
    <row r="18">
      <c r="C18" s="132" t="s">
        <v>299</v>
      </c>
      <c r="D18" s="53">
        <v>0.0</v>
      </c>
      <c r="E18" s="53">
        <v>1.0</v>
      </c>
      <c r="F18" s="53">
        <v>0.9808827000236016</v>
      </c>
      <c r="G18" s="53">
        <v>0.6601941747572816</v>
      </c>
      <c r="H18" s="53">
        <v>0.998652896273013</v>
      </c>
      <c r="I18" s="54">
        <v>0.0</v>
      </c>
      <c r="J18" s="54">
        <v>1.0</v>
      </c>
      <c r="K18" s="54">
        <v>0.96045197740113</v>
      </c>
      <c r="L18" s="54">
        <v>0.43846153846153846</v>
      </c>
      <c r="M18" s="54">
        <v>0.9018567639257294</v>
      </c>
      <c r="N18" s="55">
        <v>0.0</v>
      </c>
      <c r="O18" s="55">
        <v>1.0</v>
      </c>
      <c r="P18" s="55">
        <v>0.9683590875643856</v>
      </c>
      <c r="Q18" s="55">
        <v>0.474025974025974</v>
      </c>
      <c r="R18" s="55">
        <v>0.9299820466786356</v>
      </c>
    </row>
    <row r="19">
      <c r="C19" s="132" t="s">
        <v>300</v>
      </c>
      <c r="D19" s="53">
        <v>1.0</v>
      </c>
      <c r="E19" s="53">
        <v>0.954225352112676</v>
      </c>
      <c r="F19" s="53">
        <v>1.0</v>
      </c>
      <c r="G19" s="53">
        <v>1.0</v>
      </c>
      <c r="H19" s="53">
        <v>0.9672204759766502</v>
      </c>
      <c r="I19" s="54">
        <v>1.0</v>
      </c>
      <c r="J19" s="54">
        <v>0.8625730994152047</v>
      </c>
      <c r="K19" s="54">
        <v>1.0</v>
      </c>
      <c r="L19" s="54">
        <v>1.0</v>
      </c>
      <c r="M19" s="54">
        <v>1.0</v>
      </c>
      <c r="N19" s="55">
        <v>1.0</v>
      </c>
      <c r="O19" s="55">
        <v>0.9176470588235294</v>
      </c>
      <c r="P19" s="55">
        <v>1.0</v>
      </c>
      <c r="Q19" s="55">
        <v>1.0</v>
      </c>
      <c r="R19" s="55">
        <v>1.0</v>
      </c>
    </row>
    <row r="20">
      <c r="C20" s="132" t="s">
        <v>301</v>
      </c>
      <c r="D20" s="53">
        <v>1.0</v>
      </c>
      <c r="E20" s="53">
        <v>0.16901408450704225</v>
      </c>
      <c r="F20" s="53">
        <v>0.924002832192589</v>
      </c>
      <c r="G20" s="53">
        <v>0.0</v>
      </c>
      <c r="H20" s="53">
        <v>0.7274360125729681</v>
      </c>
      <c r="I20" s="54">
        <v>1.0</v>
      </c>
      <c r="J20" s="54">
        <v>0.19005847953216373</v>
      </c>
      <c r="K20" s="54">
        <v>0.8858757062146893</v>
      </c>
      <c r="L20" s="54">
        <v>0.18461538461538463</v>
      </c>
      <c r="M20" s="54">
        <v>0.9071618037135278</v>
      </c>
      <c r="N20" s="55">
        <v>1.0</v>
      </c>
      <c r="O20" s="55">
        <v>0.1949579831932773</v>
      </c>
      <c r="P20" s="55">
        <v>0.8955114054451803</v>
      </c>
      <c r="Q20" s="55">
        <v>0.012987012987012988</v>
      </c>
      <c r="R20" s="55">
        <v>0.8384201077199281</v>
      </c>
    </row>
    <row r="21">
      <c r="C21" s="132" t="s">
        <v>302</v>
      </c>
      <c r="D21" s="53">
        <v>0.9998697747102487</v>
      </c>
      <c r="E21" s="53">
        <v>0.022887323943661973</v>
      </c>
      <c r="F21" s="53">
        <v>0.9291951852725986</v>
      </c>
      <c r="G21" s="53">
        <v>1.0</v>
      </c>
      <c r="H21" s="53">
        <v>0.0</v>
      </c>
      <c r="I21" s="54">
        <v>0.9984326018808778</v>
      </c>
      <c r="J21" s="54">
        <v>0.0</v>
      </c>
      <c r="K21" s="54">
        <v>0.8915254237288136</v>
      </c>
      <c r="L21" s="54">
        <v>1.0</v>
      </c>
      <c r="M21" s="54">
        <v>0.0</v>
      </c>
      <c r="N21" s="55">
        <v>0.9991431019708654</v>
      </c>
      <c r="O21" s="55">
        <v>0.10588235294117647</v>
      </c>
      <c r="P21" s="55">
        <v>0.9043414275202355</v>
      </c>
      <c r="Q21" s="55">
        <v>1.0</v>
      </c>
      <c r="R21" s="55">
        <v>0.0</v>
      </c>
    </row>
    <row r="22">
      <c r="C22" s="132" t="s">
        <v>303</v>
      </c>
      <c r="D22" s="53">
        <v>1.0</v>
      </c>
      <c r="E22" s="53">
        <v>1.0</v>
      </c>
      <c r="F22" s="53">
        <v>0.0</v>
      </c>
      <c r="G22" s="53">
        <v>0.05177993527508091</v>
      </c>
      <c r="H22" s="53">
        <v>0.8069151324651999</v>
      </c>
      <c r="I22" s="54">
        <v>1.0</v>
      </c>
      <c r="J22" s="54">
        <v>1.0</v>
      </c>
      <c r="K22" s="54">
        <v>0.0</v>
      </c>
      <c r="L22" s="54">
        <v>0.0</v>
      </c>
      <c r="M22" s="54">
        <v>0.8885941644562334</v>
      </c>
      <c r="N22" s="55">
        <v>1.0</v>
      </c>
      <c r="O22" s="55">
        <v>1.0</v>
      </c>
      <c r="P22" s="55">
        <v>0.0</v>
      </c>
      <c r="Q22" s="55">
        <v>0.0</v>
      </c>
      <c r="R22" s="55">
        <v>0.8581687612208259</v>
      </c>
    </row>
    <row r="23">
      <c r="C23" s="132" t="s">
        <v>103</v>
      </c>
      <c r="D23" s="53">
        <v>0.9126188305768981</v>
      </c>
      <c r="E23" s="53">
        <v>0.0</v>
      </c>
      <c r="F23" s="53">
        <v>0.39131460939343876</v>
      </c>
      <c r="G23" s="53">
        <v>0.4692556634304207</v>
      </c>
      <c r="H23" s="53">
        <v>0.692860350246969</v>
      </c>
      <c r="I23" s="54">
        <v>0.6128526645768025</v>
      </c>
      <c r="J23" s="54">
        <v>0.011695906432748537</v>
      </c>
      <c r="K23" s="54">
        <v>0.3581920903954802</v>
      </c>
      <c r="L23" s="54">
        <v>0.4230769230769231</v>
      </c>
      <c r="M23" s="54">
        <v>0.610079575596817</v>
      </c>
      <c r="N23" s="55">
        <v>0.7386461011139674</v>
      </c>
      <c r="O23" s="55">
        <v>0.0</v>
      </c>
      <c r="P23" s="55">
        <v>0.3509933774834437</v>
      </c>
      <c r="Q23" s="55">
        <v>0.3961038961038961</v>
      </c>
      <c r="R23" s="55">
        <v>0.644524236983842</v>
      </c>
    </row>
    <row r="25">
      <c r="A25" s="133"/>
      <c r="C25" s="134" t="s">
        <v>189</v>
      </c>
      <c r="D25" s="135">
        <v>0.23852780939159618</v>
      </c>
      <c r="E25" s="135">
        <v>0.19759381499956113</v>
      </c>
      <c r="F25" s="135">
        <v>0.1861079836786579</v>
      </c>
      <c r="G25" s="135">
        <v>0.17769517667069773</v>
      </c>
      <c r="H25" s="135">
        <v>0.17891639704277554</v>
      </c>
      <c r="I25" s="130">
        <v>0.23684115102634218</v>
      </c>
      <c r="J25" s="130">
        <v>0.20538853363716367</v>
      </c>
      <c r="K25" s="130">
        <v>0.1839135892269328</v>
      </c>
      <c r="L25" s="130">
        <v>0.18481065622450754</v>
      </c>
      <c r="M25" s="130">
        <v>0.18904606988505374</v>
      </c>
      <c r="N25" s="136">
        <v>0.24501219046136874</v>
      </c>
      <c r="O25" s="136">
        <v>0.1924591306864545</v>
      </c>
      <c r="P25" s="136">
        <v>0.185864282108505</v>
      </c>
      <c r="Q25" s="136">
        <v>0.18618901774588378</v>
      </c>
      <c r="R25" s="136">
        <v>0.1904753789977879</v>
      </c>
    </row>
    <row r="26">
      <c r="E26" s="137"/>
    </row>
    <row r="29">
      <c r="C29" s="138" t="s">
        <v>304</v>
      </c>
      <c r="E29" s="62" t="s">
        <v>305</v>
      </c>
    </row>
    <row r="33">
      <c r="C33" s="139" t="s">
        <v>306</v>
      </c>
      <c r="D33" s="140" t="s">
        <v>307</v>
      </c>
    </row>
    <row r="35">
      <c r="E35" s="141" t="s">
        <v>308</v>
      </c>
      <c r="I35" s="141" t="s">
        <v>309</v>
      </c>
      <c r="N35" s="141" t="s">
        <v>310</v>
      </c>
    </row>
    <row r="36">
      <c r="E36" s="142" t="s">
        <v>311</v>
      </c>
      <c r="F36" s="143" t="s">
        <v>267</v>
      </c>
      <c r="G36" s="125"/>
      <c r="I36" s="142" t="s">
        <v>311</v>
      </c>
      <c r="J36" s="143" t="s">
        <v>267</v>
      </c>
      <c r="N36" s="142" t="s">
        <v>311</v>
      </c>
      <c r="O36" s="143" t="s">
        <v>267</v>
      </c>
    </row>
    <row r="37">
      <c r="E37" s="46">
        <f t="shared" ref="E37:E43" si="1">($D$25*D17)+($E$25*E17)+($F$25*F17)+($G$25*G17)+($H$25*H17)</f>
        <v>0.872180253</v>
      </c>
      <c r="F37" s="144">
        <f t="shared" ref="F37:F43" si="2">rank(E37,$E$37:$E$43)</f>
        <v>2</v>
      </c>
      <c r="I37" s="145">
        <f t="shared" ref="I37:I43" si="3">($I$25*I17)+($J$25*J17)+($K$25*K17)+($L$25*L17)+($M$25*M17)</f>
        <v>0.7499553376</v>
      </c>
      <c r="J37" s="144">
        <f t="shared" ref="J37:J43" si="4">rank(I37,$I$37:$I$43)</f>
        <v>2</v>
      </c>
      <c r="N37" s="145">
        <f t="shared" ref="N37:N43" si="5">($N$25*N17)+($O$25*O17)+($P$25*P17)+($Q$25*Q17)+($R$25*R17)</f>
        <v>0.7202878056</v>
      </c>
      <c r="O37" s="144">
        <f t="shared" ref="O37:O43" si="6">rank(N37,$N$37:$N$43)</f>
        <v>2</v>
      </c>
    </row>
    <row r="38">
      <c r="E38" s="46">
        <f t="shared" si="1"/>
        <v>0.6761326151</v>
      </c>
      <c r="F38" s="144">
        <f t="shared" si="2"/>
        <v>3</v>
      </c>
      <c r="I38" s="145">
        <f t="shared" si="3"/>
        <v>0.6335535456</v>
      </c>
      <c r="J38" s="144">
        <f t="shared" si="4"/>
        <v>4</v>
      </c>
      <c r="N38" s="145">
        <f t="shared" si="5"/>
        <v>0.6378396106</v>
      </c>
      <c r="O38" s="144">
        <f t="shared" si="6"/>
        <v>3</v>
      </c>
    </row>
    <row r="39">
      <c r="E39" s="46">
        <f t="shared" si="1"/>
        <v>0.9639316001</v>
      </c>
      <c r="F39" s="144">
        <f t="shared" si="2"/>
        <v>1</v>
      </c>
      <c r="I39" s="145">
        <f t="shared" si="3"/>
        <v>0.9717740904</v>
      </c>
      <c r="J39" s="144">
        <f t="shared" si="4"/>
        <v>1</v>
      </c>
      <c r="N39" s="145">
        <f t="shared" si="5"/>
        <v>0.9841504245</v>
      </c>
      <c r="O39" s="144">
        <f t="shared" si="6"/>
        <v>1</v>
      </c>
    </row>
    <row r="40">
      <c r="E40" s="46">
        <f t="shared" si="1"/>
        <v>0.5740384816</v>
      </c>
      <c r="F40" s="144">
        <f t="shared" si="2"/>
        <v>6</v>
      </c>
      <c r="I40" s="145">
        <f t="shared" si="3"/>
        <v>0.6444158283</v>
      </c>
      <c r="J40" s="144">
        <f t="shared" si="4"/>
        <v>3</v>
      </c>
      <c r="N40" s="145">
        <f t="shared" si="5"/>
        <v>0.6110936459</v>
      </c>
      <c r="O40" s="144">
        <f t="shared" si="6"/>
        <v>5</v>
      </c>
    </row>
    <row r="41">
      <c r="E41" s="46">
        <f t="shared" si="1"/>
        <v>0.5936449597</v>
      </c>
      <c r="F41" s="144">
        <f t="shared" si="2"/>
        <v>4</v>
      </c>
      <c r="I41" s="145">
        <f t="shared" si="3"/>
        <v>0.5852442234</v>
      </c>
      <c r="J41" s="144">
        <f t="shared" si="4"/>
        <v>6</v>
      </c>
      <c r="N41" s="145">
        <f t="shared" si="5"/>
        <v>0.6194540536</v>
      </c>
      <c r="O41" s="144">
        <f t="shared" si="6"/>
        <v>4</v>
      </c>
    </row>
    <row r="42">
      <c r="E42" s="46">
        <f t="shared" si="1"/>
        <v>0.5896930174</v>
      </c>
      <c r="F42" s="144">
        <f t="shared" si="2"/>
        <v>5</v>
      </c>
      <c r="I42" s="145">
        <f t="shared" si="3"/>
        <v>0.6102149192</v>
      </c>
      <c r="J42" s="144">
        <f t="shared" si="4"/>
        <v>5</v>
      </c>
      <c r="N42" s="145">
        <f t="shared" si="5"/>
        <v>0.6009313412</v>
      </c>
      <c r="O42" s="144">
        <f t="shared" si="6"/>
        <v>6</v>
      </c>
    </row>
    <row r="43">
      <c r="D43" s="64"/>
      <c r="E43" s="46">
        <f t="shared" si="1"/>
        <v>0.4978602889</v>
      </c>
      <c r="F43" s="144">
        <f t="shared" si="2"/>
        <v>7</v>
      </c>
      <c r="H43" s="125"/>
      <c r="I43" s="145">
        <f t="shared" si="3"/>
        <v>0.4069495984</v>
      </c>
      <c r="J43" s="144">
        <f t="shared" si="4"/>
        <v>7</v>
      </c>
      <c r="N43" s="145">
        <f t="shared" si="5"/>
        <v>0.442730625</v>
      </c>
      <c r="O43" s="144">
        <f t="shared" si="6"/>
        <v>7</v>
      </c>
    </row>
  </sheetData>
  <mergeCells count="7">
    <mergeCell ref="A1:E1"/>
    <mergeCell ref="C3:G3"/>
    <mergeCell ref="H3:L3"/>
    <mergeCell ref="M3:Q3"/>
    <mergeCell ref="A13:E13"/>
    <mergeCell ref="E29:L29"/>
    <mergeCell ref="D33:H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0.86"/>
    <col customWidth="1" min="11" max="28" width="8.71"/>
  </cols>
  <sheetData>
    <row r="1" ht="12.75" customHeight="1">
      <c r="A1" s="146" t="s">
        <v>312</v>
      </c>
      <c r="B1" s="12"/>
      <c r="C1" s="12"/>
      <c r="D1" s="12"/>
      <c r="E1" s="13"/>
    </row>
    <row r="2" ht="12.75" customHeight="1"/>
    <row r="3" ht="12.75" customHeight="1">
      <c r="C3" s="31"/>
      <c r="D3" s="11" t="s">
        <v>313</v>
      </c>
      <c r="E3" s="12"/>
      <c r="F3" s="12"/>
      <c r="G3" s="12"/>
      <c r="H3" s="13"/>
      <c r="I3" s="14" t="s">
        <v>314</v>
      </c>
      <c r="J3" s="12"/>
      <c r="K3" s="12"/>
      <c r="L3" s="12"/>
      <c r="M3" s="13"/>
      <c r="N3" s="15" t="s">
        <v>315</v>
      </c>
      <c r="O3" s="12"/>
      <c r="P3" s="12"/>
      <c r="Q3" s="12"/>
      <c r="R3" s="13"/>
    </row>
    <row r="4" ht="12.75" customHeight="1">
      <c r="C4" s="33" t="s">
        <v>316</v>
      </c>
      <c r="D4" s="18" t="s">
        <v>317</v>
      </c>
      <c r="E4" s="18" t="s">
        <v>318</v>
      </c>
      <c r="F4" s="18" t="s">
        <v>319</v>
      </c>
      <c r="G4" s="34" t="s">
        <v>320</v>
      </c>
      <c r="H4" s="19" t="s">
        <v>321</v>
      </c>
      <c r="I4" s="20" t="s">
        <v>322</v>
      </c>
      <c r="J4" s="20" t="s">
        <v>323</v>
      </c>
      <c r="K4" s="20" t="s">
        <v>324</v>
      </c>
      <c r="L4" s="20" t="s">
        <v>325</v>
      </c>
      <c r="M4" s="35" t="s">
        <v>326</v>
      </c>
      <c r="N4" s="22" t="s">
        <v>327</v>
      </c>
      <c r="O4" s="22" t="s">
        <v>328</v>
      </c>
      <c r="P4" s="22" t="s">
        <v>329</v>
      </c>
      <c r="Q4" s="22" t="s">
        <v>330</v>
      </c>
      <c r="R4" s="23" t="s">
        <v>331</v>
      </c>
    </row>
    <row r="5" ht="12.75" customHeight="1">
      <c r="C5" s="37" t="s">
        <v>332</v>
      </c>
      <c r="D5" s="38">
        <v>2.0</v>
      </c>
      <c r="E5" s="38">
        <v>709.0</v>
      </c>
      <c r="F5" s="38">
        <v>351.0</v>
      </c>
      <c r="G5" s="39">
        <v>55.0</v>
      </c>
      <c r="H5" s="38">
        <v>3.0</v>
      </c>
      <c r="I5" s="38">
        <v>2.0</v>
      </c>
      <c r="J5" s="38">
        <v>152.0</v>
      </c>
      <c r="K5" s="38">
        <v>150.0</v>
      </c>
      <c r="L5" s="38">
        <v>30.0</v>
      </c>
      <c r="M5" s="38">
        <v>214.0</v>
      </c>
      <c r="N5" s="38">
        <v>2.0</v>
      </c>
      <c r="O5" s="38">
        <v>248.0</v>
      </c>
      <c r="P5" s="38">
        <v>202.0</v>
      </c>
      <c r="Q5" s="38">
        <v>41.0</v>
      </c>
      <c r="R5" s="38">
        <v>408.0</v>
      </c>
    </row>
    <row r="6" ht="12.75" customHeight="1">
      <c r="C6" s="40" t="s">
        <v>333</v>
      </c>
      <c r="D6" s="41">
        <v>7679.0</v>
      </c>
      <c r="E6" s="41">
        <v>0.0</v>
      </c>
      <c r="F6" s="41">
        <v>129.0</v>
      </c>
      <c r="G6" s="42">
        <v>105.0</v>
      </c>
      <c r="H6" s="41">
        <v>6.0</v>
      </c>
      <c r="I6" s="27">
        <v>638.0</v>
      </c>
      <c r="J6" s="27">
        <v>0.0</v>
      </c>
      <c r="K6" s="27">
        <v>69.0</v>
      </c>
      <c r="L6" s="27">
        <v>73.0</v>
      </c>
      <c r="M6" s="27">
        <v>69.0</v>
      </c>
      <c r="N6" s="28">
        <v>1167.0</v>
      </c>
      <c r="O6" s="28">
        <v>0.0</v>
      </c>
      <c r="P6" s="28">
        <v>77.0</v>
      </c>
      <c r="Q6" s="28">
        <v>81.0</v>
      </c>
      <c r="R6" s="28">
        <v>77.0</v>
      </c>
    </row>
    <row r="7" ht="12.75" customHeight="1">
      <c r="C7" s="40" t="s">
        <v>334</v>
      </c>
      <c r="D7" s="41">
        <v>0.0</v>
      </c>
      <c r="E7" s="41">
        <v>104.0</v>
      </c>
      <c r="F7" s="41">
        <v>48.0</v>
      </c>
      <c r="G7" s="41">
        <v>0.0</v>
      </c>
      <c r="H7" s="43">
        <v>76.0</v>
      </c>
      <c r="I7" s="27">
        <v>0.0</v>
      </c>
      <c r="J7" s="27">
        <v>47.0</v>
      </c>
      <c r="K7" s="27">
        <v>34.0</v>
      </c>
      <c r="L7" s="27">
        <v>0.0</v>
      </c>
      <c r="M7" s="27">
        <v>32.0</v>
      </c>
      <c r="N7" s="28">
        <v>0.0</v>
      </c>
      <c r="O7" s="28">
        <v>49.0</v>
      </c>
      <c r="P7" s="28">
        <v>34.0</v>
      </c>
      <c r="Q7" s="28">
        <v>0.0</v>
      </c>
      <c r="R7" s="28">
        <v>38.0</v>
      </c>
    </row>
    <row r="8" ht="12.75" customHeight="1">
      <c r="C8" s="40" t="s">
        <v>335</v>
      </c>
      <c r="D8" s="41">
        <v>0.0</v>
      </c>
      <c r="E8" s="41">
        <v>1888.0</v>
      </c>
      <c r="F8" s="41">
        <v>370.0</v>
      </c>
      <c r="G8" s="42">
        <v>309.0</v>
      </c>
      <c r="H8" s="43">
        <v>610.0</v>
      </c>
      <c r="I8" s="27">
        <v>0.0</v>
      </c>
      <c r="J8" s="27">
        <v>277.0</v>
      </c>
      <c r="K8" s="27">
        <v>135.0</v>
      </c>
      <c r="L8" s="27">
        <v>106.0</v>
      </c>
      <c r="M8" s="27">
        <v>67.0</v>
      </c>
      <c r="N8" s="28">
        <v>0.0</v>
      </c>
      <c r="O8" s="28">
        <v>479.0</v>
      </c>
      <c r="P8" s="28">
        <v>176.0</v>
      </c>
      <c r="Q8" s="28">
        <v>152.0</v>
      </c>
      <c r="R8" s="28">
        <v>128.0</v>
      </c>
    </row>
    <row r="9" ht="12.75" customHeight="1">
      <c r="C9" s="37" t="s">
        <v>336</v>
      </c>
      <c r="D9" s="38">
        <v>1.0</v>
      </c>
      <c r="E9" s="38">
        <v>2220.0</v>
      </c>
      <c r="F9" s="38">
        <v>348.0</v>
      </c>
      <c r="G9" s="38">
        <v>0.0</v>
      </c>
      <c r="H9" s="44">
        <v>2230.0</v>
      </c>
      <c r="I9" s="38">
        <v>1.0</v>
      </c>
      <c r="J9" s="38">
        <v>342.0</v>
      </c>
      <c r="K9" s="38">
        <v>130.0</v>
      </c>
      <c r="L9" s="38">
        <v>0.0</v>
      </c>
      <c r="M9" s="38">
        <v>409.0</v>
      </c>
      <c r="N9" s="38">
        <v>1.0</v>
      </c>
      <c r="O9" s="38">
        <v>532.0</v>
      </c>
      <c r="P9" s="38">
        <v>164.0</v>
      </c>
      <c r="Q9" s="38">
        <v>0.0</v>
      </c>
      <c r="R9" s="38">
        <v>595.0</v>
      </c>
      <c r="W9" s="147"/>
    </row>
    <row r="10" ht="12.75" customHeight="1">
      <c r="C10" s="40" t="s">
        <v>337</v>
      </c>
      <c r="D10" s="41">
        <v>0.0</v>
      </c>
      <c r="E10" s="41">
        <v>0.0</v>
      </c>
      <c r="F10" s="41">
        <v>4285.0</v>
      </c>
      <c r="G10" s="42">
        <v>293.0</v>
      </c>
      <c r="H10" s="43">
        <v>433.0</v>
      </c>
      <c r="I10" s="27">
        <v>0.0</v>
      </c>
      <c r="J10" s="27">
        <v>0.0</v>
      </c>
      <c r="K10" s="27">
        <v>919.0</v>
      </c>
      <c r="L10" s="27">
        <v>130.0</v>
      </c>
      <c r="M10" s="27">
        <v>74.0</v>
      </c>
      <c r="N10" s="28">
        <v>0.0</v>
      </c>
      <c r="O10" s="28">
        <v>0.0</v>
      </c>
      <c r="P10" s="28">
        <v>1393.0</v>
      </c>
      <c r="Q10" s="28">
        <v>154.0</v>
      </c>
      <c r="R10" s="28">
        <v>117.0</v>
      </c>
    </row>
    <row r="11" ht="12.75" customHeight="1">
      <c r="C11" s="40" t="s">
        <v>338</v>
      </c>
      <c r="D11" s="41">
        <v>671.0</v>
      </c>
      <c r="E11" s="41">
        <v>2272.0</v>
      </c>
      <c r="F11" s="41">
        <v>2627.0</v>
      </c>
      <c r="G11" s="42">
        <v>164.0</v>
      </c>
      <c r="H11" s="43">
        <v>687.0</v>
      </c>
      <c r="I11" s="27">
        <v>247.0</v>
      </c>
      <c r="J11" s="27">
        <v>338.0</v>
      </c>
      <c r="K11" s="27">
        <v>602.0</v>
      </c>
      <c r="L11" s="27">
        <v>75.0</v>
      </c>
      <c r="M11" s="27">
        <v>179.0</v>
      </c>
      <c r="N11" s="28">
        <v>305.0</v>
      </c>
      <c r="O11" s="28">
        <v>595.0</v>
      </c>
      <c r="P11" s="28">
        <v>916.0</v>
      </c>
      <c r="Q11" s="28">
        <v>93.0</v>
      </c>
      <c r="R11" s="28">
        <v>236.0</v>
      </c>
    </row>
    <row r="12" ht="12.75" customHeight="1">
      <c r="C12" s="64"/>
      <c r="D12" s="125"/>
      <c r="E12" s="126"/>
      <c r="F12" s="126"/>
      <c r="G12" s="125"/>
      <c r="H12" s="125"/>
    </row>
    <row r="13" ht="12.75" customHeight="1">
      <c r="E13" s="90"/>
      <c r="F13" s="90"/>
    </row>
    <row r="14" ht="12.75" customHeight="1"/>
    <row r="15" ht="12.75" customHeight="1"/>
    <row r="16" ht="12.75" customHeight="1">
      <c r="C16" s="148" t="s">
        <v>75</v>
      </c>
      <c r="D16" s="149">
        <f t="shared" ref="D16:R16" si="1">MIN(D5:D11)</f>
        <v>0</v>
      </c>
      <c r="E16" s="149">
        <f t="shared" si="1"/>
        <v>0</v>
      </c>
      <c r="F16" s="149">
        <f t="shared" si="1"/>
        <v>48</v>
      </c>
      <c r="G16" s="149">
        <f t="shared" si="1"/>
        <v>0</v>
      </c>
      <c r="H16" s="149">
        <f t="shared" si="1"/>
        <v>3</v>
      </c>
      <c r="I16" s="149">
        <f t="shared" si="1"/>
        <v>0</v>
      </c>
      <c r="J16" s="149">
        <f t="shared" si="1"/>
        <v>0</v>
      </c>
      <c r="K16" s="149">
        <f t="shared" si="1"/>
        <v>34</v>
      </c>
      <c r="L16" s="149">
        <f t="shared" si="1"/>
        <v>0</v>
      </c>
      <c r="M16" s="149">
        <f t="shared" si="1"/>
        <v>32</v>
      </c>
      <c r="N16" s="149">
        <f t="shared" si="1"/>
        <v>0</v>
      </c>
      <c r="O16" s="149">
        <f t="shared" si="1"/>
        <v>0</v>
      </c>
      <c r="P16" s="149">
        <f t="shared" si="1"/>
        <v>34</v>
      </c>
      <c r="Q16" s="149">
        <f t="shared" si="1"/>
        <v>0</v>
      </c>
      <c r="R16" s="149">
        <f t="shared" si="1"/>
        <v>38</v>
      </c>
    </row>
    <row r="17" ht="12.75" customHeight="1">
      <c r="C17" s="148" t="s">
        <v>74</v>
      </c>
      <c r="D17" s="149">
        <f t="shared" ref="D17:R17" si="2">MAX(D5:D11)</f>
        <v>7679</v>
      </c>
      <c r="E17" s="149">
        <f t="shared" si="2"/>
        <v>2272</v>
      </c>
      <c r="F17" s="149">
        <f t="shared" si="2"/>
        <v>4285</v>
      </c>
      <c r="G17" s="149">
        <f t="shared" si="2"/>
        <v>309</v>
      </c>
      <c r="H17" s="149">
        <f t="shared" si="2"/>
        <v>2230</v>
      </c>
      <c r="I17" s="149">
        <f t="shared" si="2"/>
        <v>638</v>
      </c>
      <c r="J17" s="149">
        <f t="shared" si="2"/>
        <v>342</v>
      </c>
      <c r="K17" s="149">
        <f t="shared" si="2"/>
        <v>919</v>
      </c>
      <c r="L17" s="149">
        <f t="shared" si="2"/>
        <v>130</v>
      </c>
      <c r="M17" s="149">
        <f t="shared" si="2"/>
        <v>409</v>
      </c>
      <c r="N17" s="149">
        <f t="shared" si="2"/>
        <v>1167</v>
      </c>
      <c r="O17" s="149">
        <f t="shared" si="2"/>
        <v>595</v>
      </c>
      <c r="P17" s="149">
        <f t="shared" si="2"/>
        <v>1393</v>
      </c>
      <c r="Q17" s="149">
        <f t="shared" si="2"/>
        <v>154</v>
      </c>
      <c r="R17" s="149">
        <f t="shared" si="2"/>
        <v>595</v>
      </c>
    </row>
    <row r="18" ht="12.75" customHeight="1">
      <c r="A18" s="150" t="s">
        <v>339</v>
      </c>
      <c r="B18" s="151" t="s">
        <v>340</v>
      </c>
      <c r="C18" s="13"/>
      <c r="E18" s="152"/>
      <c r="F18" s="153" t="s">
        <v>341</v>
      </c>
      <c r="G18" s="154"/>
      <c r="H18" s="154"/>
      <c r="I18" s="154"/>
      <c r="J18" s="155"/>
      <c r="K18" s="156" t="s">
        <v>342</v>
      </c>
      <c r="L18" s="154"/>
      <c r="M18" s="154"/>
      <c r="N18" s="154"/>
      <c r="O18" s="155"/>
      <c r="P18" s="157" t="s">
        <v>343</v>
      </c>
      <c r="Q18" s="154"/>
      <c r="R18" s="154"/>
      <c r="S18" s="154"/>
      <c r="T18" s="155"/>
    </row>
    <row r="19" ht="12.75" customHeight="1">
      <c r="A19" s="158" t="s">
        <v>344</v>
      </c>
      <c r="E19" s="33" t="s">
        <v>345</v>
      </c>
      <c r="F19" s="18" t="s">
        <v>346</v>
      </c>
      <c r="G19" s="18" t="s">
        <v>347</v>
      </c>
      <c r="H19" s="18" t="s">
        <v>348</v>
      </c>
      <c r="I19" s="34" t="s">
        <v>349</v>
      </c>
      <c r="J19" s="19" t="s">
        <v>350</v>
      </c>
      <c r="K19" s="20" t="s">
        <v>351</v>
      </c>
      <c r="L19" s="20" t="s">
        <v>352</v>
      </c>
      <c r="M19" s="20" t="s">
        <v>353</v>
      </c>
      <c r="N19" s="20" t="s">
        <v>354</v>
      </c>
      <c r="O19" s="35" t="s">
        <v>355</v>
      </c>
      <c r="P19" s="22" t="s">
        <v>356</v>
      </c>
      <c r="Q19" s="22" t="s">
        <v>357</v>
      </c>
      <c r="R19" s="22" t="s">
        <v>358</v>
      </c>
      <c r="S19" s="22" t="s">
        <v>359</v>
      </c>
      <c r="T19" s="23" t="s">
        <v>360</v>
      </c>
    </row>
    <row r="20" ht="12.75" customHeight="1">
      <c r="E20" s="159" t="s">
        <v>298</v>
      </c>
      <c r="F20" s="59">
        <f>WEIGHTS!C4*WEIGHTS!C4</f>
        <v>4</v>
      </c>
      <c r="G20" s="59">
        <f>WEIGHTS!D4*WEIGHTS!D4</f>
        <v>502681</v>
      </c>
      <c r="H20" s="59">
        <f>WEIGHTS!E4*WEIGHTS!E4</f>
        <v>123201</v>
      </c>
      <c r="I20" s="59">
        <f>WEIGHTS!F4*WEIGHTS!F4</f>
        <v>3025</v>
      </c>
      <c r="J20" s="59">
        <f>WEIGHTS!G4*WEIGHTS!G4</f>
        <v>9</v>
      </c>
      <c r="K20" s="59">
        <f>WEIGHTS!H4*WEIGHTS!H4</f>
        <v>4</v>
      </c>
      <c r="L20" s="59">
        <f>WEIGHTS!I4*WEIGHTS!I4</f>
        <v>23104</v>
      </c>
      <c r="M20" s="59">
        <f>WEIGHTS!J4*WEIGHTS!J4</f>
        <v>22500</v>
      </c>
      <c r="N20" s="59">
        <f>WEIGHTS!K4*WEIGHTS!K4</f>
        <v>900</v>
      </c>
      <c r="O20" s="59">
        <f>WEIGHTS!L4*WEIGHTS!L4</f>
        <v>45796</v>
      </c>
      <c r="P20" s="59">
        <f>WEIGHTS!M4*WEIGHTS!M4</f>
        <v>4</v>
      </c>
      <c r="Q20" s="59">
        <f>WEIGHTS!N4*WEIGHTS!N4</f>
        <v>61504</v>
      </c>
      <c r="R20" s="59">
        <f>WEIGHTS!O4*WEIGHTS!O4</f>
        <v>40804</v>
      </c>
      <c r="S20" s="59">
        <f>WEIGHTS!P4*WEIGHTS!P4</f>
        <v>1681</v>
      </c>
      <c r="T20" s="59">
        <f>WEIGHTS!Q4*WEIGHTS!Q4</f>
        <v>166464</v>
      </c>
    </row>
    <row r="21" ht="12.75" customHeight="1">
      <c r="E21" s="40" t="s">
        <v>361</v>
      </c>
      <c r="F21" s="59">
        <f>WEIGHTS!C5*WEIGHTS!C5</f>
        <v>58967041</v>
      </c>
      <c r="G21" s="59">
        <f>WEIGHTS!D5*WEIGHTS!D5</f>
        <v>0</v>
      </c>
      <c r="H21" s="59">
        <f>WEIGHTS!E5*WEIGHTS!E5</f>
        <v>16641</v>
      </c>
      <c r="I21" s="59">
        <f>WEIGHTS!F5*WEIGHTS!F5</f>
        <v>11025</v>
      </c>
      <c r="J21" s="59">
        <f>WEIGHTS!G5*WEIGHTS!G5</f>
        <v>36</v>
      </c>
      <c r="K21" s="59">
        <f>WEIGHTS!H5*WEIGHTS!H5</f>
        <v>407044</v>
      </c>
      <c r="L21" s="59">
        <f>WEIGHTS!I5*WEIGHTS!I5</f>
        <v>0</v>
      </c>
      <c r="M21" s="59">
        <f>WEIGHTS!J5*WEIGHTS!J5</f>
        <v>4761</v>
      </c>
      <c r="N21" s="59">
        <f>WEIGHTS!K5*WEIGHTS!K5</f>
        <v>5329</v>
      </c>
      <c r="O21" s="59">
        <f>WEIGHTS!L5*WEIGHTS!L5</f>
        <v>4761</v>
      </c>
      <c r="P21" s="59">
        <f>WEIGHTS!M5*WEIGHTS!M5</f>
        <v>1361889</v>
      </c>
      <c r="Q21" s="59">
        <f>WEIGHTS!N5*WEIGHTS!N5</f>
        <v>0</v>
      </c>
      <c r="R21" s="59">
        <f>WEIGHTS!O5*WEIGHTS!O5</f>
        <v>5929</v>
      </c>
      <c r="S21" s="59">
        <f>WEIGHTS!P5*WEIGHTS!P5</f>
        <v>6561</v>
      </c>
      <c r="T21" s="59">
        <f>WEIGHTS!Q5*WEIGHTS!Q5</f>
        <v>5929</v>
      </c>
    </row>
    <row r="22" ht="12.75" customHeight="1">
      <c r="E22" s="56" t="s">
        <v>300</v>
      </c>
      <c r="F22" s="59">
        <f>WEIGHTS!C6*WEIGHTS!C6</f>
        <v>0</v>
      </c>
      <c r="G22" s="59">
        <f>WEIGHTS!D6*WEIGHTS!D6</f>
        <v>10816</v>
      </c>
      <c r="H22" s="59">
        <f>WEIGHTS!E6*WEIGHTS!E6</f>
        <v>2304</v>
      </c>
      <c r="I22" s="59">
        <f>WEIGHTS!F6*WEIGHTS!F6</f>
        <v>0</v>
      </c>
      <c r="J22" s="59">
        <f>WEIGHTS!G6*WEIGHTS!G6</f>
        <v>5776</v>
      </c>
      <c r="K22" s="59">
        <f>WEIGHTS!H6*WEIGHTS!H6</f>
        <v>0</v>
      </c>
      <c r="L22" s="59">
        <f>WEIGHTS!I6*WEIGHTS!I6</f>
        <v>2209</v>
      </c>
      <c r="M22" s="59">
        <f>WEIGHTS!J6*WEIGHTS!J6</f>
        <v>1156</v>
      </c>
      <c r="N22" s="59">
        <f>WEIGHTS!K6*WEIGHTS!K6</f>
        <v>0</v>
      </c>
      <c r="O22" s="59">
        <f>WEIGHTS!L6*WEIGHTS!L6</f>
        <v>1024</v>
      </c>
      <c r="P22" s="59">
        <f>WEIGHTS!M6*WEIGHTS!M6</f>
        <v>0</v>
      </c>
      <c r="Q22" s="59">
        <f>WEIGHTS!N6*WEIGHTS!N6</f>
        <v>2401</v>
      </c>
      <c r="R22" s="59">
        <f>WEIGHTS!O6*WEIGHTS!O6</f>
        <v>1156</v>
      </c>
      <c r="S22" s="59">
        <f>WEIGHTS!P6*WEIGHTS!P6</f>
        <v>0</v>
      </c>
      <c r="T22" s="59">
        <f>WEIGHTS!Q6*WEIGHTS!Q6</f>
        <v>1444</v>
      </c>
    </row>
    <row r="23" ht="12.75" customHeight="1">
      <c r="E23" s="40" t="s">
        <v>362</v>
      </c>
      <c r="F23" s="59">
        <f>WEIGHTS!C7*WEIGHTS!C7</f>
        <v>0</v>
      </c>
      <c r="G23" s="59">
        <f>WEIGHTS!D7*WEIGHTS!D7</f>
        <v>3564544</v>
      </c>
      <c r="H23" s="59">
        <f>WEIGHTS!E7*WEIGHTS!E7</f>
        <v>136900</v>
      </c>
      <c r="I23" s="59">
        <f>WEIGHTS!F7*WEIGHTS!F7</f>
        <v>95481</v>
      </c>
      <c r="J23" s="59">
        <f>WEIGHTS!G7*WEIGHTS!G7</f>
        <v>372100</v>
      </c>
      <c r="K23" s="59">
        <f>WEIGHTS!H7*WEIGHTS!H7</f>
        <v>0</v>
      </c>
      <c r="L23" s="59">
        <f>WEIGHTS!I7*WEIGHTS!I7</f>
        <v>76729</v>
      </c>
      <c r="M23" s="59">
        <f>WEIGHTS!J7*WEIGHTS!J7</f>
        <v>18225</v>
      </c>
      <c r="N23" s="59">
        <f>WEIGHTS!K7*WEIGHTS!K7</f>
        <v>11236</v>
      </c>
      <c r="O23" s="59">
        <f>WEIGHTS!L7*WEIGHTS!L7</f>
        <v>4489</v>
      </c>
      <c r="P23" s="59">
        <f>WEIGHTS!M7*WEIGHTS!M7</f>
        <v>0</v>
      </c>
      <c r="Q23" s="59">
        <f>WEIGHTS!N7*WEIGHTS!N7</f>
        <v>229441</v>
      </c>
      <c r="R23" s="59">
        <f>WEIGHTS!O7*WEIGHTS!O7</f>
        <v>30976</v>
      </c>
      <c r="S23" s="59">
        <f>WEIGHTS!P7*WEIGHTS!P7</f>
        <v>23104</v>
      </c>
      <c r="T23" s="59">
        <f>WEIGHTS!Q7*WEIGHTS!Q7</f>
        <v>16384</v>
      </c>
    </row>
    <row r="24" ht="12.75" customHeight="1">
      <c r="E24" s="37" t="s">
        <v>363</v>
      </c>
      <c r="F24" s="59">
        <f>WEIGHTS!C8*WEIGHTS!C8</f>
        <v>1</v>
      </c>
      <c r="G24" s="59">
        <f>WEIGHTS!D8*WEIGHTS!D8</f>
        <v>4928400</v>
      </c>
      <c r="H24" s="59">
        <f>WEIGHTS!E8*WEIGHTS!E8</f>
        <v>121104</v>
      </c>
      <c r="I24" s="59">
        <f>WEIGHTS!F8*WEIGHTS!F8</f>
        <v>0</v>
      </c>
      <c r="J24" s="59">
        <f>WEIGHTS!G8*WEIGHTS!G8</f>
        <v>4972900</v>
      </c>
      <c r="K24" s="59">
        <f>WEIGHTS!H8*WEIGHTS!H8</f>
        <v>1</v>
      </c>
      <c r="L24" s="59">
        <f>WEIGHTS!I8*WEIGHTS!I8</f>
        <v>116964</v>
      </c>
      <c r="M24" s="59">
        <f>WEIGHTS!J8*WEIGHTS!J8</f>
        <v>16900</v>
      </c>
      <c r="N24" s="59">
        <f>WEIGHTS!K8*WEIGHTS!K8</f>
        <v>0</v>
      </c>
      <c r="O24" s="59">
        <f>WEIGHTS!L8*WEIGHTS!L8</f>
        <v>167281</v>
      </c>
      <c r="P24" s="59">
        <f>WEIGHTS!M8*WEIGHTS!M8</f>
        <v>1</v>
      </c>
      <c r="Q24" s="59">
        <f>WEIGHTS!N8*WEIGHTS!N8</f>
        <v>283024</v>
      </c>
      <c r="R24" s="59">
        <f>WEIGHTS!O8*WEIGHTS!O8</f>
        <v>26896</v>
      </c>
      <c r="S24" s="59">
        <f>WEIGHTS!P8*WEIGHTS!P8</f>
        <v>0</v>
      </c>
      <c r="T24" s="59">
        <f>WEIGHTS!Q8*WEIGHTS!Q8</f>
        <v>354025</v>
      </c>
    </row>
    <row r="25" ht="12.75" customHeight="1">
      <c r="E25" s="40" t="s">
        <v>364</v>
      </c>
      <c r="F25" s="59">
        <f>WEIGHTS!C9*WEIGHTS!C9</f>
        <v>0</v>
      </c>
      <c r="G25" s="59">
        <f>WEIGHTS!D9*WEIGHTS!D9</f>
        <v>0</v>
      </c>
      <c r="H25" s="59">
        <f>WEIGHTS!E9*WEIGHTS!E9</f>
        <v>18361225</v>
      </c>
      <c r="I25" s="59">
        <f>WEIGHTS!F9*WEIGHTS!F9</f>
        <v>85849</v>
      </c>
      <c r="J25" s="59">
        <f>WEIGHTS!G9*WEIGHTS!G9</f>
        <v>187489</v>
      </c>
      <c r="K25" s="59">
        <f>WEIGHTS!H9*WEIGHTS!H9</f>
        <v>0</v>
      </c>
      <c r="L25" s="59">
        <f>WEIGHTS!I9*WEIGHTS!I9</f>
        <v>0</v>
      </c>
      <c r="M25" s="59">
        <f>WEIGHTS!J9*WEIGHTS!J9</f>
        <v>844561</v>
      </c>
      <c r="N25" s="59">
        <f>WEIGHTS!K9*WEIGHTS!K9</f>
        <v>16900</v>
      </c>
      <c r="O25" s="59">
        <f>WEIGHTS!L9*WEIGHTS!L9</f>
        <v>5476</v>
      </c>
      <c r="P25" s="59">
        <f>WEIGHTS!M9*WEIGHTS!M9</f>
        <v>0</v>
      </c>
      <c r="Q25" s="59">
        <f>WEIGHTS!N9*WEIGHTS!N9</f>
        <v>0</v>
      </c>
      <c r="R25" s="59">
        <f>WEIGHTS!O9*WEIGHTS!O9</f>
        <v>1940449</v>
      </c>
      <c r="S25" s="59">
        <f>WEIGHTS!P9*WEIGHTS!P9</f>
        <v>23716</v>
      </c>
      <c r="T25" s="59">
        <f>WEIGHTS!Q9*WEIGHTS!Q9</f>
        <v>13689</v>
      </c>
    </row>
    <row r="26" ht="12.75" customHeight="1">
      <c r="E26" s="40" t="s">
        <v>365</v>
      </c>
      <c r="F26" s="59">
        <f>WEIGHTS!C10*WEIGHTS!C10</f>
        <v>450241</v>
      </c>
      <c r="G26" s="59">
        <f>WEIGHTS!D10*WEIGHTS!D10</f>
        <v>5161984</v>
      </c>
      <c r="H26" s="59">
        <f>WEIGHTS!E10*WEIGHTS!E10</f>
        <v>6901129</v>
      </c>
      <c r="I26" s="59">
        <f>WEIGHTS!F10*WEIGHTS!F10</f>
        <v>26896</v>
      </c>
      <c r="J26" s="59">
        <f>WEIGHTS!G10*WEIGHTS!G10</f>
        <v>471969</v>
      </c>
      <c r="K26" s="59">
        <f>WEIGHTS!H10*WEIGHTS!H10</f>
        <v>61009</v>
      </c>
      <c r="L26" s="59">
        <f>WEIGHTS!I10*WEIGHTS!I10</f>
        <v>114244</v>
      </c>
      <c r="M26" s="59">
        <f>WEIGHTS!J10*WEIGHTS!J10</f>
        <v>362404</v>
      </c>
      <c r="N26" s="59">
        <f>WEIGHTS!K10*WEIGHTS!K10</f>
        <v>5625</v>
      </c>
      <c r="O26" s="59">
        <f>WEIGHTS!L10*WEIGHTS!L10</f>
        <v>32041</v>
      </c>
      <c r="P26" s="59">
        <f>WEIGHTS!M10*WEIGHTS!M10</f>
        <v>93025</v>
      </c>
      <c r="Q26" s="59">
        <f>WEIGHTS!N10*WEIGHTS!N10</f>
        <v>354025</v>
      </c>
      <c r="R26" s="59">
        <f>WEIGHTS!O10*WEIGHTS!O10</f>
        <v>839056</v>
      </c>
      <c r="S26" s="59">
        <f>WEIGHTS!P10*WEIGHTS!P10</f>
        <v>8649</v>
      </c>
      <c r="T26" s="59">
        <f>WEIGHTS!Q10*WEIGHTS!Q10</f>
        <v>55696</v>
      </c>
    </row>
    <row r="27" ht="12.75" customHeight="1">
      <c r="E27" s="160" t="s">
        <v>140</v>
      </c>
      <c r="F27" s="59">
        <f t="shared" ref="F27:T27" si="3">sum(F20:F26)</f>
        <v>59417287</v>
      </c>
      <c r="G27" s="59">
        <f t="shared" si="3"/>
        <v>14168425</v>
      </c>
      <c r="H27" s="59">
        <f t="shared" si="3"/>
        <v>25662504</v>
      </c>
      <c r="I27" s="59">
        <f t="shared" si="3"/>
        <v>222276</v>
      </c>
      <c r="J27" s="59">
        <f t="shared" si="3"/>
        <v>6010279</v>
      </c>
      <c r="K27" s="59">
        <f t="shared" si="3"/>
        <v>468058</v>
      </c>
      <c r="L27" s="59">
        <f t="shared" si="3"/>
        <v>333250</v>
      </c>
      <c r="M27" s="59">
        <f t="shared" si="3"/>
        <v>1270507</v>
      </c>
      <c r="N27" s="59">
        <f t="shared" si="3"/>
        <v>39990</v>
      </c>
      <c r="O27" s="59">
        <f t="shared" si="3"/>
        <v>260868</v>
      </c>
      <c r="P27" s="59">
        <f t="shared" si="3"/>
        <v>1454919</v>
      </c>
      <c r="Q27" s="59">
        <f t="shared" si="3"/>
        <v>930395</v>
      </c>
      <c r="R27" s="59">
        <f t="shared" si="3"/>
        <v>2885266</v>
      </c>
      <c r="S27" s="59">
        <f t="shared" si="3"/>
        <v>63711</v>
      </c>
      <c r="T27" s="59">
        <f t="shared" si="3"/>
        <v>613631</v>
      </c>
    </row>
    <row r="28" ht="12.75" customHeight="1">
      <c r="E28" s="160" t="s">
        <v>366</v>
      </c>
      <c r="F28" s="59">
        <f t="shared" ref="F28:T28" si="4">power(F27,0.5)</f>
        <v>7708.260958</v>
      </c>
      <c r="G28" s="59">
        <f t="shared" si="4"/>
        <v>3764.096837</v>
      </c>
      <c r="H28" s="59">
        <f t="shared" si="4"/>
        <v>5065.817209</v>
      </c>
      <c r="I28" s="59">
        <f t="shared" si="4"/>
        <v>471.4615573</v>
      </c>
      <c r="J28" s="59">
        <f t="shared" si="4"/>
        <v>2451.587037</v>
      </c>
      <c r="K28" s="59">
        <f t="shared" si="4"/>
        <v>684.1476449</v>
      </c>
      <c r="L28" s="59">
        <f t="shared" si="4"/>
        <v>577.2780959</v>
      </c>
      <c r="M28" s="59">
        <f t="shared" si="4"/>
        <v>1127.167689</v>
      </c>
      <c r="N28" s="59">
        <f t="shared" si="4"/>
        <v>199.9749984</v>
      </c>
      <c r="O28" s="59">
        <f t="shared" si="4"/>
        <v>510.7523862</v>
      </c>
      <c r="P28" s="59">
        <f t="shared" si="4"/>
        <v>1206.200232</v>
      </c>
      <c r="Q28" s="59">
        <f t="shared" si="4"/>
        <v>964.5698523</v>
      </c>
      <c r="R28" s="59">
        <f t="shared" si="4"/>
        <v>1698.607076</v>
      </c>
      <c r="S28" s="59">
        <f t="shared" si="4"/>
        <v>252.4103801</v>
      </c>
      <c r="T28" s="59">
        <f t="shared" si="4"/>
        <v>783.3460283</v>
      </c>
    </row>
    <row r="29" ht="12.75" customHeight="1"/>
    <row r="30" ht="12.75" customHeight="1"/>
    <row r="31" ht="12.75" customHeight="1"/>
    <row r="32" ht="12.75" customHeight="1"/>
    <row r="33" ht="12.75" customHeight="1">
      <c r="A33" s="150" t="s">
        <v>367</v>
      </c>
      <c r="B33" s="151" t="s">
        <v>368</v>
      </c>
      <c r="C33" s="12"/>
      <c r="D33" s="13"/>
    </row>
    <row r="34" ht="12.75" customHeight="1">
      <c r="B34" s="161" t="s">
        <v>369</v>
      </c>
    </row>
    <row r="35" ht="12.75" customHeight="1">
      <c r="B35" s="162"/>
    </row>
    <row r="36" ht="12.75" customHeight="1">
      <c r="B36" s="162"/>
    </row>
    <row r="37" ht="12.75" customHeight="1">
      <c r="E37" s="31"/>
      <c r="F37" s="11" t="s">
        <v>370</v>
      </c>
      <c r="G37" s="12"/>
      <c r="H37" s="12"/>
      <c r="I37" s="12"/>
      <c r="J37" s="13"/>
      <c r="K37" s="14" t="s">
        <v>371</v>
      </c>
      <c r="L37" s="12"/>
      <c r="M37" s="12"/>
      <c r="N37" s="12"/>
      <c r="O37" s="13"/>
      <c r="P37" s="15" t="s">
        <v>372</v>
      </c>
      <c r="Q37" s="12"/>
      <c r="R37" s="12"/>
      <c r="S37" s="12"/>
      <c r="T37" s="13"/>
    </row>
    <row r="38" ht="12.75" customHeight="1">
      <c r="E38" s="33" t="s">
        <v>373</v>
      </c>
      <c r="F38" s="18" t="s">
        <v>374</v>
      </c>
      <c r="G38" s="18" t="s">
        <v>375</v>
      </c>
      <c r="H38" s="18" t="s">
        <v>376</v>
      </c>
      <c r="I38" s="34" t="s">
        <v>377</v>
      </c>
      <c r="J38" s="19" t="s">
        <v>378</v>
      </c>
      <c r="K38" s="20" t="s">
        <v>379</v>
      </c>
      <c r="L38" s="20" t="s">
        <v>380</v>
      </c>
      <c r="M38" s="20" t="s">
        <v>381</v>
      </c>
      <c r="N38" s="20" t="s">
        <v>382</v>
      </c>
      <c r="O38" s="35" t="s">
        <v>383</v>
      </c>
      <c r="P38" s="22" t="s">
        <v>384</v>
      </c>
      <c r="Q38" s="22" t="s">
        <v>385</v>
      </c>
      <c r="R38" s="22" t="s">
        <v>386</v>
      </c>
      <c r="S38" s="22" t="s">
        <v>387</v>
      </c>
      <c r="T38" s="23" t="s">
        <v>388</v>
      </c>
    </row>
    <row r="39" ht="12.75" customHeight="1">
      <c r="E39" s="159" t="s">
        <v>298</v>
      </c>
      <c r="F39" s="59">
        <f t="shared" ref="F39:T39" si="5">1-(D5/F$28)</f>
        <v>0.9997405381</v>
      </c>
      <c r="G39" s="59">
        <f t="shared" si="5"/>
        <v>0.8116414028</v>
      </c>
      <c r="H39" s="59">
        <f t="shared" si="5"/>
        <v>0.9307120677</v>
      </c>
      <c r="I39" s="59">
        <f t="shared" si="5"/>
        <v>0.8833414959</v>
      </c>
      <c r="J39" s="59">
        <f t="shared" si="5"/>
        <v>0.9987763029</v>
      </c>
      <c r="K39" s="59">
        <f t="shared" si="5"/>
        <v>0.9970766544</v>
      </c>
      <c r="L39" s="59">
        <f t="shared" si="5"/>
        <v>0.7366953621</v>
      </c>
      <c r="M39" s="59">
        <f t="shared" si="5"/>
        <v>0.8669230839</v>
      </c>
      <c r="N39" s="59">
        <f t="shared" si="5"/>
        <v>0.8499812465</v>
      </c>
      <c r="O39" s="59">
        <f t="shared" si="5"/>
        <v>0.5810102786</v>
      </c>
      <c r="P39" s="59">
        <f t="shared" si="5"/>
        <v>0.9983419005</v>
      </c>
      <c r="Q39" s="59">
        <f t="shared" si="5"/>
        <v>0.7428905751</v>
      </c>
      <c r="R39" s="59">
        <f t="shared" si="5"/>
        <v>0.8810790307</v>
      </c>
      <c r="S39" s="59">
        <f t="shared" si="5"/>
        <v>0.8375661097</v>
      </c>
      <c r="T39" s="59">
        <f t="shared" si="5"/>
        <v>0.4791573771</v>
      </c>
    </row>
    <row r="40" ht="12.75" customHeight="1">
      <c r="E40" s="40" t="s">
        <v>389</v>
      </c>
      <c r="F40" s="59">
        <f t="shared" ref="F40:T40" si="6">1-(D6/F$28)</f>
        <v>0.003796051843</v>
      </c>
      <c r="G40" s="59">
        <f t="shared" si="6"/>
        <v>1</v>
      </c>
      <c r="H40" s="59">
        <f t="shared" si="6"/>
        <v>0.9745352044</v>
      </c>
      <c r="I40" s="59">
        <f t="shared" si="6"/>
        <v>0.7772883104</v>
      </c>
      <c r="J40" s="59">
        <f t="shared" si="6"/>
        <v>0.9975526058</v>
      </c>
      <c r="K40" s="59">
        <f t="shared" si="6"/>
        <v>0.06745275706</v>
      </c>
      <c r="L40" s="59">
        <f t="shared" si="6"/>
        <v>1</v>
      </c>
      <c r="M40" s="59">
        <f t="shared" si="6"/>
        <v>0.9387846186</v>
      </c>
      <c r="N40" s="59">
        <f t="shared" si="6"/>
        <v>0.6349543664</v>
      </c>
      <c r="O40" s="59">
        <f t="shared" si="6"/>
        <v>0.8649051833</v>
      </c>
      <c r="P40" s="59">
        <f t="shared" si="6"/>
        <v>0.03249894262</v>
      </c>
      <c r="Q40" s="59">
        <f t="shared" si="6"/>
        <v>1</v>
      </c>
      <c r="R40" s="59">
        <f t="shared" si="6"/>
        <v>0.9546687394</v>
      </c>
      <c r="S40" s="59">
        <f t="shared" si="6"/>
        <v>0.6790940216</v>
      </c>
      <c r="T40" s="59">
        <f t="shared" si="6"/>
        <v>0.9017037207</v>
      </c>
    </row>
    <row r="41" ht="12.75" customHeight="1">
      <c r="E41" s="56" t="s">
        <v>300</v>
      </c>
      <c r="F41" s="59">
        <f t="shared" ref="F41:T41" si="7">1-(D7/F$28)</f>
        <v>1</v>
      </c>
      <c r="G41" s="59">
        <f t="shared" si="7"/>
        <v>0.9723705302</v>
      </c>
      <c r="H41" s="59">
        <f t="shared" si="7"/>
        <v>0.9905247272</v>
      </c>
      <c r="I41" s="59">
        <f t="shared" si="7"/>
        <v>1</v>
      </c>
      <c r="J41" s="59">
        <f t="shared" si="7"/>
        <v>0.9689996729</v>
      </c>
      <c r="K41" s="59">
        <f t="shared" si="7"/>
        <v>1</v>
      </c>
      <c r="L41" s="59">
        <f t="shared" si="7"/>
        <v>0.9185834343</v>
      </c>
      <c r="M41" s="59">
        <f t="shared" si="7"/>
        <v>0.969835899</v>
      </c>
      <c r="N41" s="59">
        <f t="shared" si="7"/>
        <v>1</v>
      </c>
      <c r="O41" s="59">
        <f t="shared" si="7"/>
        <v>0.9373473314</v>
      </c>
      <c r="P41" s="59">
        <f t="shared" si="7"/>
        <v>1</v>
      </c>
      <c r="Q41" s="59">
        <f t="shared" si="7"/>
        <v>0.949200154</v>
      </c>
      <c r="R41" s="59">
        <f t="shared" si="7"/>
        <v>0.9799835992</v>
      </c>
      <c r="S41" s="59">
        <f t="shared" si="7"/>
        <v>1</v>
      </c>
      <c r="T41" s="59">
        <f t="shared" si="7"/>
        <v>0.9514901479</v>
      </c>
    </row>
    <row r="42" ht="12.75" customHeight="1">
      <c r="E42" s="40" t="s">
        <v>390</v>
      </c>
      <c r="F42" s="59">
        <f t="shared" ref="F42:T42" si="8">1-(D8/F$28)</f>
        <v>1</v>
      </c>
      <c r="G42" s="59">
        <f t="shared" si="8"/>
        <v>0.4984188554</v>
      </c>
      <c r="H42" s="59">
        <f t="shared" si="8"/>
        <v>0.9269614389</v>
      </c>
      <c r="I42" s="59">
        <f t="shared" si="8"/>
        <v>0.3445913135</v>
      </c>
      <c r="J42" s="59">
        <f t="shared" si="8"/>
        <v>0.7511815853</v>
      </c>
      <c r="K42" s="59">
        <f t="shared" si="8"/>
        <v>1</v>
      </c>
      <c r="L42" s="59">
        <f t="shared" si="8"/>
        <v>0.5201619428</v>
      </c>
      <c r="M42" s="59">
        <f t="shared" si="8"/>
        <v>0.8802307755</v>
      </c>
      <c r="N42" s="59">
        <f t="shared" si="8"/>
        <v>0.4699337376</v>
      </c>
      <c r="O42" s="59">
        <f t="shared" si="8"/>
        <v>0.8688209751</v>
      </c>
      <c r="P42" s="59">
        <f t="shared" si="8"/>
        <v>1</v>
      </c>
      <c r="Q42" s="59">
        <f t="shared" si="8"/>
        <v>0.5034055866</v>
      </c>
      <c r="R42" s="59">
        <f t="shared" si="8"/>
        <v>0.8963856901</v>
      </c>
      <c r="S42" s="59">
        <f t="shared" si="8"/>
        <v>0.3978060652</v>
      </c>
      <c r="T42" s="59">
        <f t="shared" si="8"/>
        <v>0.8365983928</v>
      </c>
    </row>
    <row r="43" ht="12.75" customHeight="1">
      <c r="E43" s="37" t="s">
        <v>391</v>
      </c>
      <c r="F43" s="59">
        <f t="shared" ref="F43:T43" si="9">1-(D9/F$28)</f>
        <v>0.9998702691</v>
      </c>
      <c r="G43" s="59">
        <f t="shared" si="9"/>
        <v>0.4102170863</v>
      </c>
      <c r="H43" s="59">
        <f t="shared" si="9"/>
        <v>0.9313042722</v>
      </c>
      <c r="I43" s="59">
        <f t="shared" si="9"/>
        <v>1</v>
      </c>
      <c r="J43" s="59">
        <f t="shared" si="9"/>
        <v>0.09038513977</v>
      </c>
      <c r="K43" s="59">
        <f t="shared" si="9"/>
        <v>0.9985383272</v>
      </c>
      <c r="L43" s="59">
        <f t="shared" si="9"/>
        <v>0.4075645648</v>
      </c>
      <c r="M43" s="59">
        <f t="shared" si="9"/>
        <v>0.8846666727</v>
      </c>
      <c r="N43" s="59">
        <f t="shared" si="9"/>
        <v>1</v>
      </c>
      <c r="O43" s="59">
        <f t="shared" si="9"/>
        <v>0.1992205792</v>
      </c>
      <c r="P43" s="59">
        <f t="shared" si="9"/>
        <v>0.9991709503</v>
      </c>
      <c r="Q43" s="59">
        <f t="shared" si="9"/>
        <v>0.4484588143</v>
      </c>
      <c r="R43" s="59">
        <f t="shared" si="9"/>
        <v>0.9034503021</v>
      </c>
      <c r="S43" s="59">
        <f t="shared" si="9"/>
        <v>1</v>
      </c>
      <c r="T43" s="59">
        <f t="shared" si="9"/>
        <v>0.2404378416</v>
      </c>
    </row>
    <row r="44" ht="12.75" customHeight="1">
      <c r="E44" s="40" t="s">
        <v>392</v>
      </c>
      <c r="F44" s="59">
        <f t="shared" ref="F44:T44" si="10">1-(D10/F$28)</f>
        <v>1</v>
      </c>
      <c r="G44" s="59">
        <f t="shared" si="10"/>
        <v>1</v>
      </c>
      <c r="H44" s="59">
        <f t="shared" si="10"/>
        <v>0.1541345013</v>
      </c>
      <c r="I44" s="59">
        <f t="shared" si="10"/>
        <v>0.3785283329</v>
      </c>
      <c r="J44" s="59">
        <f t="shared" si="10"/>
        <v>0.8233797155</v>
      </c>
      <c r="K44" s="59">
        <f t="shared" si="10"/>
        <v>1</v>
      </c>
      <c r="L44" s="59">
        <f t="shared" si="10"/>
        <v>1</v>
      </c>
      <c r="M44" s="59">
        <f t="shared" si="10"/>
        <v>0.1846820942</v>
      </c>
      <c r="N44" s="59">
        <f t="shared" si="10"/>
        <v>0.3499187348</v>
      </c>
      <c r="O44" s="59">
        <f t="shared" si="10"/>
        <v>0.8551157038</v>
      </c>
      <c r="P44" s="59">
        <f t="shared" si="10"/>
        <v>1</v>
      </c>
      <c r="Q44" s="59">
        <f t="shared" si="10"/>
        <v>1</v>
      </c>
      <c r="R44" s="59">
        <f t="shared" si="10"/>
        <v>0.1799162859</v>
      </c>
      <c r="S44" s="59">
        <f t="shared" si="10"/>
        <v>0.3898824608</v>
      </c>
      <c r="T44" s="59">
        <f t="shared" si="10"/>
        <v>0.8506407184</v>
      </c>
    </row>
    <row r="45" ht="12.75" customHeight="1">
      <c r="E45" s="40" t="s">
        <v>393</v>
      </c>
      <c r="F45" s="59">
        <f t="shared" ref="F45:T45" si="11">1-(D11/F$28)</f>
        <v>0.912950534</v>
      </c>
      <c r="G45" s="59">
        <f t="shared" si="11"/>
        <v>0.3964023514</v>
      </c>
      <c r="H45" s="59">
        <f t="shared" si="11"/>
        <v>0.4814262159</v>
      </c>
      <c r="I45" s="59">
        <f t="shared" si="11"/>
        <v>0.6521455515</v>
      </c>
      <c r="J45" s="59">
        <f t="shared" si="11"/>
        <v>0.7197733592</v>
      </c>
      <c r="K45" s="59">
        <f t="shared" si="11"/>
        <v>0.6389668197</v>
      </c>
      <c r="L45" s="59">
        <f t="shared" si="11"/>
        <v>0.4144936342</v>
      </c>
      <c r="M45" s="59">
        <f t="shared" si="11"/>
        <v>0.4659179768</v>
      </c>
      <c r="N45" s="59">
        <f t="shared" si="11"/>
        <v>0.6249531162</v>
      </c>
      <c r="O45" s="59">
        <f t="shared" si="11"/>
        <v>0.6495366349</v>
      </c>
      <c r="P45" s="59">
        <f t="shared" si="11"/>
        <v>0.7471398265</v>
      </c>
      <c r="Q45" s="59">
        <f t="shared" si="11"/>
        <v>0.3831447266</v>
      </c>
      <c r="R45" s="59">
        <f t="shared" si="11"/>
        <v>0.4607346144</v>
      </c>
      <c r="S45" s="59">
        <f t="shared" si="11"/>
        <v>0.6315523952</v>
      </c>
      <c r="T45" s="59">
        <f t="shared" si="11"/>
        <v>0.6987282868</v>
      </c>
    </row>
    <row r="46" ht="12.75" customHeight="1"/>
    <row r="47" ht="12.75" customHeight="1">
      <c r="E47" s="163" t="s">
        <v>143</v>
      </c>
      <c r="F47" s="59">
        <v>0.23852780939159618</v>
      </c>
      <c r="G47" s="59">
        <v>0.21882436775315955</v>
      </c>
      <c r="H47" s="59">
        <v>0.1826979949465521</v>
      </c>
      <c r="I47" s="59">
        <v>0.1909937694031147</v>
      </c>
      <c r="J47" s="59">
        <v>0.16895605850557754</v>
      </c>
      <c r="K47" s="89">
        <v>0.22595648138008684</v>
      </c>
      <c r="L47" s="89">
        <v>0.22415542188364193</v>
      </c>
      <c r="M47" s="89">
        <v>0.1783834034154713</v>
      </c>
      <c r="N47" s="59">
        <v>0.19169845439310643</v>
      </c>
      <c r="O47" s="59">
        <v>0.1798062389276935</v>
      </c>
      <c r="P47" s="59">
        <v>0.22138808939214732</v>
      </c>
      <c r="Q47" s="59">
        <v>0.20952420457053275</v>
      </c>
      <c r="R47" s="59">
        <v>0.1817246924243014</v>
      </c>
      <c r="S47" s="59">
        <v>0.20024166805154853</v>
      </c>
      <c r="T47" s="59">
        <v>0.18712134556147006</v>
      </c>
    </row>
    <row r="48" ht="12.75" customHeight="1"/>
    <row r="49" ht="12.75" customHeight="1">
      <c r="A49" s="150" t="s">
        <v>394</v>
      </c>
      <c r="B49" s="151" t="s">
        <v>395</v>
      </c>
      <c r="C49" s="12"/>
      <c r="D49" s="13"/>
    </row>
    <row r="50" ht="12.75" customHeight="1">
      <c r="B50" s="164" t="s">
        <v>396</v>
      </c>
    </row>
    <row r="51" ht="12.75" customHeight="1">
      <c r="B51" s="164" t="s">
        <v>397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>
      <c r="B57" s="164" t="s">
        <v>398</v>
      </c>
    </row>
    <row r="58" ht="12.75" customHeight="1"/>
    <row r="59" ht="12.75" customHeight="1">
      <c r="E59" s="165"/>
      <c r="F59" s="166" t="s">
        <v>399</v>
      </c>
      <c r="G59" s="12"/>
      <c r="H59" s="12"/>
      <c r="I59" s="12"/>
      <c r="J59" s="13"/>
      <c r="K59" s="130"/>
      <c r="L59" s="130"/>
      <c r="N59" s="167" t="s">
        <v>400</v>
      </c>
      <c r="O59" s="12"/>
      <c r="P59" s="12"/>
      <c r="Q59" s="12"/>
      <c r="R59" s="13"/>
      <c r="S59" s="168"/>
      <c r="T59" s="168"/>
      <c r="V59" s="169" t="s">
        <v>401</v>
      </c>
      <c r="W59" s="12"/>
      <c r="X59" s="12"/>
      <c r="Y59" s="12"/>
      <c r="Z59" s="13"/>
      <c r="AA59" s="170"/>
      <c r="AB59" s="170"/>
    </row>
    <row r="60" ht="12.75" customHeight="1">
      <c r="E60" s="171" t="s">
        <v>402</v>
      </c>
      <c r="F60" s="172" t="s">
        <v>110</v>
      </c>
      <c r="G60" s="173" t="s">
        <v>403</v>
      </c>
      <c r="H60" s="173" t="s">
        <v>404</v>
      </c>
      <c r="I60" s="174" t="s">
        <v>405</v>
      </c>
      <c r="J60" s="175" t="s">
        <v>406</v>
      </c>
      <c r="K60" s="176" t="s">
        <v>366</v>
      </c>
      <c r="L60" s="176" t="s">
        <v>267</v>
      </c>
      <c r="N60" s="177" t="s">
        <v>407</v>
      </c>
      <c r="O60" s="177" t="s">
        <v>408</v>
      </c>
      <c r="P60" s="177" t="s">
        <v>409</v>
      </c>
      <c r="Q60" s="177" t="s">
        <v>410</v>
      </c>
      <c r="R60" s="178" t="s">
        <v>411</v>
      </c>
      <c r="S60" s="118" t="s">
        <v>366</v>
      </c>
      <c r="T60" s="118" t="s">
        <v>267</v>
      </c>
      <c r="V60" s="179" t="s">
        <v>412</v>
      </c>
      <c r="W60" s="179" t="s">
        <v>413</v>
      </c>
      <c r="X60" s="179" t="s">
        <v>414</v>
      </c>
      <c r="Y60" s="179" t="s">
        <v>415</v>
      </c>
      <c r="Z60" s="52" t="s">
        <v>416</v>
      </c>
      <c r="AA60" s="180" t="s">
        <v>366</v>
      </c>
      <c r="AB60" s="180" t="s">
        <v>267</v>
      </c>
    </row>
    <row r="61" ht="12.75" customHeight="1">
      <c r="E61" s="159" t="s">
        <v>298</v>
      </c>
      <c r="F61" s="59">
        <f t="shared" ref="F61:J61" si="12">F39^F$47</f>
        <v>0.999938105</v>
      </c>
      <c r="G61" s="59">
        <f t="shared" si="12"/>
        <v>0.9553591706</v>
      </c>
      <c r="H61" s="59">
        <f t="shared" si="12"/>
        <v>0.9869669866</v>
      </c>
      <c r="I61" s="59">
        <f t="shared" si="12"/>
        <v>0.9765869227</v>
      </c>
      <c r="J61" s="59">
        <f t="shared" si="12"/>
        <v>0.9997931438</v>
      </c>
      <c r="K61" s="59">
        <f t="shared" ref="K61:K67" si="16">PRODUCT(F61:J61)</f>
        <v>0.9205841219</v>
      </c>
      <c r="L61" s="59">
        <f t="shared" ref="L61:L67" si="17">RANK(K61,$K$61:$K$67)+COUNTIF(K61,$K$61:$K$67)-1</f>
        <v>2</v>
      </c>
      <c r="N61" s="59">
        <f t="shared" ref="N61:R61" si="13">P39^P$47</f>
        <v>0.9996326793</v>
      </c>
      <c r="O61" s="59">
        <f t="shared" si="13"/>
        <v>0.9396273114</v>
      </c>
      <c r="P61" s="59">
        <f t="shared" si="13"/>
        <v>0.9772548699</v>
      </c>
      <c r="Q61" s="59">
        <f t="shared" si="13"/>
        <v>0.9651286667</v>
      </c>
      <c r="R61" s="59">
        <f t="shared" si="13"/>
        <v>0.871386138</v>
      </c>
      <c r="S61" s="59">
        <f t="shared" ref="S61:S67" si="19">product(N61:R61)</f>
        <v>0.7719688611</v>
      </c>
      <c r="T61" s="59">
        <f t="shared" ref="T61:T67" si="20">RANK(S61,$S$61:$S$67)+countif(S61,$S$61:$S$67)-1</f>
        <v>2</v>
      </c>
      <c r="V61" s="59">
        <f t="shared" ref="V61:Z61" si="14">K39^K$47</f>
        <v>0.9993387025</v>
      </c>
      <c r="W61" s="59">
        <f t="shared" si="14"/>
        <v>0.9337957033</v>
      </c>
      <c r="X61" s="59">
        <f t="shared" si="14"/>
        <v>0.9748476801</v>
      </c>
      <c r="Y61" s="59">
        <f t="shared" si="14"/>
        <v>0.9693215773</v>
      </c>
      <c r="Z61" s="59">
        <f t="shared" si="14"/>
        <v>0.9069822311</v>
      </c>
      <c r="AA61" s="59">
        <f t="shared" ref="AA61:AA67" si="22">product(V61:Z61)</f>
        <v>0.7997753232</v>
      </c>
      <c r="AB61" s="59">
        <f t="shared" ref="AB61:AB67" si="23">RANK(AA61,$AA$61:$AA$67)</f>
        <v>2</v>
      </c>
    </row>
    <row r="62" ht="12.75" customHeight="1">
      <c r="E62" s="40" t="s">
        <v>417</v>
      </c>
      <c r="F62" s="59">
        <f t="shared" ref="F62:J62" si="15">F40^F$47</f>
        <v>0.26460826</v>
      </c>
      <c r="G62" s="59">
        <f t="shared" si="15"/>
        <v>1</v>
      </c>
      <c r="H62" s="59">
        <f t="shared" si="15"/>
        <v>0.9952984589</v>
      </c>
      <c r="I62" s="59">
        <f t="shared" si="15"/>
        <v>0.9530196818</v>
      </c>
      <c r="J62" s="59">
        <f t="shared" si="15"/>
        <v>0.9995860768</v>
      </c>
      <c r="K62" s="59">
        <f t="shared" si="16"/>
        <v>0.2508873686</v>
      </c>
      <c r="L62" s="59">
        <f t="shared" si="17"/>
        <v>7</v>
      </c>
      <c r="N62" s="59">
        <f t="shared" ref="N62:R62" si="18">P40^P$47</f>
        <v>0.4683230919</v>
      </c>
      <c r="O62" s="59">
        <f t="shared" si="18"/>
        <v>1</v>
      </c>
      <c r="P62" s="59">
        <f t="shared" si="18"/>
        <v>0.9916050696</v>
      </c>
      <c r="Q62" s="59">
        <f t="shared" si="18"/>
        <v>0.9254338147</v>
      </c>
      <c r="R62" s="59">
        <f t="shared" si="18"/>
        <v>0.9808249151</v>
      </c>
      <c r="S62" s="59">
        <f t="shared" si="19"/>
        <v>0.4215228912</v>
      </c>
      <c r="T62" s="59">
        <f t="shared" si="20"/>
        <v>7</v>
      </c>
      <c r="V62" s="59">
        <f t="shared" ref="V62:Z62" si="21">K40^K$47</f>
        <v>0.5437570413</v>
      </c>
      <c r="W62" s="59">
        <f t="shared" si="21"/>
        <v>1</v>
      </c>
      <c r="X62" s="59">
        <f t="shared" si="21"/>
        <v>0.9887949132</v>
      </c>
      <c r="Y62" s="59">
        <f t="shared" si="21"/>
        <v>0.9166130685</v>
      </c>
      <c r="Z62" s="59">
        <f t="shared" si="21"/>
        <v>0.9742413152</v>
      </c>
      <c r="AA62" s="59">
        <f t="shared" si="22"/>
        <v>0.4801353755</v>
      </c>
      <c r="AB62" s="59">
        <f t="shared" si="23"/>
        <v>7</v>
      </c>
    </row>
    <row r="63" ht="12.75" customHeight="1">
      <c r="E63" s="56" t="s">
        <v>300</v>
      </c>
      <c r="F63" s="59">
        <f t="shared" ref="F63:J63" si="24">F41^F$47</f>
        <v>1</v>
      </c>
      <c r="G63" s="59">
        <f t="shared" si="24"/>
        <v>0.9938876606</v>
      </c>
      <c r="H63" s="59">
        <f t="shared" si="24"/>
        <v>0.9982621449</v>
      </c>
      <c r="I63" s="59">
        <f t="shared" si="24"/>
        <v>1</v>
      </c>
      <c r="J63" s="59">
        <f t="shared" si="24"/>
        <v>0.9946935333</v>
      </c>
      <c r="K63" s="59">
        <f t="shared" si="16"/>
        <v>0.9868955615</v>
      </c>
      <c r="L63" s="59">
        <f t="shared" si="17"/>
        <v>1</v>
      </c>
      <c r="N63" s="59">
        <f t="shared" ref="N63:R63" si="25">P41^P$47</f>
        <v>1</v>
      </c>
      <c r="O63" s="59">
        <f t="shared" si="25"/>
        <v>0.9891357781</v>
      </c>
      <c r="P63" s="59">
        <f t="shared" si="25"/>
        <v>0.9963323702</v>
      </c>
      <c r="Q63" s="59">
        <f t="shared" si="25"/>
        <v>1</v>
      </c>
      <c r="R63" s="59">
        <f t="shared" si="25"/>
        <v>0.9907383695</v>
      </c>
      <c r="S63" s="59">
        <f t="shared" si="19"/>
        <v>0.9763805834</v>
      </c>
      <c r="T63" s="59">
        <f t="shared" si="20"/>
        <v>1</v>
      </c>
      <c r="V63" s="59">
        <f t="shared" ref="V63:Z63" si="26">K41^K$47</f>
        <v>1</v>
      </c>
      <c r="W63" s="59">
        <f t="shared" si="26"/>
        <v>0.9811441896</v>
      </c>
      <c r="X63" s="59">
        <f t="shared" si="26"/>
        <v>0.9945513004</v>
      </c>
      <c r="Y63" s="59">
        <f t="shared" si="26"/>
        <v>1</v>
      </c>
      <c r="Z63" s="59">
        <f t="shared" si="26"/>
        <v>0.988433698</v>
      </c>
      <c r="AA63" s="59">
        <f t="shared" si="22"/>
        <v>0.9645118526</v>
      </c>
      <c r="AB63" s="59">
        <f t="shared" si="23"/>
        <v>1</v>
      </c>
    </row>
    <row r="64" ht="12.75" customHeight="1">
      <c r="E64" s="40" t="s">
        <v>418</v>
      </c>
      <c r="F64" s="59">
        <f t="shared" ref="F64:J64" si="27">F42^F$47</f>
        <v>1</v>
      </c>
      <c r="G64" s="59">
        <f t="shared" si="27"/>
        <v>0.8586700193</v>
      </c>
      <c r="H64" s="59">
        <f t="shared" si="27"/>
        <v>0.9862391373</v>
      </c>
      <c r="I64" s="59">
        <f t="shared" si="27"/>
        <v>0.8158832347</v>
      </c>
      <c r="J64" s="59">
        <f t="shared" si="27"/>
        <v>0.9528101033</v>
      </c>
      <c r="K64" s="59">
        <f t="shared" si="16"/>
        <v>0.6583288614</v>
      </c>
      <c r="L64" s="59">
        <f t="shared" si="17"/>
        <v>3</v>
      </c>
      <c r="N64" s="59">
        <f t="shared" ref="N64:R64" si="28">P42^P$47</f>
        <v>1</v>
      </c>
      <c r="O64" s="59">
        <f t="shared" si="28"/>
        <v>0.8660532834</v>
      </c>
      <c r="P64" s="59">
        <f t="shared" si="28"/>
        <v>0.9803183974</v>
      </c>
      <c r="Q64" s="59">
        <f t="shared" si="28"/>
        <v>0.8314526722</v>
      </c>
      <c r="R64" s="59">
        <f t="shared" si="28"/>
        <v>0.9671665808</v>
      </c>
      <c r="S64" s="59">
        <f t="shared" si="19"/>
        <v>0.6827325057</v>
      </c>
      <c r="T64" s="59">
        <f t="shared" si="20"/>
        <v>3</v>
      </c>
      <c r="V64" s="59">
        <f t="shared" ref="V64:Z64" si="29">K42^K$47</f>
        <v>1</v>
      </c>
      <c r="W64" s="59">
        <f t="shared" si="29"/>
        <v>0.8637159156</v>
      </c>
      <c r="X64" s="59">
        <f t="shared" si="29"/>
        <v>0.9775004</v>
      </c>
      <c r="Y64" s="59">
        <f t="shared" si="29"/>
        <v>0.86522673</v>
      </c>
      <c r="Z64" s="59">
        <f t="shared" si="29"/>
        <v>0.9750329366</v>
      </c>
      <c r="AA64" s="59">
        <f t="shared" si="22"/>
        <v>0.7122575812</v>
      </c>
      <c r="AB64" s="59">
        <f t="shared" si="23"/>
        <v>3</v>
      </c>
    </row>
    <row r="65" ht="12.75" customHeight="1">
      <c r="E65" s="37" t="s">
        <v>419</v>
      </c>
      <c r="F65" s="59">
        <f t="shared" ref="F65:J65" si="30">F43^F$47</f>
        <v>0.999969054</v>
      </c>
      <c r="G65" s="59">
        <f t="shared" si="30"/>
        <v>0.8228448921</v>
      </c>
      <c r="H65" s="59">
        <f t="shared" si="30"/>
        <v>0.987081691</v>
      </c>
      <c r="I65" s="59">
        <f t="shared" si="30"/>
        <v>1</v>
      </c>
      <c r="J65" s="59">
        <f t="shared" si="30"/>
        <v>0.6662331978</v>
      </c>
      <c r="K65" s="59">
        <f t="shared" si="16"/>
        <v>0.5411079361</v>
      </c>
      <c r="L65" s="59">
        <f t="shared" si="17"/>
        <v>6</v>
      </c>
      <c r="N65" s="59">
        <f t="shared" ref="N65:R65" si="31">P43^P$47</f>
        <v>0.999816399</v>
      </c>
      <c r="O65" s="59">
        <f t="shared" si="31"/>
        <v>0.8453322683</v>
      </c>
      <c r="P65" s="59">
        <f t="shared" si="31"/>
        <v>0.9817179155</v>
      </c>
      <c r="Q65" s="59">
        <f t="shared" si="31"/>
        <v>1</v>
      </c>
      <c r="R65" s="59">
        <f t="shared" si="31"/>
        <v>0.7659006091</v>
      </c>
      <c r="S65" s="59">
        <f t="shared" si="19"/>
        <v>0.6354872398</v>
      </c>
      <c r="T65" s="59">
        <f t="shared" si="20"/>
        <v>4</v>
      </c>
      <c r="V65" s="59">
        <f t="shared" ref="V65:Z65" si="32">K43^K$47</f>
        <v>0.9996695386</v>
      </c>
      <c r="W65" s="59">
        <f t="shared" si="32"/>
        <v>0.8177553867</v>
      </c>
      <c r="X65" s="59">
        <f t="shared" si="32"/>
        <v>0.9783773181</v>
      </c>
      <c r="Y65" s="59">
        <f t="shared" si="32"/>
        <v>1</v>
      </c>
      <c r="Z65" s="59">
        <f t="shared" si="32"/>
        <v>0.7481969224</v>
      </c>
      <c r="AA65" s="59">
        <f t="shared" si="22"/>
        <v>0.598414579</v>
      </c>
      <c r="AB65" s="59">
        <f t="shared" si="23"/>
        <v>4</v>
      </c>
    </row>
    <row r="66" ht="12.75" customHeight="1">
      <c r="E66" s="40" t="s">
        <v>420</v>
      </c>
      <c r="F66" s="59">
        <f t="shared" ref="F66:J66" si="33">F44^F$47</f>
        <v>1</v>
      </c>
      <c r="G66" s="59">
        <f t="shared" si="33"/>
        <v>1</v>
      </c>
      <c r="H66" s="59">
        <f t="shared" si="33"/>
        <v>0.7106093754</v>
      </c>
      <c r="I66" s="59">
        <f t="shared" si="33"/>
        <v>0.8306525862</v>
      </c>
      <c r="J66" s="59">
        <f t="shared" si="33"/>
        <v>0.9676986525</v>
      </c>
      <c r="K66" s="59">
        <f t="shared" si="16"/>
        <v>0.5712030147</v>
      </c>
      <c r="L66" s="59">
        <f t="shared" si="17"/>
        <v>5</v>
      </c>
      <c r="N66" s="59">
        <f t="shared" ref="N66:R66" si="34">P44^P$47</f>
        <v>1</v>
      </c>
      <c r="O66" s="59">
        <f t="shared" si="34"/>
        <v>1</v>
      </c>
      <c r="P66" s="59">
        <f t="shared" si="34"/>
        <v>0.7321969434</v>
      </c>
      <c r="Q66" s="59">
        <f t="shared" si="34"/>
        <v>0.8281097185</v>
      </c>
      <c r="R66" s="59">
        <f t="shared" si="34"/>
        <v>0.9701837772</v>
      </c>
      <c r="S66" s="59">
        <f t="shared" si="19"/>
        <v>0.5882606539</v>
      </c>
      <c r="T66" s="59">
        <f t="shared" si="20"/>
        <v>5</v>
      </c>
      <c r="V66" s="59">
        <f t="shared" ref="V66:Z66" si="35">K44^K$47</f>
        <v>1</v>
      </c>
      <c r="W66" s="59">
        <f t="shared" si="35"/>
        <v>1</v>
      </c>
      <c r="X66" s="59">
        <f t="shared" si="35"/>
        <v>0.7398477502</v>
      </c>
      <c r="Y66" s="59">
        <f t="shared" si="35"/>
        <v>0.8176721694</v>
      </c>
      <c r="Z66" s="59">
        <f t="shared" si="35"/>
        <v>0.9722493237</v>
      </c>
      <c r="AA66" s="59">
        <f t="shared" si="22"/>
        <v>0.5881650624</v>
      </c>
      <c r="AB66" s="59">
        <f t="shared" si="23"/>
        <v>5</v>
      </c>
    </row>
    <row r="67" ht="12.75" customHeight="1">
      <c r="E67" s="40" t="s">
        <v>421</v>
      </c>
      <c r="F67" s="59">
        <f t="shared" ref="F67:J67" si="36">F45^F$47</f>
        <v>0.9785106762</v>
      </c>
      <c r="G67" s="59">
        <f t="shared" si="36"/>
        <v>0.8166997316</v>
      </c>
      <c r="H67" s="59">
        <f t="shared" si="36"/>
        <v>0.8749813964</v>
      </c>
      <c r="I67" s="59">
        <f t="shared" si="36"/>
        <v>0.9215968107</v>
      </c>
      <c r="J67" s="59">
        <f t="shared" si="36"/>
        <v>0.945959101</v>
      </c>
      <c r="K67" s="59">
        <f t="shared" si="16"/>
        <v>0.6095932138</v>
      </c>
      <c r="L67" s="59">
        <f t="shared" si="17"/>
        <v>4</v>
      </c>
      <c r="N67" s="59">
        <f t="shared" ref="N67:R67" si="37">P45^P$47</f>
        <v>0.9375030422</v>
      </c>
      <c r="O67" s="59">
        <f t="shared" si="37"/>
        <v>0.8179079567</v>
      </c>
      <c r="P67" s="59">
        <f t="shared" si="37"/>
        <v>0.8686417668</v>
      </c>
      <c r="Q67" s="59">
        <f t="shared" si="37"/>
        <v>0.912081491</v>
      </c>
      <c r="R67" s="59">
        <f t="shared" si="37"/>
        <v>0.9351187484</v>
      </c>
      <c r="S67" s="59">
        <f t="shared" si="19"/>
        <v>0.5680914243</v>
      </c>
      <c r="T67" s="59">
        <f t="shared" si="20"/>
        <v>6</v>
      </c>
      <c r="V67" s="59">
        <f t="shared" ref="V67:Z67" si="38">K45^K$47</f>
        <v>0.9037463632</v>
      </c>
      <c r="W67" s="59">
        <f t="shared" si="38"/>
        <v>0.8208514235</v>
      </c>
      <c r="X67" s="59">
        <f t="shared" si="38"/>
        <v>0.8726335655</v>
      </c>
      <c r="Y67" s="59">
        <f t="shared" si="38"/>
        <v>0.9138275971</v>
      </c>
      <c r="Z67" s="59">
        <f t="shared" si="38"/>
        <v>0.9253477372</v>
      </c>
      <c r="AA67" s="59">
        <f t="shared" si="22"/>
        <v>0.5474094229</v>
      </c>
      <c r="AB67" s="59">
        <f t="shared" si="23"/>
        <v>6</v>
      </c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21">
    <mergeCell ref="A1:E1"/>
    <mergeCell ref="D3:H3"/>
    <mergeCell ref="I3:M3"/>
    <mergeCell ref="N3:R3"/>
    <mergeCell ref="F18:J18"/>
    <mergeCell ref="K18:O18"/>
    <mergeCell ref="P18:T18"/>
    <mergeCell ref="B49:D49"/>
    <mergeCell ref="B50:J50"/>
    <mergeCell ref="B51:L51"/>
    <mergeCell ref="B57:J57"/>
    <mergeCell ref="F59:J59"/>
    <mergeCell ref="N59:R59"/>
    <mergeCell ref="V59:Z59"/>
    <mergeCell ref="B18:C18"/>
    <mergeCell ref="A19:D19"/>
    <mergeCell ref="B33:D33"/>
    <mergeCell ref="B34:J34"/>
    <mergeCell ref="F37:J37"/>
    <mergeCell ref="K37:O37"/>
    <mergeCell ref="P37:T3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  <col customWidth="1" min="6" max="6" width="19.43"/>
    <col customWidth="1" min="11" max="11" width="20.29"/>
  </cols>
  <sheetData>
    <row r="2">
      <c r="A2" s="181" t="s">
        <v>422</v>
      </c>
      <c r="B2" s="12"/>
      <c r="C2" s="13"/>
      <c r="D2" s="182" t="s">
        <v>423</v>
      </c>
    </row>
    <row r="3">
      <c r="A3" s="76"/>
      <c r="B3" s="76"/>
      <c r="C3" s="76"/>
      <c r="D3" s="76"/>
      <c r="F3" s="76"/>
      <c r="G3" s="76"/>
      <c r="H3" s="76"/>
      <c r="I3" s="76"/>
    </row>
    <row r="4">
      <c r="A4" s="141" t="s">
        <v>424</v>
      </c>
      <c r="B4" s="117" t="s">
        <v>425</v>
      </c>
      <c r="C4" s="117" t="s">
        <v>426</v>
      </c>
      <c r="D4" s="117" t="s">
        <v>427</v>
      </c>
      <c r="F4" s="141" t="s">
        <v>428</v>
      </c>
      <c r="G4" s="117" t="s">
        <v>425</v>
      </c>
      <c r="H4" s="117" t="s">
        <v>426</v>
      </c>
      <c r="I4" s="117" t="s">
        <v>427</v>
      </c>
      <c r="K4" s="141" t="s">
        <v>429</v>
      </c>
      <c r="L4" s="117" t="s">
        <v>425</v>
      </c>
      <c r="M4" s="117" t="s">
        <v>426</v>
      </c>
      <c r="N4" s="117" t="s">
        <v>427</v>
      </c>
    </row>
    <row r="5">
      <c r="B5" s="144">
        <v>2.0</v>
      </c>
      <c r="C5" s="144">
        <v>2.0</v>
      </c>
      <c r="D5" s="144">
        <v>2.0</v>
      </c>
      <c r="G5" s="144">
        <v>2.0</v>
      </c>
      <c r="H5" s="144">
        <v>2.0</v>
      </c>
      <c r="I5" s="144">
        <v>2.0</v>
      </c>
      <c r="L5" s="144">
        <v>2.0</v>
      </c>
      <c r="M5" s="144">
        <v>2.0</v>
      </c>
      <c r="N5" s="144">
        <v>2.0</v>
      </c>
    </row>
    <row r="6">
      <c r="B6" s="144">
        <v>7.0</v>
      </c>
      <c r="C6" s="144">
        <v>7.0</v>
      </c>
      <c r="D6" s="144">
        <v>3.0</v>
      </c>
      <c r="G6" s="144">
        <v>7.0</v>
      </c>
      <c r="H6" s="144">
        <v>6.0</v>
      </c>
      <c r="I6" s="144">
        <v>4.0</v>
      </c>
      <c r="L6" s="144">
        <v>7.0</v>
      </c>
      <c r="M6" s="144">
        <v>6.0</v>
      </c>
      <c r="N6" s="144">
        <v>3.0</v>
      </c>
    </row>
    <row r="7">
      <c r="B7" s="144">
        <v>1.0</v>
      </c>
      <c r="C7" s="144">
        <v>1.0</v>
      </c>
      <c r="D7" s="144">
        <v>1.0</v>
      </c>
      <c r="G7" s="144">
        <v>1.0</v>
      </c>
      <c r="H7" s="144">
        <v>1.0</v>
      </c>
      <c r="I7" s="144">
        <v>1.0</v>
      </c>
      <c r="L7" s="144">
        <v>1.0</v>
      </c>
      <c r="M7" s="144">
        <v>1.0</v>
      </c>
      <c r="N7" s="144">
        <v>1.0</v>
      </c>
    </row>
    <row r="8">
      <c r="B8" s="144">
        <v>3.0</v>
      </c>
      <c r="C8" s="144">
        <v>3.0</v>
      </c>
      <c r="D8" s="144">
        <v>6.0</v>
      </c>
      <c r="G8" s="144">
        <v>3.0</v>
      </c>
      <c r="H8" s="144">
        <v>3.0</v>
      </c>
      <c r="I8" s="144">
        <v>3.0</v>
      </c>
      <c r="L8" s="144">
        <v>3.0</v>
      </c>
      <c r="M8" s="144">
        <v>3.0</v>
      </c>
      <c r="N8" s="144">
        <v>5.0</v>
      </c>
    </row>
    <row r="9">
      <c r="B9" s="144">
        <v>6.0</v>
      </c>
      <c r="C9" s="144">
        <v>4.0</v>
      </c>
      <c r="D9" s="144">
        <v>4.0</v>
      </c>
      <c r="G9" s="144">
        <v>4.0</v>
      </c>
      <c r="H9" s="144">
        <v>4.0</v>
      </c>
      <c r="I9" s="144">
        <v>6.0</v>
      </c>
      <c r="L9" s="144">
        <v>4.0</v>
      </c>
      <c r="M9" s="144">
        <v>4.0</v>
      </c>
      <c r="N9" s="144">
        <v>4.0</v>
      </c>
    </row>
    <row r="10">
      <c r="B10" s="144">
        <v>5.0</v>
      </c>
      <c r="C10" s="144">
        <v>5.0</v>
      </c>
      <c r="D10" s="144">
        <v>5.0</v>
      </c>
      <c r="G10" s="144">
        <v>5.0</v>
      </c>
      <c r="H10" s="144">
        <v>5.0</v>
      </c>
      <c r="I10" s="144">
        <v>5.0</v>
      </c>
      <c r="L10" s="144">
        <v>5.0</v>
      </c>
      <c r="M10" s="144">
        <v>5.0</v>
      </c>
      <c r="N10" s="144">
        <v>6.0</v>
      </c>
    </row>
    <row r="11">
      <c r="B11" s="144">
        <v>4.0</v>
      </c>
      <c r="C11" s="144">
        <v>6.0</v>
      </c>
      <c r="D11" s="144">
        <v>7.0</v>
      </c>
      <c r="G11" s="144">
        <v>6.0</v>
      </c>
      <c r="H11" s="144">
        <v>7.0</v>
      </c>
      <c r="I11" s="144">
        <v>7.0</v>
      </c>
      <c r="K11" s="183"/>
      <c r="L11" s="144">
        <v>6.0</v>
      </c>
      <c r="M11" s="144">
        <v>7.0</v>
      </c>
      <c r="N11" s="144">
        <v>7.0</v>
      </c>
    </row>
    <row r="14">
      <c r="B14" s="184"/>
      <c r="C14" s="185" t="s">
        <v>425</v>
      </c>
      <c r="D14" s="185" t="s">
        <v>426</v>
      </c>
      <c r="E14" s="185" t="s">
        <v>427</v>
      </c>
      <c r="G14" s="184"/>
      <c r="H14" s="185" t="s">
        <v>425</v>
      </c>
      <c r="I14" s="185" t="s">
        <v>426</v>
      </c>
      <c r="J14" s="185" t="s">
        <v>427</v>
      </c>
      <c r="L14" s="184"/>
      <c r="M14" s="185" t="s">
        <v>425</v>
      </c>
      <c r="N14" s="185" t="s">
        <v>426</v>
      </c>
      <c r="O14" s="185" t="s">
        <v>427</v>
      </c>
    </row>
    <row r="15">
      <c r="B15" s="186" t="s">
        <v>425</v>
      </c>
      <c r="C15" s="187">
        <v>1.0</v>
      </c>
      <c r="D15" s="188">
        <f>C16</f>
        <v>0.857143</v>
      </c>
      <c r="E15" s="188">
        <f>C17</f>
        <v>0.321429</v>
      </c>
      <c r="G15" s="186" t="s">
        <v>425</v>
      </c>
      <c r="H15" s="187">
        <v>1.0</v>
      </c>
      <c r="I15" s="189">
        <f>H16</f>
        <v>0.964286</v>
      </c>
      <c r="J15" s="189">
        <f>H17</f>
        <v>0.75</v>
      </c>
      <c r="L15" s="186" t="s">
        <v>425</v>
      </c>
      <c r="M15" s="187">
        <v>1.0</v>
      </c>
      <c r="N15" s="189">
        <f>M16</f>
        <v>0.964286</v>
      </c>
      <c r="O15" s="189">
        <f>M17</f>
        <v>0.607143</v>
      </c>
    </row>
    <row r="16">
      <c r="B16" s="186" t="s">
        <v>426</v>
      </c>
      <c r="C16" s="187">
        <v>0.857143</v>
      </c>
      <c r="D16" s="187">
        <v>1.0</v>
      </c>
      <c r="E16" s="188">
        <f>D17</f>
        <v>0.535714</v>
      </c>
      <c r="G16" s="186" t="s">
        <v>426</v>
      </c>
      <c r="H16" s="187">
        <v>0.964286</v>
      </c>
      <c r="I16" s="187">
        <v>1.0</v>
      </c>
      <c r="J16" s="189">
        <f>I17</f>
        <v>0.857143</v>
      </c>
      <c r="L16" s="186" t="s">
        <v>426</v>
      </c>
      <c r="M16" s="187">
        <v>0.964286</v>
      </c>
      <c r="N16" s="187">
        <v>1.0</v>
      </c>
      <c r="O16" s="189">
        <f>N17</f>
        <v>0.75</v>
      </c>
    </row>
    <row r="17">
      <c r="B17" s="186" t="s">
        <v>427</v>
      </c>
      <c r="C17" s="187">
        <v>0.321429</v>
      </c>
      <c r="D17" s="187">
        <v>0.535714</v>
      </c>
      <c r="E17" s="187">
        <v>1.0</v>
      </c>
      <c r="G17" s="186" t="s">
        <v>427</v>
      </c>
      <c r="H17" s="187">
        <v>0.75</v>
      </c>
      <c r="I17" s="187">
        <v>0.857143</v>
      </c>
      <c r="J17" s="187">
        <v>1.0</v>
      </c>
      <c r="L17" s="186" t="s">
        <v>427</v>
      </c>
      <c r="M17" s="187">
        <v>0.607143</v>
      </c>
      <c r="N17" s="187">
        <v>0.75</v>
      </c>
      <c r="O17" s="187">
        <v>1.0</v>
      </c>
    </row>
    <row r="18">
      <c r="K18" s="183"/>
    </row>
    <row r="26">
      <c r="B26" s="76"/>
    </row>
  </sheetData>
  <mergeCells count="2">
    <mergeCell ref="A2:C2"/>
    <mergeCell ref="D2:F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2023-03-17T17:56:55Z</dcterms:created>
  <dc:creator>dell</dc:creator>
</cp:coreProperties>
</file>